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1540" yWindow="580" windowWidth="28800" windowHeight="18480" tabRatio="500"/>
  </bookViews>
  <sheets>
    <sheet name="Sheet1" sheetId="1" r:id="rId1"/>
  </sheets>
  <externalReferences>
    <externalReference r:id="rId2"/>
    <externalReference r:id="rId3"/>
  </externalReferences>
  <definedNames>
    <definedName name="CSP1011Act">'[1]Page 3'!$I$23</definedName>
    <definedName name="CSP1012Act">'[1]Page 3'!$I$40</definedName>
    <definedName name="CSP1013Act">Sheet1!$J$23</definedName>
    <definedName name="e">'[2]Page 3'!$I$23</definedName>
    <definedName name="q">Sheet1!$J$24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417" i="1" l="1"/>
  <c r="AC416" i="1"/>
  <c r="AC415" i="1"/>
  <c r="AC414" i="1"/>
  <c r="AC413" i="1"/>
  <c r="AC412" i="1"/>
  <c r="AC411" i="1"/>
  <c r="AC410" i="1"/>
  <c r="AC409" i="1"/>
  <c r="AC408" i="1"/>
  <c r="AC407" i="1"/>
  <c r="AC406" i="1"/>
  <c r="AC405" i="1"/>
  <c r="AC404" i="1"/>
  <c r="AC403" i="1"/>
  <c r="AC402" i="1"/>
  <c r="AC401" i="1"/>
  <c r="AC400" i="1"/>
  <c r="AC399" i="1"/>
  <c r="AC398" i="1"/>
  <c r="AC397" i="1"/>
  <c r="AC396" i="1"/>
  <c r="AC395" i="1"/>
  <c r="AC394" i="1"/>
  <c r="AC393" i="1"/>
  <c r="AC392" i="1"/>
  <c r="AC391" i="1"/>
  <c r="AC390" i="1"/>
  <c r="AC389" i="1"/>
  <c r="AC388" i="1"/>
  <c r="AC387" i="1"/>
  <c r="AC386" i="1"/>
  <c r="AC385" i="1"/>
  <c r="AC384" i="1"/>
  <c r="AC383" i="1"/>
  <c r="AC382" i="1"/>
  <c r="AC381" i="1"/>
  <c r="AC380" i="1"/>
  <c r="AC379" i="1"/>
  <c r="AC378" i="1"/>
  <c r="AC377" i="1"/>
  <c r="AC376" i="1"/>
  <c r="AC375" i="1"/>
  <c r="AC374" i="1"/>
  <c r="AC373" i="1"/>
  <c r="AC372" i="1"/>
  <c r="AC371" i="1"/>
  <c r="AC370" i="1"/>
  <c r="AC369" i="1"/>
  <c r="AC368" i="1"/>
  <c r="AC367" i="1"/>
  <c r="AC366" i="1"/>
  <c r="AC365" i="1"/>
  <c r="AC364" i="1"/>
  <c r="AC363" i="1"/>
  <c r="AC362" i="1"/>
  <c r="AC361" i="1"/>
  <c r="AC360" i="1"/>
  <c r="AC359" i="1"/>
  <c r="AC358" i="1"/>
  <c r="AC357" i="1"/>
  <c r="AC356" i="1"/>
  <c r="AC355" i="1"/>
  <c r="AC354" i="1"/>
  <c r="AC353" i="1"/>
  <c r="AC352" i="1"/>
  <c r="AC351" i="1"/>
  <c r="AC350" i="1"/>
  <c r="AC349" i="1"/>
  <c r="AC348" i="1"/>
  <c r="AC347" i="1"/>
  <c r="AC346" i="1"/>
  <c r="AC345" i="1"/>
  <c r="AC344" i="1"/>
  <c r="AC343" i="1"/>
  <c r="AC342"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C6" i="1"/>
  <c r="AC5" i="1"/>
  <c r="AC4" i="1"/>
  <c r="AC3" i="1"/>
  <c r="AC2" i="1"/>
  <c r="Y419" i="1"/>
  <c r="Z419" i="1"/>
  <c r="AA419" i="1"/>
  <c r="AA420" i="1"/>
  <c r="X420" i="1"/>
  <c r="U420" i="1"/>
  <c r="R420" i="1"/>
  <c r="O420" i="1"/>
  <c r="X419" i="1"/>
  <c r="W419" i="1"/>
  <c r="V419" i="1"/>
  <c r="U419" i="1"/>
  <c r="T419" i="1"/>
  <c r="S419" i="1"/>
  <c r="R419" i="1"/>
  <c r="Q419" i="1"/>
  <c r="P419" i="1"/>
  <c r="O419" i="1"/>
  <c r="N419" i="1"/>
  <c r="M419" i="1"/>
  <c r="K420" i="1"/>
  <c r="J420" i="1"/>
  <c r="I420" i="1"/>
  <c r="H420" i="1"/>
  <c r="G420" i="1"/>
  <c r="F420" i="1"/>
  <c r="E420" i="1"/>
  <c r="K419" i="1"/>
  <c r="J419" i="1"/>
  <c r="I419" i="1"/>
  <c r="H419" i="1"/>
  <c r="G419" i="1"/>
  <c r="F419" i="1"/>
  <c r="E419" i="1"/>
  <c r="O417" i="1"/>
  <c r="N417" i="1"/>
  <c r="M417" i="1"/>
  <c r="O416" i="1"/>
  <c r="N416" i="1"/>
  <c r="M416" i="1"/>
  <c r="O415" i="1"/>
  <c r="N415" i="1"/>
  <c r="M415" i="1"/>
  <c r="O414" i="1"/>
  <c r="N414" i="1"/>
  <c r="M414" i="1"/>
  <c r="O413" i="1"/>
  <c r="N413" i="1"/>
  <c r="M413" i="1"/>
  <c r="O412" i="1"/>
  <c r="N412" i="1"/>
  <c r="M412" i="1"/>
  <c r="O411" i="1"/>
  <c r="N411" i="1"/>
  <c r="M411" i="1"/>
  <c r="O410" i="1"/>
  <c r="N410" i="1"/>
  <c r="M410" i="1"/>
  <c r="O409" i="1"/>
  <c r="N409" i="1"/>
  <c r="M409" i="1"/>
  <c r="O408" i="1"/>
  <c r="N408" i="1"/>
  <c r="M408" i="1"/>
  <c r="O407" i="1"/>
  <c r="N407" i="1"/>
  <c r="M407" i="1"/>
  <c r="O406" i="1"/>
  <c r="N406" i="1"/>
  <c r="M406" i="1"/>
  <c r="O405" i="1"/>
  <c r="N405" i="1"/>
  <c r="M405" i="1"/>
  <c r="O404" i="1"/>
  <c r="N404" i="1"/>
  <c r="M404" i="1"/>
  <c r="O403" i="1"/>
  <c r="N403" i="1"/>
  <c r="M403" i="1"/>
  <c r="O402" i="1"/>
  <c r="N402" i="1"/>
  <c r="M402" i="1"/>
  <c r="O401" i="1"/>
  <c r="N401" i="1"/>
  <c r="M401" i="1"/>
  <c r="O400" i="1"/>
  <c r="N400" i="1"/>
  <c r="M400" i="1"/>
  <c r="O399" i="1"/>
  <c r="N399" i="1"/>
  <c r="M399" i="1"/>
  <c r="O398" i="1"/>
  <c r="N398" i="1"/>
  <c r="M398" i="1"/>
  <c r="O397" i="1"/>
  <c r="N397" i="1"/>
  <c r="M397" i="1"/>
  <c r="O396" i="1"/>
  <c r="N396" i="1"/>
  <c r="M396" i="1"/>
  <c r="O395" i="1"/>
  <c r="N395" i="1"/>
  <c r="M395" i="1"/>
  <c r="O394" i="1"/>
  <c r="N394" i="1"/>
  <c r="M394" i="1"/>
  <c r="O393" i="1"/>
  <c r="N393" i="1"/>
  <c r="M393" i="1"/>
  <c r="O392" i="1"/>
  <c r="N392" i="1"/>
  <c r="M392" i="1"/>
  <c r="O391" i="1"/>
  <c r="N391" i="1"/>
  <c r="M391" i="1"/>
  <c r="O390" i="1"/>
  <c r="N390" i="1"/>
  <c r="M390" i="1"/>
  <c r="O389" i="1"/>
  <c r="N389" i="1"/>
  <c r="M389" i="1"/>
  <c r="O388" i="1"/>
  <c r="N388" i="1"/>
  <c r="M388" i="1"/>
  <c r="O387" i="1"/>
  <c r="N387" i="1"/>
  <c r="M387" i="1"/>
  <c r="O386" i="1"/>
  <c r="N386" i="1"/>
  <c r="M386" i="1"/>
  <c r="O385" i="1"/>
  <c r="N385" i="1"/>
  <c r="M385" i="1"/>
  <c r="O384" i="1"/>
  <c r="N384" i="1"/>
  <c r="M384" i="1"/>
  <c r="O383" i="1"/>
  <c r="N383" i="1"/>
  <c r="M383" i="1"/>
  <c r="O382" i="1"/>
  <c r="N382" i="1"/>
  <c r="M382" i="1"/>
  <c r="O381" i="1"/>
  <c r="N381" i="1"/>
  <c r="M381" i="1"/>
  <c r="O380" i="1"/>
  <c r="N380" i="1"/>
  <c r="M380" i="1"/>
  <c r="O379" i="1"/>
  <c r="N379" i="1"/>
  <c r="M379" i="1"/>
  <c r="O378" i="1"/>
  <c r="N378" i="1"/>
  <c r="M378" i="1"/>
  <c r="O377" i="1"/>
  <c r="N377" i="1"/>
  <c r="M377" i="1"/>
  <c r="O376" i="1"/>
  <c r="N376" i="1"/>
  <c r="M376" i="1"/>
  <c r="O375" i="1"/>
  <c r="N375" i="1"/>
  <c r="M375" i="1"/>
  <c r="O374" i="1"/>
  <c r="N374" i="1"/>
  <c r="M374" i="1"/>
  <c r="O373" i="1"/>
  <c r="N373" i="1"/>
  <c r="M373" i="1"/>
  <c r="O372" i="1"/>
  <c r="N372" i="1"/>
  <c r="M372" i="1"/>
  <c r="O371" i="1"/>
  <c r="N371" i="1"/>
  <c r="M371" i="1"/>
  <c r="O370" i="1"/>
  <c r="N370" i="1"/>
  <c r="M370" i="1"/>
  <c r="O369" i="1"/>
  <c r="N369" i="1"/>
  <c r="M369" i="1"/>
  <c r="O368" i="1"/>
  <c r="N368" i="1"/>
  <c r="M368" i="1"/>
  <c r="O367" i="1"/>
  <c r="N367" i="1"/>
  <c r="M367" i="1"/>
  <c r="O366" i="1"/>
  <c r="N366" i="1"/>
  <c r="M366" i="1"/>
  <c r="O365" i="1"/>
  <c r="N365" i="1"/>
  <c r="M365" i="1"/>
  <c r="O364" i="1"/>
  <c r="N364" i="1"/>
  <c r="M364" i="1"/>
  <c r="O363" i="1"/>
  <c r="N363" i="1"/>
  <c r="M363" i="1"/>
  <c r="O362" i="1"/>
  <c r="N362" i="1"/>
  <c r="M362" i="1"/>
  <c r="O361" i="1"/>
  <c r="N361" i="1"/>
  <c r="M361" i="1"/>
  <c r="O360" i="1"/>
  <c r="N360" i="1"/>
  <c r="M360" i="1"/>
  <c r="O359" i="1"/>
  <c r="N359" i="1"/>
  <c r="M359" i="1"/>
  <c r="O358" i="1"/>
  <c r="N358" i="1"/>
  <c r="M358" i="1"/>
  <c r="O357" i="1"/>
  <c r="N357" i="1"/>
  <c r="M357" i="1"/>
  <c r="O356" i="1"/>
  <c r="N356" i="1"/>
  <c r="M356" i="1"/>
  <c r="O355" i="1"/>
  <c r="N355" i="1"/>
  <c r="M355" i="1"/>
  <c r="O354" i="1"/>
  <c r="N354" i="1"/>
  <c r="M354" i="1"/>
  <c r="O353" i="1"/>
  <c r="N353" i="1"/>
  <c r="M353" i="1"/>
  <c r="O352" i="1"/>
  <c r="N352" i="1"/>
  <c r="M352" i="1"/>
  <c r="O351" i="1"/>
  <c r="N351" i="1"/>
  <c r="M351" i="1"/>
  <c r="O350" i="1"/>
  <c r="N350" i="1"/>
  <c r="M350" i="1"/>
  <c r="O349" i="1"/>
  <c r="N349" i="1"/>
  <c r="M349" i="1"/>
  <c r="O348" i="1"/>
  <c r="N348" i="1"/>
  <c r="M348" i="1"/>
  <c r="O347" i="1"/>
  <c r="N347" i="1"/>
  <c r="M347" i="1"/>
  <c r="O346" i="1"/>
  <c r="N346" i="1"/>
  <c r="M346" i="1"/>
  <c r="O345" i="1"/>
  <c r="N345" i="1"/>
  <c r="M345" i="1"/>
  <c r="O344" i="1"/>
  <c r="N344" i="1"/>
  <c r="M344" i="1"/>
  <c r="O343" i="1"/>
  <c r="N343" i="1"/>
  <c r="M343" i="1"/>
  <c r="O342" i="1"/>
  <c r="N342" i="1"/>
  <c r="M342" i="1"/>
  <c r="O341" i="1"/>
  <c r="N341" i="1"/>
  <c r="M341" i="1"/>
  <c r="O340" i="1"/>
  <c r="N340" i="1"/>
  <c r="M340" i="1"/>
  <c r="O339" i="1"/>
  <c r="N339" i="1"/>
  <c r="M339" i="1"/>
  <c r="O338" i="1"/>
  <c r="N338" i="1"/>
  <c r="M338" i="1"/>
  <c r="O337" i="1"/>
  <c r="N337" i="1"/>
  <c r="M337" i="1"/>
  <c r="O336" i="1"/>
  <c r="N336" i="1"/>
  <c r="M336" i="1"/>
  <c r="O335" i="1"/>
  <c r="N335" i="1"/>
  <c r="M335" i="1"/>
  <c r="O334" i="1"/>
  <c r="N334" i="1"/>
  <c r="M334" i="1"/>
  <c r="O333" i="1"/>
  <c r="N333" i="1"/>
  <c r="M333" i="1"/>
  <c r="O332" i="1"/>
  <c r="N332" i="1"/>
  <c r="M332" i="1"/>
  <c r="O331" i="1"/>
  <c r="N331" i="1"/>
  <c r="M331" i="1"/>
  <c r="O330" i="1"/>
  <c r="N330" i="1"/>
  <c r="M330" i="1"/>
  <c r="O329" i="1"/>
  <c r="N329" i="1"/>
  <c r="M329" i="1"/>
  <c r="O328" i="1"/>
  <c r="N328" i="1"/>
  <c r="M328" i="1"/>
  <c r="O327" i="1"/>
  <c r="N327" i="1"/>
  <c r="M327" i="1"/>
  <c r="O326" i="1"/>
  <c r="N326" i="1"/>
  <c r="M326" i="1"/>
  <c r="O325" i="1"/>
  <c r="N325" i="1"/>
  <c r="M325" i="1"/>
  <c r="O324" i="1"/>
  <c r="N324" i="1"/>
  <c r="M324" i="1"/>
  <c r="O323" i="1"/>
  <c r="N323" i="1"/>
  <c r="M323" i="1"/>
  <c r="O322" i="1"/>
  <c r="N322" i="1"/>
  <c r="M322" i="1"/>
  <c r="O321" i="1"/>
  <c r="N321" i="1"/>
  <c r="M321" i="1"/>
  <c r="O320" i="1"/>
  <c r="N320" i="1"/>
  <c r="M320" i="1"/>
  <c r="O319" i="1"/>
  <c r="N319" i="1"/>
  <c r="M319" i="1"/>
  <c r="O318" i="1"/>
  <c r="N318" i="1"/>
  <c r="M318" i="1"/>
  <c r="O317" i="1"/>
  <c r="N317" i="1"/>
  <c r="M317" i="1"/>
  <c r="O316" i="1"/>
  <c r="N316" i="1"/>
  <c r="M316" i="1"/>
  <c r="O315" i="1"/>
  <c r="N315" i="1"/>
  <c r="M315" i="1"/>
  <c r="O314" i="1"/>
  <c r="N314" i="1"/>
  <c r="M314" i="1"/>
  <c r="O313" i="1"/>
  <c r="N313" i="1"/>
  <c r="M313" i="1"/>
  <c r="O312" i="1"/>
  <c r="N312" i="1"/>
  <c r="M312" i="1"/>
  <c r="O311" i="1"/>
  <c r="N311" i="1"/>
  <c r="M311" i="1"/>
  <c r="O310" i="1"/>
  <c r="N310" i="1"/>
  <c r="M310" i="1"/>
  <c r="O309" i="1"/>
  <c r="N309" i="1"/>
  <c r="M309" i="1"/>
  <c r="O308" i="1"/>
  <c r="N308" i="1"/>
  <c r="M308" i="1"/>
  <c r="O307" i="1"/>
  <c r="N307" i="1"/>
  <c r="M307" i="1"/>
  <c r="O306" i="1"/>
  <c r="N306" i="1"/>
  <c r="M306" i="1"/>
  <c r="O305" i="1"/>
  <c r="N305" i="1"/>
  <c r="M305" i="1"/>
  <c r="O304" i="1"/>
  <c r="N304" i="1"/>
  <c r="M304" i="1"/>
  <c r="O303" i="1"/>
  <c r="N303" i="1"/>
  <c r="M303" i="1"/>
  <c r="O302" i="1"/>
  <c r="N302" i="1"/>
  <c r="M302" i="1"/>
  <c r="O301" i="1"/>
  <c r="N301" i="1"/>
  <c r="M301" i="1"/>
  <c r="O300" i="1"/>
  <c r="N300" i="1"/>
  <c r="M300" i="1"/>
  <c r="O299" i="1"/>
  <c r="N299" i="1"/>
  <c r="M299" i="1"/>
  <c r="O298" i="1"/>
  <c r="N298" i="1"/>
  <c r="M298" i="1"/>
  <c r="O297" i="1"/>
  <c r="N297" i="1"/>
  <c r="M297" i="1"/>
  <c r="O296" i="1"/>
  <c r="N296" i="1"/>
  <c r="M296" i="1"/>
  <c r="O295" i="1"/>
  <c r="N295" i="1"/>
  <c r="M295" i="1"/>
  <c r="O294" i="1"/>
  <c r="N294" i="1"/>
  <c r="M294" i="1"/>
  <c r="O293" i="1"/>
  <c r="N293" i="1"/>
  <c r="M293" i="1"/>
  <c r="O292" i="1"/>
  <c r="N292" i="1"/>
  <c r="M292" i="1"/>
  <c r="O291" i="1"/>
  <c r="N291" i="1"/>
  <c r="M291" i="1"/>
  <c r="O290" i="1"/>
  <c r="N290" i="1"/>
  <c r="M290" i="1"/>
  <c r="O289" i="1"/>
  <c r="N289" i="1"/>
  <c r="M289" i="1"/>
  <c r="O288" i="1"/>
  <c r="N288" i="1"/>
  <c r="M288" i="1"/>
  <c r="O287" i="1"/>
  <c r="N287" i="1"/>
  <c r="M287" i="1"/>
  <c r="O286" i="1"/>
  <c r="N286" i="1"/>
  <c r="M286" i="1"/>
  <c r="O285" i="1"/>
  <c r="N285" i="1"/>
  <c r="M285" i="1"/>
  <c r="O284" i="1"/>
  <c r="N284" i="1"/>
  <c r="M284" i="1"/>
  <c r="O283" i="1"/>
  <c r="N283" i="1"/>
  <c r="M283" i="1"/>
  <c r="O282" i="1"/>
  <c r="N282" i="1"/>
  <c r="M282" i="1"/>
  <c r="O281" i="1"/>
  <c r="N281" i="1"/>
  <c r="M281" i="1"/>
  <c r="O280" i="1"/>
  <c r="N280" i="1"/>
  <c r="M280" i="1"/>
  <c r="O279" i="1"/>
  <c r="N279" i="1"/>
  <c r="M279" i="1"/>
  <c r="O278" i="1"/>
  <c r="N278" i="1"/>
  <c r="M278" i="1"/>
  <c r="O277" i="1"/>
  <c r="N277" i="1"/>
  <c r="M277" i="1"/>
  <c r="O276" i="1"/>
  <c r="N276" i="1"/>
  <c r="M276" i="1"/>
  <c r="O275" i="1"/>
  <c r="N275" i="1"/>
  <c r="M275" i="1"/>
  <c r="O274" i="1"/>
  <c r="N274" i="1"/>
  <c r="M274" i="1"/>
  <c r="O273" i="1"/>
  <c r="N273" i="1"/>
  <c r="M273" i="1"/>
  <c r="O272" i="1"/>
  <c r="N272" i="1"/>
  <c r="M272" i="1"/>
  <c r="O271" i="1"/>
  <c r="N271" i="1"/>
  <c r="M271" i="1"/>
  <c r="O270" i="1"/>
  <c r="N270" i="1"/>
  <c r="M270" i="1"/>
  <c r="O269" i="1"/>
  <c r="N269" i="1"/>
  <c r="M269" i="1"/>
  <c r="O268" i="1"/>
  <c r="N268" i="1"/>
  <c r="M268" i="1"/>
  <c r="O267" i="1"/>
  <c r="N267" i="1"/>
  <c r="M267" i="1"/>
  <c r="O266" i="1"/>
  <c r="N266" i="1"/>
  <c r="M266" i="1"/>
  <c r="O265" i="1"/>
  <c r="N265" i="1"/>
  <c r="M265" i="1"/>
  <c r="O264" i="1"/>
  <c r="N264" i="1"/>
  <c r="M264" i="1"/>
  <c r="O263" i="1"/>
  <c r="N263" i="1"/>
  <c r="M263" i="1"/>
  <c r="O262" i="1"/>
  <c r="N262" i="1"/>
  <c r="M262" i="1"/>
  <c r="O261" i="1"/>
  <c r="N261" i="1"/>
  <c r="M261" i="1"/>
  <c r="O260" i="1"/>
  <c r="N260" i="1"/>
  <c r="M260" i="1"/>
  <c r="O259" i="1"/>
  <c r="N259" i="1"/>
  <c r="M259" i="1"/>
  <c r="O258" i="1"/>
  <c r="N258" i="1"/>
  <c r="M258" i="1"/>
  <c r="O257" i="1"/>
  <c r="N257" i="1"/>
  <c r="M257" i="1"/>
  <c r="O256" i="1"/>
  <c r="N256" i="1"/>
  <c r="M256" i="1"/>
  <c r="O255" i="1"/>
  <c r="N255" i="1"/>
  <c r="M255" i="1"/>
  <c r="O254" i="1"/>
  <c r="N254" i="1"/>
  <c r="M254" i="1"/>
  <c r="O253" i="1"/>
  <c r="N253" i="1"/>
  <c r="M253" i="1"/>
  <c r="O252" i="1"/>
  <c r="N252" i="1"/>
  <c r="M252" i="1"/>
  <c r="O251" i="1"/>
  <c r="N251" i="1"/>
  <c r="M251" i="1"/>
  <c r="O250" i="1"/>
  <c r="N250" i="1"/>
  <c r="M250" i="1"/>
  <c r="O249" i="1"/>
  <c r="N249" i="1"/>
  <c r="M249" i="1"/>
  <c r="O248" i="1"/>
  <c r="N248" i="1"/>
  <c r="M248" i="1"/>
  <c r="O247" i="1"/>
  <c r="N247" i="1"/>
  <c r="M247" i="1"/>
  <c r="O246" i="1"/>
  <c r="N246" i="1"/>
  <c r="M246" i="1"/>
  <c r="O245" i="1"/>
  <c r="N245" i="1"/>
  <c r="M245" i="1"/>
  <c r="O244" i="1"/>
  <c r="N244" i="1"/>
  <c r="M244" i="1"/>
  <c r="O243" i="1"/>
  <c r="N243" i="1"/>
  <c r="M243" i="1"/>
  <c r="O242" i="1"/>
  <c r="N242" i="1"/>
  <c r="M242" i="1"/>
  <c r="O241" i="1"/>
  <c r="N241" i="1"/>
  <c r="M241" i="1"/>
  <c r="O240" i="1"/>
  <c r="N240" i="1"/>
  <c r="M240" i="1"/>
  <c r="O239" i="1"/>
  <c r="N239" i="1"/>
  <c r="M239" i="1"/>
  <c r="O238" i="1"/>
  <c r="N238" i="1"/>
  <c r="M238" i="1"/>
  <c r="O237" i="1"/>
  <c r="N237" i="1"/>
  <c r="M237" i="1"/>
  <c r="O236" i="1"/>
  <c r="N236" i="1"/>
  <c r="M236" i="1"/>
  <c r="O235" i="1"/>
  <c r="N235" i="1"/>
  <c r="M235" i="1"/>
  <c r="O234" i="1"/>
  <c r="N234" i="1"/>
  <c r="M234" i="1"/>
  <c r="O233" i="1"/>
  <c r="N233" i="1"/>
  <c r="M233" i="1"/>
  <c r="O232" i="1"/>
  <c r="N232" i="1"/>
  <c r="M232" i="1"/>
  <c r="O231" i="1"/>
  <c r="N231" i="1"/>
  <c r="M231" i="1"/>
  <c r="O230" i="1"/>
  <c r="N230" i="1"/>
  <c r="M230" i="1"/>
  <c r="O229" i="1"/>
  <c r="N229" i="1"/>
  <c r="M229" i="1"/>
  <c r="O228" i="1"/>
  <c r="N228" i="1"/>
  <c r="M228" i="1"/>
  <c r="O227" i="1"/>
  <c r="N227" i="1"/>
  <c r="M227" i="1"/>
  <c r="O226" i="1"/>
  <c r="N226" i="1"/>
  <c r="M226" i="1"/>
  <c r="O225" i="1"/>
  <c r="N225" i="1"/>
  <c r="M225" i="1"/>
  <c r="O224" i="1"/>
  <c r="N224" i="1"/>
  <c r="M224" i="1"/>
  <c r="O223" i="1"/>
  <c r="N223" i="1"/>
  <c r="M223" i="1"/>
  <c r="O222" i="1"/>
  <c r="N222" i="1"/>
  <c r="M222" i="1"/>
  <c r="O221" i="1"/>
  <c r="N221" i="1"/>
  <c r="M221" i="1"/>
  <c r="O220" i="1"/>
  <c r="N220" i="1"/>
  <c r="M220" i="1"/>
  <c r="O219" i="1"/>
  <c r="N219" i="1"/>
  <c r="M219" i="1"/>
  <c r="O218" i="1"/>
  <c r="N218" i="1"/>
  <c r="M218" i="1"/>
  <c r="O217" i="1"/>
  <c r="N217" i="1"/>
  <c r="M217" i="1"/>
  <c r="O216" i="1"/>
  <c r="N216" i="1"/>
  <c r="M216" i="1"/>
  <c r="O215" i="1"/>
  <c r="N215" i="1"/>
  <c r="M215" i="1"/>
  <c r="O214" i="1"/>
  <c r="N214" i="1"/>
  <c r="M214" i="1"/>
  <c r="O213" i="1"/>
  <c r="N213" i="1"/>
  <c r="M213" i="1"/>
  <c r="O212" i="1"/>
  <c r="N212" i="1"/>
  <c r="M212" i="1"/>
  <c r="O211" i="1"/>
  <c r="N211" i="1"/>
  <c r="M211" i="1"/>
  <c r="O210" i="1"/>
  <c r="N210" i="1"/>
  <c r="M210" i="1"/>
  <c r="O209" i="1"/>
  <c r="N209" i="1"/>
  <c r="M209" i="1"/>
  <c r="O208" i="1"/>
  <c r="N208" i="1"/>
  <c r="M208" i="1"/>
  <c r="O207" i="1"/>
  <c r="N207" i="1"/>
  <c r="M207" i="1"/>
  <c r="O206" i="1"/>
  <c r="N206" i="1"/>
  <c r="M206" i="1"/>
  <c r="O205" i="1"/>
  <c r="N205" i="1"/>
  <c r="M205" i="1"/>
  <c r="O204" i="1"/>
  <c r="N204" i="1"/>
  <c r="M204" i="1"/>
  <c r="O203" i="1"/>
  <c r="N203" i="1"/>
  <c r="M203" i="1"/>
  <c r="O202" i="1"/>
  <c r="N202" i="1"/>
  <c r="M202" i="1"/>
  <c r="O201" i="1"/>
  <c r="N201" i="1"/>
  <c r="M201" i="1"/>
  <c r="O200" i="1"/>
  <c r="N200" i="1"/>
  <c r="M200" i="1"/>
  <c r="O199" i="1"/>
  <c r="N199" i="1"/>
  <c r="M199" i="1"/>
  <c r="O198" i="1"/>
  <c r="N198" i="1"/>
  <c r="M198" i="1"/>
  <c r="O197" i="1"/>
  <c r="N197" i="1"/>
  <c r="M197" i="1"/>
  <c r="O196" i="1"/>
  <c r="N196" i="1"/>
  <c r="M196" i="1"/>
  <c r="O195" i="1"/>
  <c r="N195" i="1"/>
  <c r="M195" i="1"/>
  <c r="O194" i="1"/>
  <c r="N194" i="1"/>
  <c r="M194" i="1"/>
  <c r="O193" i="1"/>
  <c r="N193" i="1"/>
  <c r="M193" i="1"/>
  <c r="O192" i="1"/>
  <c r="N192" i="1"/>
  <c r="M192" i="1"/>
  <c r="O191" i="1"/>
  <c r="N191" i="1"/>
  <c r="M191" i="1"/>
  <c r="O190" i="1"/>
  <c r="N190" i="1"/>
  <c r="M190" i="1"/>
  <c r="O189" i="1"/>
  <c r="N189" i="1"/>
  <c r="M189" i="1"/>
  <c r="O188" i="1"/>
  <c r="N188" i="1"/>
  <c r="M188" i="1"/>
  <c r="O187" i="1"/>
  <c r="N187" i="1"/>
  <c r="M187" i="1"/>
  <c r="O186" i="1"/>
  <c r="N186" i="1"/>
  <c r="M186" i="1"/>
  <c r="O185" i="1"/>
  <c r="N185" i="1"/>
  <c r="M185" i="1"/>
  <c r="O184" i="1"/>
  <c r="N184" i="1"/>
  <c r="M184" i="1"/>
  <c r="O183" i="1"/>
  <c r="N183" i="1"/>
  <c r="M183" i="1"/>
  <c r="O182" i="1"/>
  <c r="N182" i="1"/>
  <c r="M182" i="1"/>
  <c r="O181" i="1"/>
  <c r="N181" i="1"/>
  <c r="M181" i="1"/>
  <c r="O180" i="1"/>
  <c r="N180" i="1"/>
  <c r="M180" i="1"/>
  <c r="O179" i="1"/>
  <c r="N179" i="1"/>
  <c r="M179" i="1"/>
  <c r="O178" i="1"/>
  <c r="N178" i="1"/>
  <c r="M178" i="1"/>
  <c r="O177" i="1"/>
  <c r="N177" i="1"/>
  <c r="M177" i="1"/>
  <c r="O176" i="1"/>
  <c r="N176" i="1"/>
  <c r="M176" i="1"/>
  <c r="O175" i="1"/>
  <c r="N175" i="1"/>
  <c r="M175" i="1"/>
  <c r="O174" i="1"/>
  <c r="N174" i="1"/>
  <c r="M174" i="1"/>
  <c r="O173" i="1"/>
  <c r="N173" i="1"/>
  <c r="M173" i="1"/>
  <c r="O172" i="1"/>
  <c r="N172" i="1"/>
  <c r="M172" i="1"/>
  <c r="O171" i="1"/>
  <c r="N171" i="1"/>
  <c r="M171" i="1"/>
  <c r="O170" i="1"/>
  <c r="N170" i="1"/>
  <c r="M170" i="1"/>
  <c r="O169" i="1"/>
  <c r="N169" i="1"/>
  <c r="M169" i="1"/>
  <c r="O168" i="1"/>
  <c r="N168" i="1"/>
  <c r="M168" i="1"/>
  <c r="O167" i="1"/>
  <c r="N167" i="1"/>
  <c r="M167" i="1"/>
  <c r="O166" i="1"/>
  <c r="N166" i="1"/>
  <c r="M166" i="1"/>
  <c r="O165" i="1"/>
  <c r="N165" i="1"/>
  <c r="M165" i="1"/>
  <c r="O164" i="1"/>
  <c r="N164" i="1"/>
  <c r="M164" i="1"/>
  <c r="O163" i="1"/>
  <c r="N163" i="1"/>
  <c r="M163" i="1"/>
  <c r="O162" i="1"/>
  <c r="N162" i="1"/>
  <c r="M162" i="1"/>
  <c r="O161" i="1"/>
  <c r="N161" i="1"/>
  <c r="M161" i="1"/>
  <c r="O160" i="1"/>
  <c r="N160" i="1"/>
  <c r="M160" i="1"/>
  <c r="O159" i="1"/>
  <c r="N159" i="1"/>
  <c r="M159" i="1"/>
  <c r="O158" i="1"/>
  <c r="N158" i="1"/>
  <c r="M158" i="1"/>
  <c r="O157" i="1"/>
  <c r="N157" i="1"/>
  <c r="M157" i="1"/>
  <c r="O156" i="1"/>
  <c r="N156" i="1"/>
  <c r="M156" i="1"/>
  <c r="O155" i="1"/>
  <c r="N155" i="1"/>
  <c r="M155" i="1"/>
  <c r="O154" i="1"/>
  <c r="N154" i="1"/>
  <c r="M154" i="1"/>
  <c r="O153" i="1"/>
  <c r="N153" i="1"/>
  <c r="M153" i="1"/>
  <c r="O152" i="1"/>
  <c r="N152" i="1"/>
  <c r="M152" i="1"/>
  <c r="O151" i="1"/>
  <c r="N151" i="1"/>
  <c r="M151" i="1"/>
  <c r="O150" i="1"/>
  <c r="N150" i="1"/>
  <c r="M150" i="1"/>
  <c r="O149" i="1"/>
  <c r="N149" i="1"/>
  <c r="M149" i="1"/>
  <c r="O148" i="1"/>
  <c r="N148" i="1"/>
  <c r="M148" i="1"/>
  <c r="O147" i="1"/>
  <c r="N147" i="1"/>
  <c r="M147" i="1"/>
  <c r="O146" i="1"/>
  <c r="N146" i="1"/>
  <c r="M146" i="1"/>
  <c r="O145" i="1"/>
  <c r="N145" i="1"/>
  <c r="M145" i="1"/>
  <c r="O144" i="1"/>
  <c r="N144" i="1"/>
  <c r="M144" i="1"/>
  <c r="O143" i="1"/>
  <c r="N143" i="1"/>
  <c r="M143" i="1"/>
  <c r="O142" i="1"/>
  <c r="N142" i="1"/>
  <c r="M142" i="1"/>
  <c r="O141" i="1"/>
  <c r="N141" i="1"/>
  <c r="M141" i="1"/>
  <c r="O140" i="1"/>
  <c r="N140" i="1"/>
  <c r="M140" i="1"/>
  <c r="O139" i="1"/>
  <c r="N139" i="1"/>
  <c r="M139" i="1"/>
  <c r="O138" i="1"/>
  <c r="N138" i="1"/>
  <c r="M138" i="1"/>
  <c r="O137" i="1"/>
  <c r="N137" i="1"/>
  <c r="M137" i="1"/>
  <c r="O136" i="1"/>
  <c r="N136" i="1"/>
  <c r="M136" i="1"/>
  <c r="O135" i="1"/>
  <c r="N135" i="1"/>
  <c r="M135" i="1"/>
  <c r="O134" i="1"/>
  <c r="N134" i="1"/>
  <c r="M134" i="1"/>
  <c r="O133" i="1"/>
  <c r="N133" i="1"/>
  <c r="M133" i="1"/>
  <c r="O132" i="1"/>
  <c r="N132" i="1"/>
  <c r="M132" i="1"/>
  <c r="O131" i="1"/>
  <c r="N131" i="1"/>
  <c r="M131" i="1"/>
  <c r="O130" i="1"/>
  <c r="N130" i="1"/>
  <c r="M130" i="1"/>
  <c r="O129" i="1"/>
  <c r="N129" i="1"/>
  <c r="M129" i="1"/>
  <c r="O128" i="1"/>
  <c r="N128" i="1"/>
  <c r="M128" i="1"/>
  <c r="O127" i="1"/>
  <c r="N127" i="1"/>
  <c r="M127" i="1"/>
  <c r="O126" i="1"/>
  <c r="N126" i="1"/>
  <c r="M126" i="1"/>
  <c r="O125" i="1"/>
  <c r="N125" i="1"/>
  <c r="M125" i="1"/>
  <c r="O124" i="1"/>
  <c r="N124" i="1"/>
  <c r="M124" i="1"/>
  <c r="O123" i="1"/>
  <c r="N123" i="1"/>
  <c r="M123" i="1"/>
  <c r="O122" i="1"/>
  <c r="N122" i="1"/>
  <c r="M122" i="1"/>
  <c r="O121" i="1"/>
  <c r="N121" i="1"/>
  <c r="M121" i="1"/>
  <c r="O120" i="1"/>
  <c r="N120" i="1"/>
  <c r="M120" i="1"/>
  <c r="O119" i="1"/>
  <c r="N119" i="1"/>
  <c r="M119" i="1"/>
  <c r="O118" i="1"/>
  <c r="N118" i="1"/>
  <c r="M118" i="1"/>
  <c r="O117" i="1"/>
  <c r="N117" i="1"/>
  <c r="M117" i="1"/>
  <c r="O116" i="1"/>
  <c r="N116" i="1"/>
  <c r="M116" i="1"/>
  <c r="O115" i="1"/>
  <c r="N115" i="1"/>
  <c r="M115" i="1"/>
  <c r="O114" i="1"/>
  <c r="N114" i="1"/>
  <c r="M114" i="1"/>
  <c r="O113" i="1"/>
  <c r="N113" i="1"/>
  <c r="M113" i="1"/>
  <c r="O112" i="1"/>
  <c r="N112" i="1"/>
  <c r="M112" i="1"/>
  <c r="O111" i="1"/>
  <c r="N111" i="1"/>
  <c r="M111" i="1"/>
  <c r="O110" i="1"/>
  <c r="N110" i="1"/>
  <c r="M110" i="1"/>
  <c r="O109" i="1"/>
  <c r="N109" i="1"/>
  <c r="M109" i="1"/>
  <c r="O108" i="1"/>
  <c r="N108" i="1"/>
  <c r="M108" i="1"/>
  <c r="O107" i="1"/>
  <c r="N107" i="1"/>
  <c r="M107" i="1"/>
  <c r="O106" i="1"/>
  <c r="N106" i="1"/>
  <c r="M106" i="1"/>
  <c r="O105" i="1"/>
  <c r="N105" i="1"/>
  <c r="M105" i="1"/>
  <c r="O104" i="1"/>
  <c r="N104" i="1"/>
  <c r="M104" i="1"/>
  <c r="O103" i="1"/>
  <c r="N103" i="1"/>
  <c r="M103" i="1"/>
  <c r="O102" i="1"/>
  <c r="N102" i="1"/>
  <c r="M102" i="1"/>
  <c r="O101" i="1"/>
  <c r="N101" i="1"/>
  <c r="M101" i="1"/>
  <c r="O100" i="1"/>
  <c r="N100" i="1"/>
  <c r="M100" i="1"/>
  <c r="O99" i="1"/>
  <c r="N99" i="1"/>
  <c r="M99" i="1"/>
  <c r="O98" i="1"/>
  <c r="N98" i="1"/>
  <c r="M98" i="1"/>
  <c r="O97" i="1"/>
  <c r="N97" i="1"/>
  <c r="M97" i="1"/>
  <c r="O96" i="1"/>
  <c r="N96" i="1"/>
  <c r="M96" i="1"/>
  <c r="O95" i="1"/>
  <c r="N95" i="1"/>
  <c r="M95" i="1"/>
  <c r="O94" i="1"/>
  <c r="N94" i="1"/>
  <c r="M94" i="1"/>
  <c r="O93" i="1"/>
  <c r="N93" i="1"/>
  <c r="M93" i="1"/>
  <c r="O92" i="1"/>
  <c r="N92" i="1"/>
  <c r="M92" i="1"/>
  <c r="O91" i="1"/>
  <c r="N91" i="1"/>
  <c r="M91" i="1"/>
  <c r="O90" i="1"/>
  <c r="N90" i="1"/>
  <c r="M90" i="1"/>
  <c r="O89" i="1"/>
  <c r="N89" i="1"/>
  <c r="M89" i="1"/>
  <c r="O88" i="1"/>
  <c r="N88" i="1"/>
  <c r="M88" i="1"/>
  <c r="O87" i="1"/>
  <c r="N87" i="1"/>
  <c r="M87" i="1"/>
  <c r="O86" i="1"/>
  <c r="N86" i="1"/>
  <c r="M86" i="1"/>
  <c r="O85" i="1"/>
  <c r="N85" i="1"/>
  <c r="M85" i="1"/>
  <c r="O84" i="1"/>
  <c r="N84" i="1"/>
  <c r="M84" i="1"/>
  <c r="O83" i="1"/>
  <c r="N83" i="1"/>
  <c r="M83" i="1"/>
  <c r="O82" i="1"/>
  <c r="N82" i="1"/>
  <c r="M82" i="1"/>
  <c r="O81" i="1"/>
  <c r="N81" i="1"/>
  <c r="M81" i="1"/>
  <c r="O80" i="1"/>
  <c r="N80" i="1"/>
  <c r="M80" i="1"/>
  <c r="O79" i="1"/>
  <c r="N79" i="1"/>
  <c r="M79" i="1"/>
  <c r="O78" i="1"/>
  <c r="N78" i="1"/>
  <c r="M78" i="1"/>
  <c r="O77" i="1"/>
  <c r="N77" i="1"/>
  <c r="M77" i="1"/>
  <c r="O76" i="1"/>
  <c r="N76" i="1"/>
  <c r="M76" i="1"/>
  <c r="O75" i="1"/>
  <c r="N75" i="1"/>
  <c r="M75" i="1"/>
  <c r="O74" i="1"/>
  <c r="N74" i="1"/>
  <c r="M74" i="1"/>
  <c r="O73" i="1"/>
  <c r="N73" i="1"/>
  <c r="M73" i="1"/>
  <c r="O72" i="1"/>
  <c r="N72" i="1"/>
  <c r="M72" i="1"/>
  <c r="O71" i="1"/>
  <c r="N71" i="1"/>
  <c r="M71" i="1"/>
  <c r="O70" i="1"/>
  <c r="N70" i="1"/>
  <c r="M70" i="1"/>
  <c r="O69" i="1"/>
  <c r="N69" i="1"/>
  <c r="M69" i="1"/>
  <c r="O68" i="1"/>
  <c r="N68" i="1"/>
  <c r="M68" i="1"/>
  <c r="O67" i="1"/>
  <c r="N67" i="1"/>
  <c r="M67" i="1"/>
  <c r="O66" i="1"/>
  <c r="N66" i="1"/>
  <c r="M66" i="1"/>
  <c r="O65" i="1"/>
  <c r="N65" i="1"/>
  <c r="M65" i="1"/>
  <c r="O64" i="1"/>
  <c r="N64" i="1"/>
  <c r="M64" i="1"/>
  <c r="O63" i="1"/>
  <c r="N63" i="1"/>
  <c r="M63" i="1"/>
  <c r="O62" i="1"/>
  <c r="N62" i="1"/>
  <c r="M62" i="1"/>
  <c r="O61" i="1"/>
  <c r="N61" i="1"/>
  <c r="M61" i="1"/>
  <c r="O60" i="1"/>
  <c r="N60" i="1"/>
  <c r="M60" i="1"/>
  <c r="O59" i="1"/>
  <c r="N59" i="1"/>
  <c r="M59" i="1"/>
  <c r="O58" i="1"/>
  <c r="N58" i="1"/>
  <c r="M58" i="1"/>
  <c r="O57" i="1"/>
  <c r="N57" i="1"/>
  <c r="M57" i="1"/>
  <c r="O56" i="1"/>
  <c r="N56" i="1"/>
  <c r="M56" i="1"/>
  <c r="O55" i="1"/>
  <c r="N55" i="1"/>
  <c r="M55" i="1"/>
  <c r="O54" i="1"/>
  <c r="N54" i="1"/>
  <c r="M54" i="1"/>
  <c r="O53" i="1"/>
  <c r="N53" i="1"/>
  <c r="M53" i="1"/>
  <c r="O52" i="1"/>
  <c r="N52" i="1"/>
  <c r="M52" i="1"/>
  <c r="O51" i="1"/>
  <c r="N51" i="1"/>
  <c r="M51" i="1"/>
  <c r="O50" i="1"/>
  <c r="N50" i="1"/>
  <c r="M50" i="1"/>
  <c r="O49" i="1"/>
  <c r="N49" i="1"/>
  <c r="M49" i="1"/>
  <c r="O48" i="1"/>
  <c r="N48" i="1"/>
  <c r="M48" i="1"/>
  <c r="O47" i="1"/>
  <c r="N47" i="1"/>
  <c r="M47" i="1"/>
  <c r="O46" i="1"/>
  <c r="N46" i="1"/>
  <c r="M46" i="1"/>
  <c r="O45" i="1"/>
  <c r="N45" i="1"/>
  <c r="M45" i="1"/>
  <c r="O44" i="1"/>
  <c r="N44" i="1"/>
  <c r="M44" i="1"/>
  <c r="O43" i="1"/>
  <c r="N43" i="1"/>
  <c r="M43" i="1"/>
  <c r="O42" i="1"/>
  <c r="N42" i="1"/>
  <c r="M42" i="1"/>
  <c r="O41" i="1"/>
  <c r="N41" i="1"/>
  <c r="M41" i="1"/>
  <c r="O40" i="1"/>
  <c r="N40" i="1"/>
  <c r="M40" i="1"/>
  <c r="O39" i="1"/>
  <c r="N39" i="1"/>
  <c r="M39" i="1"/>
  <c r="O38" i="1"/>
  <c r="N38" i="1"/>
  <c r="M38" i="1"/>
  <c r="O37" i="1"/>
  <c r="N37" i="1"/>
  <c r="M37" i="1"/>
  <c r="O36" i="1"/>
  <c r="N36" i="1"/>
  <c r="M36" i="1"/>
  <c r="O35" i="1"/>
  <c r="N35" i="1"/>
  <c r="M35" i="1"/>
  <c r="O34" i="1"/>
  <c r="N34" i="1"/>
  <c r="M34" i="1"/>
  <c r="O33" i="1"/>
  <c r="N33" i="1"/>
  <c r="M33" i="1"/>
  <c r="O32" i="1"/>
  <c r="N32" i="1"/>
  <c r="M32" i="1"/>
  <c r="O31" i="1"/>
  <c r="N31" i="1"/>
  <c r="M31" i="1"/>
  <c r="O30" i="1"/>
  <c r="N30" i="1"/>
  <c r="M30" i="1"/>
  <c r="O29" i="1"/>
  <c r="N29" i="1"/>
  <c r="M29" i="1"/>
  <c r="O28" i="1"/>
  <c r="N28" i="1"/>
  <c r="M28" i="1"/>
  <c r="O27" i="1"/>
  <c r="N27" i="1"/>
  <c r="M27" i="1"/>
  <c r="O26" i="1"/>
  <c r="N26" i="1"/>
  <c r="M26" i="1"/>
  <c r="O25" i="1"/>
  <c r="N25" i="1"/>
  <c r="M25" i="1"/>
  <c r="O24" i="1"/>
  <c r="N24" i="1"/>
  <c r="M24" i="1"/>
  <c r="O23" i="1"/>
  <c r="N23" i="1"/>
  <c r="M23" i="1"/>
  <c r="O22" i="1"/>
  <c r="N22" i="1"/>
  <c r="M22" i="1"/>
  <c r="O21" i="1"/>
  <c r="N21" i="1"/>
  <c r="M21" i="1"/>
  <c r="O20" i="1"/>
  <c r="N20" i="1"/>
  <c r="M20" i="1"/>
  <c r="O19" i="1"/>
  <c r="N19" i="1"/>
  <c r="M19" i="1"/>
  <c r="O18" i="1"/>
  <c r="N18" i="1"/>
  <c r="M18" i="1"/>
  <c r="O17" i="1"/>
  <c r="N17" i="1"/>
  <c r="M17" i="1"/>
  <c r="O16" i="1"/>
  <c r="N16" i="1"/>
  <c r="M16" i="1"/>
  <c r="O15" i="1"/>
  <c r="N15" i="1"/>
  <c r="M15" i="1"/>
  <c r="O14" i="1"/>
  <c r="N14" i="1"/>
  <c r="M14" i="1"/>
  <c r="O13" i="1"/>
  <c r="N13" i="1"/>
  <c r="M13" i="1"/>
  <c r="O12" i="1"/>
  <c r="N12" i="1"/>
  <c r="M12" i="1"/>
  <c r="O11" i="1"/>
  <c r="N11" i="1"/>
  <c r="M11" i="1"/>
  <c r="O10" i="1"/>
  <c r="N10" i="1"/>
  <c r="M10" i="1"/>
  <c r="O9" i="1"/>
  <c r="N9" i="1"/>
  <c r="M9" i="1"/>
  <c r="O8" i="1"/>
  <c r="N8" i="1"/>
  <c r="M8" i="1"/>
  <c r="O7" i="1"/>
  <c r="N7" i="1"/>
  <c r="M7" i="1"/>
  <c r="O6" i="1"/>
  <c r="N6" i="1"/>
  <c r="M6" i="1"/>
  <c r="O5" i="1"/>
  <c r="N5" i="1"/>
  <c r="M5" i="1"/>
  <c r="O4" i="1"/>
  <c r="N4" i="1"/>
  <c r="M4" i="1"/>
  <c r="O3" i="1"/>
  <c r="N3" i="1"/>
  <c r="M3" i="1"/>
  <c r="O2" i="1"/>
  <c r="N2" i="1"/>
  <c r="M2" i="1"/>
  <c r="K376" i="1"/>
  <c r="K417" i="1"/>
  <c r="K414" i="1"/>
  <c r="K411" i="1"/>
  <c r="K410" i="1"/>
  <c r="K409" i="1"/>
  <c r="K408" i="1"/>
  <c r="K407" i="1"/>
  <c r="K406" i="1"/>
  <c r="K405" i="1"/>
  <c r="K404" i="1"/>
  <c r="K402" i="1"/>
  <c r="F400" i="1"/>
  <c r="K400" i="1"/>
  <c r="K399" i="1"/>
  <c r="K398" i="1"/>
  <c r="K397" i="1"/>
  <c r="K396" i="1"/>
  <c r="K395" i="1"/>
  <c r="K393" i="1"/>
  <c r="K392" i="1"/>
  <c r="K391" i="1"/>
  <c r="K390" i="1"/>
  <c r="K389" i="1"/>
  <c r="K388" i="1"/>
  <c r="K387" i="1"/>
  <c r="F386" i="1"/>
  <c r="K386" i="1"/>
  <c r="K385" i="1"/>
  <c r="F384" i="1"/>
  <c r="H384" i="1"/>
  <c r="K384" i="1"/>
  <c r="K383" i="1"/>
  <c r="K379" i="1"/>
  <c r="K378" i="1"/>
  <c r="K377" i="1"/>
  <c r="K375" i="1"/>
  <c r="K374" i="1"/>
  <c r="K373" i="1"/>
  <c r="K372" i="1"/>
  <c r="K371" i="1"/>
  <c r="F370" i="1"/>
  <c r="K370" i="1"/>
  <c r="F369" i="1"/>
  <c r="K369" i="1"/>
  <c r="K368" i="1"/>
  <c r="K367" i="1"/>
  <c r="F366" i="1"/>
  <c r="K366" i="1"/>
  <c r="K365" i="1"/>
  <c r="F364" i="1"/>
  <c r="H364" i="1"/>
  <c r="K364" i="1"/>
  <c r="K363" i="1"/>
  <c r="K361" i="1"/>
  <c r="K360" i="1"/>
  <c r="E359" i="1"/>
  <c r="K359" i="1"/>
  <c r="K358" i="1"/>
  <c r="K357" i="1"/>
  <c r="K356" i="1"/>
  <c r="K355" i="1"/>
  <c r="K354" i="1"/>
  <c r="K353" i="1"/>
  <c r="K352" i="1"/>
  <c r="K351" i="1"/>
  <c r="K350" i="1"/>
  <c r="K349" i="1"/>
  <c r="K348" i="1"/>
  <c r="K347" i="1"/>
  <c r="K346" i="1"/>
  <c r="K340" i="1"/>
  <c r="F339" i="1"/>
  <c r="H339" i="1"/>
  <c r="K339" i="1"/>
  <c r="F338" i="1"/>
  <c r="K338" i="1"/>
  <c r="F337" i="1"/>
  <c r="K337" i="1"/>
  <c r="F336" i="1"/>
  <c r="K336" i="1"/>
  <c r="K335" i="1"/>
  <c r="K333" i="1"/>
  <c r="F332" i="1"/>
  <c r="K332" i="1"/>
  <c r="K331" i="1"/>
  <c r="K330" i="1"/>
  <c r="K329" i="1"/>
  <c r="K328" i="1"/>
  <c r="F327" i="1"/>
  <c r="K327" i="1"/>
  <c r="K326" i="1"/>
  <c r="K324" i="1"/>
  <c r="K323" i="1"/>
  <c r="K322" i="1"/>
  <c r="K321" i="1"/>
  <c r="K319" i="1"/>
  <c r="F318" i="1"/>
  <c r="K318" i="1"/>
  <c r="K317" i="1"/>
  <c r="K315" i="1"/>
  <c r="K314" i="1"/>
  <c r="K313" i="1"/>
  <c r="F312" i="1"/>
  <c r="K312" i="1"/>
  <c r="K311" i="1"/>
  <c r="K310" i="1"/>
  <c r="E309" i="1"/>
  <c r="K309" i="1"/>
  <c r="K308" i="1"/>
  <c r="K307" i="1"/>
  <c r="K306" i="1"/>
  <c r="K305" i="1"/>
  <c r="K304" i="1"/>
  <c r="K302" i="1"/>
  <c r="K301" i="1"/>
  <c r="K300" i="1"/>
  <c r="K299" i="1"/>
  <c r="F298" i="1"/>
  <c r="H298" i="1"/>
  <c r="K298" i="1"/>
  <c r="K297" i="1"/>
  <c r="K295" i="1"/>
  <c r="K294" i="1"/>
  <c r="K293" i="1"/>
  <c r="K292" i="1"/>
  <c r="K291" i="1"/>
  <c r="K290" i="1"/>
  <c r="K289" i="1"/>
  <c r="K288" i="1"/>
  <c r="K286" i="1"/>
  <c r="F285" i="1"/>
  <c r="K285" i="1"/>
  <c r="K284" i="1"/>
  <c r="K282" i="1"/>
  <c r="K281" i="1"/>
  <c r="K280" i="1"/>
  <c r="K277" i="1"/>
  <c r="K276" i="1"/>
  <c r="K275" i="1"/>
  <c r="K274" i="1"/>
  <c r="K273" i="1"/>
  <c r="K271" i="1"/>
  <c r="K270" i="1"/>
  <c r="K269" i="1"/>
  <c r="K268" i="1"/>
  <c r="K266" i="1"/>
  <c r="K265" i="1"/>
  <c r="K264" i="1"/>
  <c r="K263" i="1"/>
  <c r="K262" i="1"/>
  <c r="K260" i="1"/>
  <c r="K258" i="1"/>
  <c r="K257" i="1"/>
  <c r="F256" i="1"/>
  <c r="K256" i="1"/>
  <c r="K255" i="1"/>
  <c r="K254" i="1"/>
  <c r="K253" i="1"/>
  <c r="K252" i="1"/>
  <c r="K251" i="1"/>
  <c r="K250" i="1"/>
  <c r="K249" i="1"/>
  <c r="F248" i="1"/>
  <c r="K248" i="1"/>
  <c r="F247" i="1"/>
  <c r="K247" i="1"/>
  <c r="K246" i="1"/>
  <c r="K245" i="1"/>
  <c r="K244" i="1"/>
  <c r="K243" i="1"/>
  <c r="K242" i="1"/>
  <c r="K241" i="1"/>
  <c r="K240" i="1"/>
  <c r="K238" i="1"/>
  <c r="K239" i="1"/>
  <c r="K237" i="1"/>
  <c r="K236" i="1"/>
  <c r="K235" i="1"/>
  <c r="K234" i="1"/>
  <c r="K233" i="1"/>
  <c r="K232" i="1"/>
  <c r="K231" i="1"/>
  <c r="F230" i="1"/>
  <c r="K230" i="1"/>
  <c r="K229" i="1"/>
  <c r="K228" i="1"/>
  <c r="K261" i="1"/>
  <c r="K227" i="1"/>
  <c r="K226" i="1"/>
  <c r="G225" i="1"/>
  <c r="F225" i="1"/>
  <c r="K222" i="1"/>
  <c r="K221" i="1"/>
  <c r="K220" i="1"/>
  <c r="K219" i="1"/>
  <c r="K218" i="1"/>
  <c r="K217" i="1"/>
  <c r="K216" i="1"/>
  <c r="K214" i="1"/>
  <c r="K215" i="1"/>
  <c r="K213" i="1"/>
  <c r="K212" i="1"/>
  <c r="K211" i="1"/>
  <c r="K208" i="1"/>
  <c r="K207" i="1"/>
  <c r="K206" i="1"/>
  <c r="K204" i="1"/>
  <c r="K203" i="1"/>
  <c r="K202" i="1"/>
  <c r="K198" i="1"/>
  <c r="F196" i="1"/>
  <c r="K196" i="1"/>
  <c r="F195" i="1"/>
  <c r="K195" i="1"/>
  <c r="K194" i="1"/>
  <c r="K193" i="1"/>
  <c r="K190" i="1"/>
  <c r="K189" i="1"/>
  <c r="K186" i="1"/>
  <c r="K185" i="1"/>
  <c r="K184" i="1"/>
  <c r="K181" i="1"/>
  <c r="K180" i="1"/>
  <c r="K178" i="1"/>
  <c r="K177" i="1"/>
  <c r="K176" i="1"/>
  <c r="K175" i="1"/>
  <c r="K174" i="1"/>
  <c r="K172" i="1"/>
  <c r="K171" i="1"/>
  <c r="K170" i="1"/>
  <c r="AA170" i="1"/>
  <c r="K169" i="1"/>
  <c r="K166" i="1"/>
  <c r="K165" i="1"/>
  <c r="K164" i="1"/>
  <c r="K163" i="1"/>
  <c r="K154" i="1"/>
  <c r="K153" i="1"/>
  <c r="K152" i="1"/>
  <c r="K151" i="1"/>
  <c r="K150" i="1"/>
  <c r="K149" i="1"/>
  <c r="K148" i="1"/>
  <c r="K147" i="1"/>
  <c r="K146" i="1"/>
  <c r="K145" i="1"/>
  <c r="K144" i="1"/>
  <c r="K143" i="1"/>
  <c r="K140" i="1"/>
  <c r="K139" i="1"/>
  <c r="F138" i="1"/>
  <c r="K138" i="1"/>
  <c r="K137" i="1"/>
  <c r="K136" i="1"/>
  <c r="K135" i="1"/>
  <c r="K134" i="1"/>
  <c r="K133" i="1"/>
  <c r="K132" i="1"/>
  <c r="K131" i="1"/>
  <c r="K129" i="1"/>
  <c r="K127" i="1"/>
  <c r="K126" i="1"/>
  <c r="K125" i="1"/>
  <c r="K124" i="1"/>
  <c r="F123" i="1"/>
  <c r="K123" i="1"/>
  <c r="K122" i="1"/>
  <c r="K121" i="1"/>
  <c r="K120" i="1"/>
  <c r="K118" i="1"/>
  <c r="K117" i="1"/>
  <c r="K116" i="1"/>
  <c r="K115" i="1"/>
  <c r="K114" i="1"/>
  <c r="K112" i="1"/>
  <c r="K111" i="1"/>
  <c r="K110" i="1"/>
  <c r="K109" i="1"/>
  <c r="F108" i="1"/>
  <c r="K108" i="1"/>
  <c r="K107" i="1"/>
  <c r="F105" i="1"/>
  <c r="K105" i="1"/>
  <c r="K102" i="1"/>
  <c r="F103" i="1"/>
  <c r="K103" i="1"/>
  <c r="K97" i="1"/>
  <c r="AA95" i="1"/>
  <c r="Z95" i="1"/>
  <c r="Y95" i="1"/>
  <c r="K96" i="1"/>
  <c r="K95" i="1"/>
  <c r="K91" i="1"/>
  <c r="K74" i="1"/>
  <c r="K72" i="1"/>
  <c r="K71" i="1"/>
  <c r="K70" i="1"/>
  <c r="K69" i="1"/>
  <c r="K68" i="1"/>
  <c r="K67" i="1"/>
  <c r="K66" i="1"/>
  <c r="K65" i="1"/>
  <c r="K64" i="1"/>
  <c r="K63" i="1"/>
  <c r="K62" i="1"/>
  <c r="K61" i="1"/>
  <c r="K60" i="1"/>
  <c r="F59" i="1"/>
  <c r="K59" i="1"/>
  <c r="K58" i="1"/>
  <c r="K57" i="1"/>
  <c r="K56" i="1"/>
  <c r="K55" i="1"/>
  <c r="K53" i="1"/>
  <c r="K52" i="1"/>
  <c r="K51" i="1"/>
  <c r="K50" i="1"/>
  <c r="K49" i="1"/>
  <c r="K48" i="1"/>
  <c r="K47" i="1"/>
  <c r="K46" i="1"/>
  <c r="K45" i="1"/>
  <c r="K44" i="1"/>
  <c r="K43" i="1"/>
  <c r="K42" i="1"/>
  <c r="K41" i="1"/>
  <c r="K40" i="1"/>
  <c r="K39" i="1"/>
  <c r="K38" i="1"/>
  <c r="K37" i="1"/>
  <c r="K36" i="1"/>
  <c r="K35" i="1"/>
  <c r="K34" i="1"/>
  <c r="K33" i="1"/>
  <c r="K31" i="1"/>
  <c r="K30" i="1"/>
  <c r="K29" i="1"/>
  <c r="K28" i="1"/>
  <c r="K27" i="1"/>
  <c r="K26" i="1"/>
  <c r="K25" i="1"/>
  <c r="K24" i="1"/>
  <c r="K23" i="1"/>
  <c r="K22" i="1"/>
  <c r="K21" i="1"/>
  <c r="F20" i="1"/>
  <c r="K20" i="1"/>
  <c r="K18" i="1"/>
  <c r="K17" i="1"/>
  <c r="K16" i="1"/>
  <c r="F15" i="1"/>
  <c r="K15" i="1"/>
  <c r="K14" i="1"/>
  <c r="F13" i="1"/>
  <c r="K13" i="1"/>
  <c r="K12" i="1"/>
  <c r="K11" i="1"/>
  <c r="K10" i="1"/>
  <c r="K9" i="1"/>
  <c r="K8" i="1"/>
  <c r="K7" i="1"/>
  <c r="K6" i="1"/>
  <c r="K5" i="1"/>
  <c r="K4" i="1"/>
  <c r="K2" i="1"/>
</calcChain>
</file>

<file path=xl/sharedStrings.xml><?xml version="1.0" encoding="utf-8"?>
<sst xmlns="http://schemas.openxmlformats.org/spreadsheetml/2006/main" count="913" uniqueCount="901">
  <si>
    <t>A Center for Creative Education</t>
  </si>
  <si>
    <t>Counter</t>
  </si>
  <si>
    <t>Enrollment October 1, 2016</t>
  </si>
  <si>
    <t>CTSD</t>
  </si>
  <si>
    <t>Charter Holder</t>
  </si>
  <si>
    <t xml:space="preserve">138761000   </t>
  </si>
  <si>
    <t xml:space="preserve">108734000   </t>
  </si>
  <si>
    <t>Academy Del Sol, Inc.</t>
  </si>
  <si>
    <t xml:space="preserve">088704000   </t>
  </si>
  <si>
    <t>Academy of Building Industries, Inc.</t>
  </si>
  <si>
    <t xml:space="preserve">078604000   </t>
  </si>
  <si>
    <t>Academy Of Excellence, Inc.</t>
  </si>
  <si>
    <t xml:space="preserve">078242000   </t>
  </si>
  <si>
    <t>Academy of Mathematics and Science South, Inc.</t>
  </si>
  <si>
    <t xml:space="preserve">108713000   </t>
  </si>
  <si>
    <t>Academy of Mathematics and Science, Inc.</t>
  </si>
  <si>
    <t xml:space="preserve">078270000   </t>
  </si>
  <si>
    <t xml:space="preserve">108665000   </t>
  </si>
  <si>
    <t>Academy of Tucson, Inc.</t>
  </si>
  <si>
    <t xml:space="preserve">078794000   </t>
  </si>
  <si>
    <t>Academy with Community Partners  Inc</t>
  </si>
  <si>
    <t xml:space="preserve">108767000   </t>
  </si>
  <si>
    <t>Accelerated Elementary and Secondary Schools</t>
  </si>
  <si>
    <t xml:space="preserve">078979000   </t>
  </si>
  <si>
    <t>Accelerated Learning Center, Inc.</t>
  </si>
  <si>
    <t xml:space="preserve">078701000   </t>
  </si>
  <si>
    <t>Acclaim Charter School</t>
  </si>
  <si>
    <t xml:space="preserve">138760000   </t>
  </si>
  <si>
    <t>Acorn Montessori Charter School</t>
  </si>
  <si>
    <t xml:space="preserve">078793000   </t>
  </si>
  <si>
    <t>AIBT Non-Profit Charter High School - Phoenix</t>
  </si>
  <si>
    <t xml:space="preserve">118705000   </t>
  </si>
  <si>
    <t>Akimel O Otham Pee Posh Charter School, Inc.</t>
  </si>
  <si>
    <t xml:space="preserve">118706000   </t>
  </si>
  <si>
    <t>Akimel O'Otham Pee Posh Charter School, Inc.</t>
  </si>
  <si>
    <t xml:space="preserve">078967000   </t>
  </si>
  <si>
    <t>All Aboard Charter School</t>
  </si>
  <si>
    <t xml:space="preserve">078724000   </t>
  </si>
  <si>
    <t>Allen-Cochran Enterprises, Inc.</t>
  </si>
  <si>
    <t xml:space="preserve">078989000   </t>
  </si>
  <si>
    <t>American Basic Schools LLC</t>
  </si>
  <si>
    <t xml:space="preserve">108794000   </t>
  </si>
  <si>
    <t>American Charter Schools Foundation d.b.a. Alta Vista High School</t>
  </si>
  <si>
    <t xml:space="preserve">118703000   </t>
  </si>
  <si>
    <t>American Charter Schools Foundation d.b.a. Apache Trail High School</t>
  </si>
  <si>
    <t xml:space="preserve">078950000   </t>
  </si>
  <si>
    <t>American Charter Schools Foundation d.b.a. Crestview College Preparatory High Sc</t>
  </si>
  <si>
    <t xml:space="preserve">078947000   </t>
  </si>
  <si>
    <t>American Charter Schools Foundation d.b.a. Desert Hills High School</t>
  </si>
  <si>
    <t xml:space="preserve">078948000   </t>
  </si>
  <si>
    <t>American Charter Schools Foundation d.b.a. Estrella High School</t>
  </si>
  <si>
    <t xml:space="preserve">078951000   </t>
  </si>
  <si>
    <t>American Charter Schools Foundation d.b.a. Peoria Accelerated High School</t>
  </si>
  <si>
    <t xml:space="preserve">078983000   </t>
  </si>
  <si>
    <t>American Charter Schools Foundation d.b.a. South Pointe High School</t>
  </si>
  <si>
    <t xml:space="preserve">078517000   </t>
  </si>
  <si>
    <t>American Charter Schools Foundation d.b.a. South Ridge High School</t>
  </si>
  <si>
    <t xml:space="preserve">078953000   </t>
  </si>
  <si>
    <t>American Charter Schools Foundation d.b.a. Sun Valley High School</t>
  </si>
  <si>
    <t xml:space="preserve">078956000   </t>
  </si>
  <si>
    <t>American Charter Schools Foundation d.b.a. West Phoenix High School</t>
  </si>
  <si>
    <t xml:space="preserve">138754000   </t>
  </si>
  <si>
    <t>American Heritage Academy</t>
  </si>
  <si>
    <t xml:space="preserve">078725000   </t>
  </si>
  <si>
    <t>American Leadership Academy, Inc.</t>
  </si>
  <si>
    <t xml:space="preserve">078926000   </t>
  </si>
  <si>
    <t>American Virtual Academy</t>
  </si>
  <si>
    <t xml:space="preserve">078525000   </t>
  </si>
  <si>
    <t>Anthem Preparatory Academy</t>
  </si>
  <si>
    <t xml:space="preserve">108785000   </t>
  </si>
  <si>
    <t>Aprender Tucson</t>
  </si>
  <si>
    <t xml:space="preserve">078247000   </t>
  </si>
  <si>
    <t>Archway Classical Academy Arete</t>
  </si>
  <si>
    <t xml:space="preserve">078597000   </t>
  </si>
  <si>
    <t>Archway Classical Academy Chandler</t>
  </si>
  <si>
    <t xml:space="preserve">078248000   </t>
  </si>
  <si>
    <t>Archway Classical Academy Cicero</t>
  </si>
  <si>
    <t xml:space="preserve">078406000   </t>
  </si>
  <si>
    <t>Archway Classical Academy Glendale</t>
  </si>
  <si>
    <t xml:space="preserve">078234000   </t>
  </si>
  <si>
    <t>Archway Classical Academy Lincoln</t>
  </si>
  <si>
    <t xml:space="preserve">078214000   </t>
  </si>
  <si>
    <t>Archway Classical Academy North Phoenix</t>
  </si>
  <si>
    <t xml:space="preserve">078590000   </t>
  </si>
  <si>
    <t>Archway Classical Academy Scottsdale</t>
  </si>
  <si>
    <t xml:space="preserve">078266000   </t>
  </si>
  <si>
    <t>Archway Classical Academy Trivium East</t>
  </si>
  <si>
    <t xml:space="preserve">078595000   </t>
  </si>
  <si>
    <t>Archway Classical Academy Trivium West</t>
  </si>
  <si>
    <t xml:space="preserve">078596000   </t>
  </si>
  <si>
    <t>Archway Classical Academy Veritas</t>
  </si>
  <si>
    <t xml:space="preserve">078527000   </t>
  </si>
  <si>
    <t>Arete Preparatory Academy</t>
  </si>
  <si>
    <t xml:space="preserve">078665000   </t>
  </si>
  <si>
    <t>Arizona Academy of Science And Technology, Inc.</t>
  </si>
  <si>
    <t xml:space="preserve">078707000   </t>
  </si>
  <si>
    <t>Arizona Agribusiness &amp; Equine Center, Inc. Paradise Valley</t>
  </si>
  <si>
    <t xml:space="preserve">078510000   </t>
  </si>
  <si>
    <t>Arizona Agribusiness &amp; Equine Center, Inc. Red Mountain</t>
  </si>
  <si>
    <t xml:space="preserve">078993000   </t>
  </si>
  <si>
    <t>Arizona Agribusiness &amp; Equine Center, Inc. SMCC</t>
  </si>
  <si>
    <t xml:space="preserve">138785000   </t>
  </si>
  <si>
    <t>Arizona Agribusiness &amp; Equine Center, Inc. Prescott Valley</t>
  </si>
  <si>
    <t xml:space="preserve">078587000   </t>
  </si>
  <si>
    <t>Arizona Agribusiness &amp; Equine Center, Inc. Estrella</t>
  </si>
  <si>
    <t xml:space="preserve">078226000   </t>
  </si>
  <si>
    <t>Arizona Autism Charter Schools, Inc.</t>
  </si>
  <si>
    <t xml:space="preserve">078723000   </t>
  </si>
  <si>
    <t>Arizona Call-a-Teen Youth Resources, Inc.</t>
  </si>
  <si>
    <t xml:space="preserve">108709000   </t>
  </si>
  <si>
    <t>Arizona Community Development Corporation</t>
  </si>
  <si>
    <t xml:space="preserve">078511000   </t>
  </si>
  <si>
    <t>Arizona Connections Academy Charter School, Inc.</t>
  </si>
  <si>
    <t xml:space="preserve">078260000   </t>
  </si>
  <si>
    <t>Arizona Language Preparatory</t>
  </si>
  <si>
    <t xml:space="preserve">078991000   </t>
  </si>
  <si>
    <t>Arizona Montessori Charter School at Anthem</t>
  </si>
  <si>
    <t xml:space="preserve">078722000   </t>
  </si>
  <si>
    <t>Arizona School For The Arts</t>
  </si>
  <si>
    <t xml:space="preserve">078208000   </t>
  </si>
  <si>
    <t>ASU Preparatory Academy Polytech High School</t>
  </si>
  <si>
    <t xml:space="preserve">078205000   </t>
  </si>
  <si>
    <t>ASU Preparatory Academy Polytech Elementary</t>
  </si>
  <si>
    <t xml:space="preserve">078250000   </t>
  </si>
  <si>
    <t>ASU Preparatory Academy Phoenix Middle School</t>
  </si>
  <si>
    <t xml:space="preserve">078251000   </t>
  </si>
  <si>
    <t>ASU Preparatory Academy Polytech Middle School</t>
  </si>
  <si>
    <t xml:space="preserve">078546000   </t>
  </si>
  <si>
    <t>ASU Preparatory Academy Phoenix Elementary</t>
  </si>
  <si>
    <t xml:space="preserve">078207000   </t>
  </si>
  <si>
    <t>ASU Preparatory Academy Phoenix High School</t>
  </si>
  <si>
    <t xml:space="preserve">118716000   </t>
  </si>
  <si>
    <t>ASU Preparatory Academy - Casa Grande</t>
  </si>
  <si>
    <t xml:space="preserve">078614000   </t>
  </si>
  <si>
    <t>Avondale Learning dba Precision Academy</t>
  </si>
  <si>
    <t xml:space="preserve">078542000   </t>
  </si>
  <si>
    <t>AZ Compass Schools, Inc.</t>
  </si>
  <si>
    <t xml:space="preserve">148757000   </t>
  </si>
  <si>
    <t>Az-Tec High School</t>
  </si>
  <si>
    <t xml:space="preserve">078988000   </t>
  </si>
  <si>
    <t>Ball Charter Schools (Dobson)</t>
  </si>
  <si>
    <t xml:space="preserve">078987000   </t>
  </si>
  <si>
    <t>Ball Charter Schools (Hearn)</t>
  </si>
  <si>
    <t xml:space="preserve">078586000   </t>
  </si>
  <si>
    <t>Ball Charter Schools (Val Vista)</t>
  </si>
  <si>
    <t xml:space="preserve">108725000   </t>
  </si>
  <si>
    <t>BASIS Schools, Inc. Tucson</t>
  </si>
  <si>
    <t xml:space="preserve">078736000   </t>
  </si>
  <si>
    <t>BASIS Schools, Inc. Scottsdale</t>
  </si>
  <si>
    <t xml:space="preserve">078575000   </t>
  </si>
  <si>
    <t>BASIS Schools, Inc. Oro Valley</t>
  </si>
  <si>
    <t xml:space="preserve">078588000   </t>
  </si>
  <si>
    <t>BASIS Schools, Inc. Peoria</t>
  </si>
  <si>
    <t xml:space="preserve">078589000   </t>
  </si>
  <si>
    <t>BASIS Schools, Inc. Chandler</t>
  </si>
  <si>
    <t xml:space="preserve">038707000   </t>
  </si>
  <si>
    <t>BASIS Schools, Inc. Flagstaff</t>
  </si>
  <si>
    <t xml:space="preserve">078403000   </t>
  </si>
  <si>
    <t xml:space="preserve">BASIS Schools, Inc. Phoenix </t>
  </si>
  <si>
    <t xml:space="preserve">108737000   </t>
  </si>
  <si>
    <t>BASIS Schools, Inc. Tucson North</t>
  </si>
  <si>
    <t xml:space="preserve">078225000   </t>
  </si>
  <si>
    <t>BASIS Schools, Inc. Mesa</t>
  </si>
  <si>
    <t xml:space="preserve">078212000   </t>
  </si>
  <si>
    <t>BASIS Schools, Inc. Ahwatukee</t>
  </si>
  <si>
    <t xml:space="preserve">108404000   </t>
  </si>
  <si>
    <t>BASIS Schools, Inc. OV Primary</t>
  </si>
  <si>
    <t xml:space="preserve">138786000   </t>
  </si>
  <si>
    <t>BASIS Schools, Inc. Prescott</t>
  </si>
  <si>
    <t xml:space="preserve">078231000   </t>
  </si>
  <si>
    <t>BASIS Schools, Inc.Phoenix Central</t>
  </si>
  <si>
    <t xml:space="preserve">078236000   </t>
  </si>
  <si>
    <t>BASIS Schools, Inc. Chandler Primary North</t>
  </si>
  <si>
    <t xml:space="preserve">078272000   </t>
  </si>
  <si>
    <t>BASIS Schools, Inc. Scottsdale Primary</t>
  </si>
  <si>
    <t xml:space="preserve">078273000   </t>
  </si>
  <si>
    <t>BASIS Schools, Inc. Chandler Primary</t>
  </si>
  <si>
    <t xml:space="preserve">078268000   </t>
  </si>
  <si>
    <t>BASIS Schools, Inc. Goodyear Primary</t>
  </si>
  <si>
    <t xml:space="preserve">078269000   </t>
  </si>
  <si>
    <t>BASIS Schools, Inc. Goodyear</t>
  </si>
  <si>
    <t xml:space="preserve">078972000   </t>
  </si>
  <si>
    <t>Bell Canyon Charter School, Inc</t>
  </si>
  <si>
    <t xml:space="preserve">078766000   </t>
  </si>
  <si>
    <t>Benchmark School, Inc.</t>
  </si>
  <si>
    <t xml:space="preserve">078754000   </t>
  </si>
  <si>
    <t>Benjamin Franklin Charter School</t>
  </si>
  <si>
    <t xml:space="preserve">108501000   </t>
  </si>
  <si>
    <t>Blue Adobe Project</t>
  </si>
  <si>
    <t xml:space="preserve">078745000   </t>
  </si>
  <si>
    <t>Blueprint Education</t>
  </si>
  <si>
    <t xml:space="preserve">078613000   </t>
  </si>
  <si>
    <t>Boys &amp; Girls Clubs of the East Valley dba Mesa Arts Academy</t>
  </si>
  <si>
    <t xml:space="preserve">078746000   </t>
  </si>
  <si>
    <t>Bradley Academy of Excellence, Inc.</t>
  </si>
  <si>
    <t xml:space="preserve">078762000   </t>
  </si>
  <si>
    <t>Bright Beginnings School, Inc.</t>
  </si>
  <si>
    <t xml:space="preserve">078565000   </t>
  </si>
  <si>
    <t>CAFA, Inc. dba Learning Foundation and Performing Arts Alta Mesa</t>
  </si>
  <si>
    <t xml:space="preserve">078564000   </t>
  </si>
  <si>
    <t>CAFA, Inc. dba Learning Foundation and Performing Arts Gilbert</t>
  </si>
  <si>
    <t xml:space="preserve">098749000   </t>
  </si>
  <si>
    <t>CAFA, Inc. dba Learning Foundation Performing Arts School</t>
  </si>
  <si>
    <t xml:space="preserve">078909000   </t>
  </si>
  <si>
    <t>Calibre Academy</t>
  </si>
  <si>
    <t xml:space="preserve">078768000   </t>
  </si>
  <si>
    <t>Cambridge Academy  East,  Inc</t>
  </si>
  <si>
    <t xml:space="preserve">078959000   </t>
  </si>
  <si>
    <t>Camelback Education, Inc</t>
  </si>
  <si>
    <t xml:space="preserve">078211000   </t>
  </si>
  <si>
    <t>Camino Montessori</t>
  </si>
  <si>
    <t xml:space="preserve">078534000   </t>
  </si>
  <si>
    <t>Candeo Schools, Inc.</t>
  </si>
  <si>
    <t xml:space="preserve">108715000   </t>
  </si>
  <si>
    <t>Canyon Rose Academy, Inc.</t>
  </si>
  <si>
    <t xml:space="preserve">098745000   </t>
  </si>
  <si>
    <t>Career Development, Inc.</t>
  </si>
  <si>
    <t xml:space="preserve">078524000   </t>
  </si>
  <si>
    <t>Career Success Schools</t>
  </si>
  <si>
    <t xml:space="preserve">148761000   </t>
  </si>
  <si>
    <t>Carpe Diem Collegiate High School</t>
  </si>
  <si>
    <t xml:space="preserve">078218000   </t>
  </si>
  <si>
    <t>CASA Academy</t>
  </si>
  <si>
    <t xml:space="preserve">028750000   </t>
  </si>
  <si>
    <t>Center for Academic Success, Inc.</t>
  </si>
  <si>
    <t xml:space="preserve">078772000   </t>
  </si>
  <si>
    <t>Challenge School, Inc.</t>
  </si>
  <si>
    <t xml:space="preserve">078957000   </t>
  </si>
  <si>
    <t>Challenger Basic School, Inc.</t>
  </si>
  <si>
    <t xml:space="preserve">078515000   </t>
  </si>
  <si>
    <t>Chandler Preparatory Academy</t>
  </si>
  <si>
    <t xml:space="preserve">078995000   </t>
  </si>
  <si>
    <t>Cholla Academy</t>
  </si>
  <si>
    <t xml:space="preserve">078249000   </t>
  </si>
  <si>
    <t>Cicero Preparatory Academy</t>
  </si>
  <si>
    <t xml:space="preserve">108720000   </t>
  </si>
  <si>
    <t>CITY Center for Collaborative Learning</t>
  </si>
  <si>
    <t xml:space="preserve">028701000   </t>
  </si>
  <si>
    <t>Cochise Community Development Corporation</t>
  </si>
  <si>
    <t xml:space="preserve">108909000   </t>
  </si>
  <si>
    <t>Collaborative Pathways, Inc.</t>
  </si>
  <si>
    <t xml:space="preserve">108788000   </t>
  </si>
  <si>
    <t>Compass High School, Inc.</t>
  </si>
  <si>
    <t xml:space="preserve">138501000   </t>
  </si>
  <si>
    <t>Compass Points International, Inc</t>
  </si>
  <si>
    <t xml:space="preserve">078530000   </t>
  </si>
  <si>
    <t>Concordia Charter School, Inc.</t>
  </si>
  <si>
    <t xml:space="preserve">078994000   </t>
  </si>
  <si>
    <t>Cornerstone Charter School,Inc</t>
  </si>
  <si>
    <t xml:space="preserve">078975000   </t>
  </si>
  <si>
    <t>Cortez Park Charter Middle School, Inc.</t>
  </si>
  <si>
    <t xml:space="preserve">078513000   </t>
  </si>
  <si>
    <t>Country Gardens Charter Schools</t>
  </si>
  <si>
    <t xml:space="preserve">108505000   </t>
  </si>
  <si>
    <t>CPLC Community Schools dba Hiaki High School</t>
  </si>
  <si>
    <t xml:space="preserve">108793000   </t>
  </si>
  <si>
    <t>CPLC Community Schools dba Toltecalli High School</t>
  </si>
  <si>
    <t xml:space="preserve">078253000   </t>
  </si>
  <si>
    <t>Create Academy</t>
  </si>
  <si>
    <t xml:space="preserve">078921000   </t>
  </si>
  <si>
    <t>Crown Charter School, Inc</t>
  </si>
  <si>
    <t xml:space="preserve">078544000   </t>
  </si>
  <si>
    <t>Daisy Education Corporation dba Paragon Science Academy</t>
  </si>
  <si>
    <t xml:space="preserve">108666000   </t>
  </si>
  <si>
    <t>Daisy Education Corporation dba Sonoran Science Academy</t>
  </si>
  <si>
    <t xml:space="preserve">108502000   </t>
  </si>
  <si>
    <t>Daisy Education Corporation dba Sonoran Science Academy - Phoenix</t>
  </si>
  <si>
    <t xml:space="preserve">108504000   </t>
  </si>
  <si>
    <t>Daisy Education Corporation dba. Sonoran Science Academy Davis Monthan</t>
  </si>
  <si>
    <t xml:space="preserve">078577000   </t>
  </si>
  <si>
    <t>Daisy Education Corporation dba. Sonoran Science Academy Peoria</t>
  </si>
  <si>
    <t xml:space="preserve">078934000   </t>
  </si>
  <si>
    <t>Deer Valley Charter Schools, Inc.</t>
  </si>
  <si>
    <t xml:space="preserve">078621000   </t>
  </si>
  <si>
    <t>Desert Heights Charter Schools</t>
  </si>
  <si>
    <t xml:space="preserve">108787000   </t>
  </si>
  <si>
    <t>Desert Rose Academy,Inc.</t>
  </si>
  <si>
    <t xml:space="preserve">108732000   </t>
  </si>
  <si>
    <t>Desert Sky Community School, Inc.</t>
  </si>
  <si>
    <t xml:space="preserve">108771000   </t>
  </si>
  <si>
    <t>Desert Springs Academy</t>
  </si>
  <si>
    <t xml:space="preserve">088705000   </t>
  </si>
  <si>
    <t>Desert Star Academy</t>
  </si>
  <si>
    <t xml:space="preserve">138714000   </t>
  </si>
  <si>
    <t>Desert Star Community School, Inc.</t>
  </si>
  <si>
    <t xml:space="preserve">048701000   </t>
  </si>
  <si>
    <t>Destiny School, Inc.</t>
  </si>
  <si>
    <t xml:space="preserve">058703000   </t>
  </si>
  <si>
    <t>Discovery Plus Academy</t>
  </si>
  <si>
    <t xml:space="preserve">078911000   </t>
  </si>
  <si>
    <t>E-Institute Charter Schools, Inc.</t>
  </si>
  <si>
    <t xml:space="preserve">078202000   </t>
  </si>
  <si>
    <t>EAGLE College Prep Harmony, LLC</t>
  </si>
  <si>
    <t xml:space="preserve">078222000   </t>
  </si>
  <si>
    <t>EAGLE College Prep Maryvale, LLC</t>
  </si>
  <si>
    <t xml:space="preserve">078541000   </t>
  </si>
  <si>
    <t>EAGLE South Mountain Charter, Inc.</t>
  </si>
  <si>
    <t xml:space="preserve">078509000   </t>
  </si>
  <si>
    <t>East Mesa Charter Elementary School, Inc.</t>
  </si>
  <si>
    <t xml:space="preserve">078683000   </t>
  </si>
  <si>
    <t>East Valley Academy</t>
  </si>
  <si>
    <t xml:space="preserve">108781000   </t>
  </si>
  <si>
    <t>Eastpointe High School, Inc.</t>
  </si>
  <si>
    <t xml:space="preserve">108506000   </t>
  </si>
  <si>
    <t>Ed Ahead</t>
  </si>
  <si>
    <t xml:space="preserve">108653000   </t>
  </si>
  <si>
    <t>Edge School, Inc., The</t>
  </si>
  <si>
    <t xml:space="preserve">078971000   </t>
  </si>
  <si>
    <t>Edkey, Inc. - Arizona Conservatory for Arts and Academics</t>
  </si>
  <si>
    <t xml:space="preserve">078742000   </t>
  </si>
  <si>
    <t>Edkey, Inc. - Pathfinder Academy</t>
  </si>
  <si>
    <t xml:space="preserve">078740000   </t>
  </si>
  <si>
    <t>Edkey, Inc. - Redwood Academy</t>
  </si>
  <si>
    <t xml:space="preserve">078915000   </t>
  </si>
  <si>
    <t>Edkey, Inc. - Sequoia Charter School</t>
  </si>
  <si>
    <t xml:space="preserve">078705000   </t>
  </si>
  <si>
    <t>Edkey, Inc. - Sequoia Choice Schools</t>
  </si>
  <si>
    <t xml:space="preserve">078246000   </t>
  </si>
  <si>
    <t>Edkey, Inc. - Sequoia Pathway Academy</t>
  </si>
  <si>
    <t xml:space="preserve">138705000   </t>
  </si>
  <si>
    <t>Edkey, Inc. - Sequoia Ranch School</t>
  </si>
  <si>
    <t xml:space="preserve">078744000   </t>
  </si>
  <si>
    <t>Edkey, Inc. - Sequoia School for the Deaf and Hard of Hearing</t>
  </si>
  <si>
    <t xml:space="preserve">078917000   </t>
  </si>
  <si>
    <t>Edkey, Inc. - Sequoia Village School</t>
  </si>
  <si>
    <t xml:space="preserve">108717000   </t>
  </si>
  <si>
    <t>Educational Impact, Inc.</t>
  </si>
  <si>
    <t xml:space="preserve">078558000   </t>
  </si>
  <si>
    <t>Educational Options Foundation</t>
  </si>
  <si>
    <t xml:space="preserve">078717000   </t>
  </si>
  <si>
    <t>EduPreneurship, Inc.</t>
  </si>
  <si>
    <t xml:space="preserve">078687000   </t>
  </si>
  <si>
    <t>Eduprize Schools, LLC</t>
  </si>
  <si>
    <t xml:space="preserve">078664000   </t>
  </si>
  <si>
    <t>Employ-Ability Unlimited, Inc.</t>
  </si>
  <si>
    <t xml:space="preserve">078401000   </t>
  </si>
  <si>
    <t>Empower College Prep</t>
  </si>
  <si>
    <t xml:space="preserve">078711000   </t>
  </si>
  <si>
    <t>Espiritu Community Development Corp.</t>
  </si>
  <si>
    <t xml:space="preserve">078103000   </t>
  </si>
  <si>
    <t xml:space="preserve">078275000   </t>
  </si>
  <si>
    <t>Espiritu Schools</t>
  </si>
  <si>
    <t xml:space="preserve">078239000   </t>
  </si>
  <si>
    <t>Estrella Educational Foundation</t>
  </si>
  <si>
    <t xml:space="preserve">078254000   </t>
  </si>
  <si>
    <t>Ethos Academy - A Challenge Foundation Academy</t>
  </si>
  <si>
    <t xml:space="preserve">078901000   </t>
  </si>
  <si>
    <t>Excalibur Charter Schools, Inc.</t>
  </si>
  <si>
    <t xml:space="preserve">078785000   </t>
  </si>
  <si>
    <t>Fit Kids, Inc. dba Champion Schools</t>
  </si>
  <si>
    <t xml:space="preserve">038750000   </t>
  </si>
  <si>
    <t>Flagstaff Arts And Leadership Academy</t>
  </si>
  <si>
    <t xml:space="preserve">038752000   </t>
  </si>
  <si>
    <t>Flagstaff Junior Academy</t>
  </si>
  <si>
    <t xml:space="preserve">038705000   </t>
  </si>
  <si>
    <t>Flagstaff Montessori, L.L.C.</t>
  </si>
  <si>
    <t xml:space="preserve">078608000   </t>
  </si>
  <si>
    <t>Florence Crittenton Services of Arizona, Inc.</t>
  </si>
  <si>
    <t xml:space="preserve">078628000   </t>
  </si>
  <si>
    <t>Foothills Academy</t>
  </si>
  <si>
    <t xml:space="preserve">078755000   </t>
  </si>
  <si>
    <t>Fountain Hills Charter School</t>
  </si>
  <si>
    <t xml:space="preserve">138751000   </t>
  </si>
  <si>
    <t>Franklin Phonetic Primary School, Inc.</t>
  </si>
  <si>
    <t xml:space="preserve">078263000   </t>
  </si>
  <si>
    <t xml:space="preserve">078528000   </t>
  </si>
  <si>
    <t>Freedom Academy, Inc.</t>
  </si>
  <si>
    <t xml:space="preserve">078611000   </t>
  </si>
  <si>
    <t>Friendly House, Inc.</t>
  </si>
  <si>
    <t xml:space="preserve">078679000   </t>
  </si>
  <si>
    <t>GAR, LLC dba Student Choice High School</t>
  </si>
  <si>
    <t xml:space="preserve">078774000   </t>
  </si>
  <si>
    <t>Gem Charter School, Inc.</t>
  </si>
  <si>
    <t xml:space="preserve">078708000   </t>
  </si>
  <si>
    <t>Genesis Program, Inc.</t>
  </si>
  <si>
    <t xml:space="preserve">078585000   </t>
  </si>
  <si>
    <t>George Gervin Youth Center, Inc.</t>
  </si>
  <si>
    <t xml:space="preserve">078540000   </t>
  </si>
  <si>
    <t>Glendale Preparatory Academy</t>
  </si>
  <si>
    <t xml:space="preserve">118709000   </t>
  </si>
  <si>
    <t>Graysmark Schools Corporation</t>
  </si>
  <si>
    <t xml:space="preserve">108770000   </t>
  </si>
  <si>
    <t>Great Expectations Academy</t>
  </si>
  <si>
    <t xml:space="preserve">108789000   </t>
  </si>
  <si>
    <t>Griffin Foundation, Inc. The</t>
  </si>
  <si>
    <t xml:space="preserve">108726000   </t>
  </si>
  <si>
    <t>Ha:san Educational Services</t>
  </si>
  <si>
    <t xml:space="preserve">078594000   </t>
  </si>
  <si>
    <t>Happy Valley East</t>
  </si>
  <si>
    <t xml:space="preserve">078998000   </t>
  </si>
  <si>
    <t>Happy Valley School, Inc.</t>
  </si>
  <si>
    <t xml:space="preserve">148760000   </t>
  </si>
  <si>
    <t>Harvest Power Community Development Group, Inc.</t>
  </si>
  <si>
    <t xml:space="preserve">038755000   </t>
  </si>
  <si>
    <t>Haven Montessori Children's House, Inc.</t>
  </si>
  <si>
    <t xml:space="preserve">078259000   </t>
  </si>
  <si>
    <t>Heritage Academy Laveen, Inc.</t>
  </si>
  <si>
    <t xml:space="preserve">078258000   </t>
  </si>
  <si>
    <t>Heritage Academy Queen Creek, Inc.</t>
  </si>
  <si>
    <t xml:space="preserve">078712000   </t>
  </si>
  <si>
    <t>Heritage Academy, Inc.</t>
  </si>
  <si>
    <t xml:space="preserve">078985000   </t>
  </si>
  <si>
    <t>Heritage Elementary School</t>
  </si>
  <si>
    <t xml:space="preserve">108701000   </t>
  </si>
  <si>
    <t>Hermosa Montessori Charter School</t>
  </si>
  <si>
    <t xml:space="preserve">108775000   </t>
  </si>
  <si>
    <t>Highland Free School</t>
  </si>
  <si>
    <t xml:space="preserve">078204000   </t>
  </si>
  <si>
    <t>Hirsch Academy A Challenge Foundation</t>
  </si>
  <si>
    <t xml:space="preserve">078752000   </t>
  </si>
  <si>
    <t>Horizon Community Learning Center, Inc.</t>
  </si>
  <si>
    <t xml:space="preserve">078233000   </t>
  </si>
  <si>
    <t xml:space="preserve">078713000   </t>
  </si>
  <si>
    <t>Humanities and Sciences Academy of the United States, Inc.</t>
  </si>
  <si>
    <t xml:space="preserve">078535000   </t>
  </si>
  <si>
    <t>Imagine Avondale Elementary, Inc.</t>
  </si>
  <si>
    <t xml:space="preserve">078553000   </t>
  </si>
  <si>
    <t>Imagine Avondale Middle, Inc.</t>
  </si>
  <si>
    <t xml:space="preserve">078531000   </t>
  </si>
  <si>
    <t>Imagine Camelback Middle, Inc.</t>
  </si>
  <si>
    <t xml:space="preserve">078519000   </t>
  </si>
  <si>
    <t>Imagine Charter Elementary at Camelback, Inc.</t>
  </si>
  <si>
    <t xml:space="preserve">078520000   </t>
  </si>
  <si>
    <t>Imagine Charter Elementary at Desert West, Inc.</t>
  </si>
  <si>
    <t xml:space="preserve">078536000   </t>
  </si>
  <si>
    <t>Imagine Coolidge Elementary, Inc.</t>
  </si>
  <si>
    <t xml:space="preserve">078532000   </t>
  </si>
  <si>
    <t>Imagine Desert West Middle, Inc.</t>
  </si>
  <si>
    <t xml:space="preserve">078523000   </t>
  </si>
  <si>
    <t>Imagine Elementary at Tempe, Inc.</t>
  </si>
  <si>
    <t xml:space="preserve">078521000   </t>
  </si>
  <si>
    <t>Imagine Middle at East Mesa, Inc.</t>
  </si>
  <si>
    <t xml:space="preserve">078522000   </t>
  </si>
  <si>
    <t>Imagine Middle at Surprise, Inc.</t>
  </si>
  <si>
    <t xml:space="preserve">078547000   </t>
  </si>
  <si>
    <t>Imagine Prep Coolidge, Inc.</t>
  </si>
  <si>
    <t xml:space="preserve">078537000   </t>
  </si>
  <si>
    <t>Imagine Prep Superstition, Inc.</t>
  </si>
  <si>
    <t xml:space="preserve">078538000   </t>
  </si>
  <si>
    <t>Imagine Prep Surprise, Inc.</t>
  </si>
  <si>
    <t xml:space="preserve">078552000   </t>
  </si>
  <si>
    <t>Imagine Superstition Middle, Inc.</t>
  </si>
  <si>
    <t xml:space="preserve">078210000   </t>
  </si>
  <si>
    <t>Incito Schools</t>
  </si>
  <si>
    <t xml:space="preserve">108513000   </t>
  </si>
  <si>
    <t>Innovative Humanities Education Corporation</t>
  </si>
  <si>
    <t xml:space="preserve">108735000   </t>
  </si>
  <si>
    <t>Institute for Transformative Education, Inc.</t>
  </si>
  <si>
    <t xml:space="preserve">078751000   </t>
  </si>
  <si>
    <t>Integrity Education Incorporated</t>
  </si>
  <si>
    <t xml:space="preserve">078741000   </t>
  </si>
  <si>
    <t>Intelli-School, Inc.</t>
  </si>
  <si>
    <t xml:space="preserve">078710000   </t>
  </si>
  <si>
    <t>International Commerce Secondary Schools, Inc.</t>
  </si>
  <si>
    <t xml:space="preserve">078795000   </t>
  </si>
  <si>
    <t>James Madison Preparatory School</t>
  </si>
  <si>
    <t xml:space="preserve">078928000   </t>
  </si>
  <si>
    <t>James Sandoval Preparatory High School</t>
  </si>
  <si>
    <t xml:space="preserve">148759000   </t>
  </si>
  <si>
    <t>Juniper Tree Academy</t>
  </si>
  <si>
    <t xml:space="preserve">078240000   </t>
  </si>
  <si>
    <t>Kaizen Education Foundation dba Advance U</t>
  </si>
  <si>
    <t xml:space="preserve">078230000   </t>
  </si>
  <si>
    <t>Kaizen Education Foundation dba Discover U Elementary School</t>
  </si>
  <si>
    <t xml:space="preserve">078718000   </t>
  </si>
  <si>
    <t>Kaizen Education Foundation dba El Dorado High School</t>
  </si>
  <si>
    <t xml:space="preserve">078570000   </t>
  </si>
  <si>
    <t>Kaizen Education Foundation dba Gilbert Arts Academy</t>
  </si>
  <si>
    <t xml:space="preserve">078580000   </t>
  </si>
  <si>
    <t>Kaizen Education Foundation dba Havasu Preparatory Academy</t>
  </si>
  <si>
    <t xml:space="preserve">078571000   </t>
  </si>
  <si>
    <t>Kaizen Education Foundation dba Liberty Arts Academy</t>
  </si>
  <si>
    <t xml:space="preserve">078949000   </t>
  </si>
  <si>
    <t>Kaizen Education Foundation dba Maya High School</t>
  </si>
  <si>
    <t xml:space="preserve">078576000   </t>
  </si>
  <si>
    <t>Kaizen Education Foundation dba Mission Heights Preparatory High School</t>
  </si>
  <si>
    <t xml:space="preserve">108706000   </t>
  </si>
  <si>
    <t>Kaizen Education Foundation dba Skyview High School</t>
  </si>
  <si>
    <t xml:space="preserve">078999000   </t>
  </si>
  <si>
    <t>Kaizen Education Foundation dba South Pointe Elementary School</t>
  </si>
  <si>
    <t xml:space="preserve">078765000   </t>
  </si>
  <si>
    <t>Kaizen Education Foundation dba South Pointe Junior High School</t>
  </si>
  <si>
    <t xml:space="preserve">078952000   </t>
  </si>
  <si>
    <t>Kaizen Education Foundation dba Summit High School</t>
  </si>
  <si>
    <t xml:space="preserve">078954000   </t>
  </si>
  <si>
    <t>Kaizen Education Foundation dba Tempe Accelerated High School</t>
  </si>
  <si>
    <t xml:space="preserve">078567000   </t>
  </si>
  <si>
    <t>Kaizen Education Foundation dba Vista Grove Preparatory Academy Elementary</t>
  </si>
  <si>
    <t xml:space="preserve">078946000   </t>
  </si>
  <si>
    <t>Kaizen Education Foundation dba Vista Grove Preparatory Academy Middle School</t>
  </si>
  <si>
    <t xml:space="preserve">138759000   </t>
  </si>
  <si>
    <t>Kestrel Schools, Inc.</t>
  </si>
  <si>
    <t xml:space="preserve">078779000   </t>
  </si>
  <si>
    <t>Keystone Montessori Charter School, Inc.</t>
  </si>
  <si>
    <t xml:space="preserve">108784000   </t>
  </si>
  <si>
    <t>Khalsa Family Services</t>
  </si>
  <si>
    <t xml:space="preserve">078759000   </t>
  </si>
  <si>
    <t>Khalsa Montessori Elementary Schools</t>
  </si>
  <si>
    <t xml:space="preserve">088620000   </t>
  </si>
  <si>
    <t>Kingman Academy Of Learning</t>
  </si>
  <si>
    <t xml:space="preserve">138503000   </t>
  </si>
  <si>
    <t>La Tierra Community School, Inc</t>
  </si>
  <si>
    <t xml:space="preserve">078968000   </t>
  </si>
  <si>
    <t>LEAD Charter Schools</t>
  </si>
  <si>
    <t xml:space="preserve">078101000   </t>
  </si>
  <si>
    <t>LEAD Charter Schools dba Leading Edge Academy Queen Creek</t>
  </si>
  <si>
    <t xml:space="preserve">118708000   </t>
  </si>
  <si>
    <t>Leading Edge Academy Maricopa</t>
  </si>
  <si>
    <t xml:space="preserve">078507000   </t>
  </si>
  <si>
    <t>Legacy Education Group</t>
  </si>
  <si>
    <t xml:space="preserve">118715000   </t>
  </si>
  <si>
    <t>Legacy Traditional Charter School</t>
  </si>
  <si>
    <t xml:space="preserve">078215000   </t>
  </si>
  <si>
    <t>Legacy Traditional Charter School - Laveen Village</t>
  </si>
  <si>
    <t xml:space="preserve">078518000   </t>
  </si>
  <si>
    <t>Legacy Traditional Charter School - Maricopa</t>
  </si>
  <si>
    <t xml:space="preserve">078245000   </t>
  </si>
  <si>
    <t>Legacy Traditional Charter Schools - Casa Grande</t>
  </si>
  <si>
    <t xml:space="preserve">118712000   </t>
  </si>
  <si>
    <t>Legacy Traditional School - Avondale</t>
  </si>
  <si>
    <t xml:space="preserve">118711000   </t>
  </si>
  <si>
    <t>Legacy Traditional School - Chandler</t>
  </si>
  <si>
    <t xml:space="preserve">078229000   </t>
  </si>
  <si>
    <t>Legacy Traditional School - Gilbert</t>
  </si>
  <si>
    <t xml:space="preserve">078408000   </t>
  </si>
  <si>
    <t>Legacy Traditional School - Glendale</t>
  </si>
  <si>
    <t xml:space="preserve">078409000   </t>
  </si>
  <si>
    <t>Legacy Traditional School - North Chandler</t>
  </si>
  <si>
    <t xml:space="preserve">118713000   </t>
  </si>
  <si>
    <t>Legacy Traditional School - Northwest Tucson</t>
  </si>
  <si>
    <t xml:space="preserve">078407000   </t>
  </si>
  <si>
    <t>Legacy Traditional School - Peoria</t>
  </si>
  <si>
    <t xml:space="preserve">078274000   </t>
  </si>
  <si>
    <t>Legacy Traditional School - Surprise</t>
  </si>
  <si>
    <t xml:space="preserve">108738000   </t>
  </si>
  <si>
    <t>Leman Academy of Excellence, Inc.</t>
  </si>
  <si>
    <t xml:space="preserve">048750000   </t>
  </si>
  <si>
    <t>Liberty High School</t>
  </si>
  <si>
    <t xml:space="preserve">078784000   </t>
  </si>
  <si>
    <t>Liberty Traditional Charter School</t>
  </si>
  <si>
    <t xml:space="preserve">078980000   </t>
  </si>
  <si>
    <t>Life Skills Center of Arizona, Inc.</t>
  </si>
  <si>
    <t xml:space="preserve">108708000   </t>
  </si>
  <si>
    <t>Lifelong Learning Research Institute, Inc.</t>
  </si>
  <si>
    <t xml:space="preserve">108908000   </t>
  </si>
  <si>
    <t xml:space="preserve">078235000   </t>
  </si>
  <si>
    <t>Lincoln Preparatory Academy</t>
  </si>
  <si>
    <t xml:space="preserve">078997000   </t>
  </si>
  <si>
    <t>Little Lamb Community School</t>
  </si>
  <si>
    <t xml:space="preserve">078219000   </t>
  </si>
  <si>
    <t>Madison Highland Prep</t>
  </si>
  <si>
    <t xml:space="preserve">078647000   </t>
  </si>
  <si>
    <t>Maricopa County Community College District dba Gateway Early College High School</t>
  </si>
  <si>
    <t xml:space="preserve">138757000   </t>
  </si>
  <si>
    <t>Mary Ellen Halvorson Educational Foundation. dba: Tri-City Prep High School</t>
  </si>
  <si>
    <t xml:space="preserve">078592000   </t>
  </si>
  <si>
    <t>Maryvale Preparatory Academy</t>
  </si>
  <si>
    <t xml:space="preserve">088759000   </t>
  </si>
  <si>
    <t>Masada Charter School, Inc.</t>
  </si>
  <si>
    <t xml:space="preserve">108798000   </t>
  </si>
  <si>
    <t>Math and Science Success Academy, Inc.</t>
  </si>
  <si>
    <t xml:space="preserve">078743000   </t>
  </si>
  <si>
    <t>MCCCD on behalf of Phoenix College Preparatory Academy</t>
  </si>
  <si>
    <t xml:space="preserve">078906000   </t>
  </si>
  <si>
    <t>Metropolitan Arts Institute, Inc.</t>
  </si>
  <si>
    <t xml:space="preserve">128703000   </t>
  </si>
  <si>
    <t>Mexicayotl Academy, Inc.</t>
  </si>
  <si>
    <t xml:space="preserve">078976000   </t>
  </si>
  <si>
    <t>Midtown Primary School</t>
  </si>
  <si>
    <t xml:space="preserve">078791000   </t>
  </si>
  <si>
    <t>Milestones Charter School</t>
  </si>
  <si>
    <t xml:space="preserve">138712000   </t>
  </si>
  <si>
    <t>Mingus Springs Charter School</t>
  </si>
  <si>
    <t xml:space="preserve">088703000   </t>
  </si>
  <si>
    <t>Mohave Accelerated Elementary School, Inc.</t>
  </si>
  <si>
    <t xml:space="preserve">088758000   </t>
  </si>
  <si>
    <t>Mohave Accelerated Learning Center</t>
  </si>
  <si>
    <t xml:space="preserve">078977000   </t>
  </si>
  <si>
    <t>Montessori Academy, Inc.</t>
  </si>
  <si>
    <t xml:space="preserve">078758000   </t>
  </si>
  <si>
    <t>Montessori Day Public Schools Chartered, Inc.</t>
  </si>
  <si>
    <t xml:space="preserve">078763000   </t>
  </si>
  <si>
    <t>Montessori Education Centre Charter School</t>
  </si>
  <si>
    <t xml:space="preserve">078936000   </t>
  </si>
  <si>
    <t>Montessori House, Inc.</t>
  </si>
  <si>
    <t xml:space="preserve">108703000   </t>
  </si>
  <si>
    <t>Montessori Schoolhouse of Tucson, Inc.</t>
  </si>
  <si>
    <t xml:space="preserve">078556000   </t>
  </si>
  <si>
    <t>Morrison Education Group, Inc.</t>
  </si>
  <si>
    <t xml:space="preserve">138768000   </t>
  </si>
  <si>
    <t>Mountain Oak Charter School, Inc.</t>
  </si>
  <si>
    <t xml:space="preserve">108769000   </t>
  </si>
  <si>
    <t>Mountain Rose Academy, Inc.</t>
  </si>
  <si>
    <t xml:space="preserve">038751000   </t>
  </si>
  <si>
    <t>Mountain School, Inc.</t>
  </si>
  <si>
    <t xml:space="preserve">078771000   </t>
  </si>
  <si>
    <t>New Horizon School for the Performing Arts</t>
  </si>
  <si>
    <t xml:space="preserve">078903000   </t>
  </si>
  <si>
    <t>New School For The Arts</t>
  </si>
  <si>
    <t xml:space="preserve">078981000   </t>
  </si>
  <si>
    <t>New School for the Arts Middle School</t>
  </si>
  <si>
    <t xml:space="preserve">078760000   </t>
  </si>
  <si>
    <t>New World Educational Center</t>
  </si>
  <si>
    <t xml:space="preserve">078930000   </t>
  </si>
  <si>
    <t>Noah Webster Schools - Mesa</t>
  </si>
  <si>
    <t xml:space="preserve">078261000   </t>
  </si>
  <si>
    <t>Noah Webster Schools-Pima</t>
  </si>
  <si>
    <t xml:space="preserve">078584000   </t>
  </si>
  <si>
    <t>North Phoenix Preparatory Academy</t>
  </si>
  <si>
    <t xml:space="preserve">078945000   </t>
  </si>
  <si>
    <t>North Star Charter School, Inc.</t>
  </si>
  <si>
    <t xml:space="preserve">038701000   </t>
  </si>
  <si>
    <t>Northland Preparatory Academy</t>
  </si>
  <si>
    <t xml:space="preserve">108707000   </t>
  </si>
  <si>
    <t>Nosotros, Inc</t>
  </si>
  <si>
    <t xml:space="preserve">078767000   </t>
  </si>
  <si>
    <t>Ombudsman Educational Services, Ltd.,a subsidiary of Educational Services of Ame</t>
  </si>
  <si>
    <t xml:space="preserve">028751000   </t>
  </si>
  <si>
    <t>Omega Alpha Academy</t>
  </si>
  <si>
    <t xml:space="preserve">108512000   </t>
  </si>
  <si>
    <t>Open Doors Community School, Inc.</t>
  </si>
  <si>
    <t xml:space="preserve">078907000   </t>
  </si>
  <si>
    <t>P.L.C. Charter Schools</t>
  </si>
  <si>
    <t xml:space="preserve">138758000   </t>
  </si>
  <si>
    <t>PACE Preparatory Academy, Inc.</t>
  </si>
  <si>
    <t xml:space="preserve">038753000   </t>
  </si>
  <si>
    <t>Painted Desert Demonstration Projects, Inc.</t>
  </si>
  <si>
    <t xml:space="preserve">078278000   </t>
  </si>
  <si>
    <t>Painted Desert Montessori, LLC</t>
  </si>
  <si>
    <t xml:space="preserve">138756000   </t>
  </si>
  <si>
    <t>Painted Pony Ranch Charter School</t>
  </si>
  <si>
    <t xml:space="preserve">078940000   </t>
  </si>
  <si>
    <t>Pan-American Elementary Charter</t>
  </si>
  <si>
    <t xml:space="preserve">078912000   </t>
  </si>
  <si>
    <t>Paragon Management, Inc.</t>
  </si>
  <si>
    <t xml:space="preserve">078905000   </t>
  </si>
  <si>
    <t>Paramount Education Studies Inc</t>
  </si>
  <si>
    <t xml:space="preserve">138755000   </t>
  </si>
  <si>
    <t>Park View School, Inc.</t>
  </si>
  <si>
    <t xml:space="preserve">078963000   </t>
  </si>
  <si>
    <t>PAS Charter, Inc., dba Intelli-School</t>
  </si>
  <si>
    <t xml:space="preserve">128725000   </t>
  </si>
  <si>
    <t>Patagonia Montessori Elementary School</t>
  </si>
  <si>
    <t xml:space="preserve">078792000   </t>
  </si>
  <si>
    <t>Pathfinder Charter School Foundation</t>
  </si>
  <si>
    <t xml:space="preserve">078216000   </t>
  </si>
  <si>
    <t>Pathways In Education-Arizona, Inc.</t>
  </si>
  <si>
    <t xml:space="preserve">038702000   </t>
  </si>
  <si>
    <t>PEAK School Inc., The</t>
  </si>
  <si>
    <t xml:space="preserve">078238000   </t>
  </si>
  <si>
    <t>Pensar Academy</t>
  </si>
  <si>
    <t xml:space="preserve">078714000   </t>
  </si>
  <si>
    <t>Phoenix Advantage Charter School, Inc.</t>
  </si>
  <si>
    <t xml:space="preserve">078267000   </t>
  </si>
  <si>
    <t>Phoenix Collegiate Academy Elementary, LLC</t>
  </si>
  <si>
    <t xml:space="preserve">078277000   </t>
  </si>
  <si>
    <t>Phoenix Collegiate Academy High LLC</t>
  </si>
  <si>
    <t xml:space="preserve">078559000   </t>
  </si>
  <si>
    <t>Phoenix Collegiate Academy, Inc.</t>
  </si>
  <si>
    <t xml:space="preserve">078716000   </t>
  </si>
  <si>
    <t>Phoenix Education Management, LLC,</t>
  </si>
  <si>
    <t xml:space="preserve">078776000   </t>
  </si>
  <si>
    <t>Phoenix School of Academic Excellence The</t>
  </si>
  <si>
    <t xml:space="preserve">078504000   </t>
  </si>
  <si>
    <t>Pillar Charter School</t>
  </si>
  <si>
    <t xml:space="preserve">108601000   </t>
  </si>
  <si>
    <t>Pima County</t>
  </si>
  <si>
    <t xml:space="preserve">108507000   </t>
  </si>
  <si>
    <t>Pima Prevention Partnership</t>
  </si>
  <si>
    <t xml:space="preserve">108799000   </t>
  </si>
  <si>
    <t>Pima Prevention Partnership dba Pima Partnership Academy</t>
  </si>
  <si>
    <t xml:space="preserve">108711000   </t>
  </si>
  <si>
    <t>Pima Prevention Partnership dba Pima Partnership School, The</t>
  </si>
  <si>
    <t xml:space="preserve">108602000   </t>
  </si>
  <si>
    <t>Pima Rose Academy, Inc.</t>
  </si>
  <si>
    <t xml:space="preserve">038706000   </t>
  </si>
  <si>
    <t>Pine Forest Education Association, Inc.</t>
  </si>
  <si>
    <t xml:space="preserve">118704000   </t>
  </si>
  <si>
    <t>Pinnacle Education-Casa Grande, Inc.</t>
  </si>
  <si>
    <t xml:space="preserve">128701000   </t>
  </si>
  <si>
    <t>Pinnacle Education-Kino, Inc.</t>
  </si>
  <si>
    <t xml:space="preserve">078726000   </t>
  </si>
  <si>
    <t>Pinnacle Education-Tempe, Inc.</t>
  </si>
  <si>
    <t xml:space="preserve">078920000   </t>
  </si>
  <si>
    <t>Pinnacle Education-WMCB, Inc.</t>
  </si>
  <si>
    <t xml:space="preserve">078550000   </t>
  </si>
  <si>
    <t>Pioneer Preparatory School</t>
  </si>
  <si>
    <t xml:space="preserve">078598000   </t>
  </si>
  <si>
    <t>PLC Arts Academy at Scottsdale, Inc.</t>
  </si>
  <si>
    <t xml:space="preserve">078925000   </t>
  </si>
  <si>
    <t>Pointe Educational Services</t>
  </si>
  <si>
    <t xml:space="preserve">108744000   </t>
  </si>
  <si>
    <t>Portable Practical Educational Preparation, Inc. (PPEP, Inc.)</t>
  </si>
  <si>
    <t xml:space="preserve">108796000   </t>
  </si>
  <si>
    <t xml:space="preserve">078939000   </t>
  </si>
  <si>
    <t>Premier Charter High School</t>
  </si>
  <si>
    <t xml:space="preserve">078516000   </t>
  </si>
  <si>
    <t>Prescott Valley Charter School</t>
  </si>
  <si>
    <t xml:space="preserve">108778000   </t>
  </si>
  <si>
    <t>Presidio School</t>
  </si>
  <si>
    <t xml:space="preserve">078209000   </t>
  </si>
  <si>
    <t>Reid Traditional Schools' Painted Rock Academy Inc.</t>
  </si>
  <si>
    <t xml:space="preserve">078749000   </t>
  </si>
  <si>
    <t>Reid Traditional Schools' Valley Academy, Inc.</t>
  </si>
  <si>
    <t xml:space="preserve">078560000   </t>
  </si>
  <si>
    <t>Research Based Education Corporation</t>
  </si>
  <si>
    <t xml:space="preserve">078609000   </t>
  </si>
  <si>
    <t>Ridgeline Academy, Inc.</t>
  </si>
  <si>
    <t xml:space="preserve">108403000   </t>
  </si>
  <si>
    <t>Rising Schools, Inc.</t>
  </si>
  <si>
    <t xml:space="preserve">078508000   </t>
  </si>
  <si>
    <t>Rosefield Charter Elementary School, Inc.</t>
  </si>
  <si>
    <t xml:space="preserve">078735000   </t>
  </si>
  <si>
    <t>RSD Charter School, Inc.</t>
  </si>
  <si>
    <t xml:space="preserve">078688000   </t>
  </si>
  <si>
    <t>Sage Academy, Inc.</t>
  </si>
  <si>
    <t xml:space="preserve">078656000   </t>
  </si>
  <si>
    <t>Salt River Pima-Maricopa  Community Schools</t>
  </si>
  <si>
    <t xml:space="preserve">078539000   </t>
  </si>
  <si>
    <t>San Tan Montessori School, Inc.</t>
  </si>
  <si>
    <t xml:space="preserve">128726000   </t>
  </si>
  <si>
    <t>Santa Cruz Valley Opportunities in Education, Inc.</t>
  </si>
  <si>
    <t xml:space="preserve">108719000   </t>
  </si>
  <si>
    <t>Satori, Inc.</t>
  </si>
  <si>
    <t xml:space="preserve">078962000   </t>
  </si>
  <si>
    <t>SC Jensen Corporation, Inc. dba Intelli-School</t>
  </si>
  <si>
    <t xml:space="preserve">078243000   </t>
  </si>
  <si>
    <t>Scottsdale Country Day School</t>
  </si>
  <si>
    <t xml:space="preserve">078533000   </t>
  </si>
  <si>
    <t>Scottsdale Preparatory Academy</t>
  </si>
  <si>
    <t xml:space="preserve">138708000   </t>
  </si>
  <si>
    <t>Sedona Charter School, Inc.</t>
  </si>
  <si>
    <t xml:space="preserve">078256000   </t>
  </si>
  <si>
    <t>Self Development Academy-Phoenix</t>
  </si>
  <si>
    <t xml:space="preserve">078796000   </t>
  </si>
  <si>
    <t>Self Development Charter School</t>
  </si>
  <si>
    <t xml:space="preserve">098746000   </t>
  </si>
  <si>
    <t>Shonto Governing Board of Education, Inc.</t>
  </si>
  <si>
    <t xml:space="preserve">078566000   </t>
  </si>
  <si>
    <t>Skyline Gila River Schools, LLC</t>
  </si>
  <si>
    <t xml:space="preserve">078914000   </t>
  </si>
  <si>
    <t>Skyline Schools, Inc.</t>
  </si>
  <si>
    <t xml:space="preserve">138752000   </t>
  </si>
  <si>
    <t>Skyview School, Inc.</t>
  </si>
  <si>
    <t xml:space="preserve">078786000   </t>
  </si>
  <si>
    <t>Sonoran Desert School</t>
  </si>
  <si>
    <t xml:space="preserve">108503000   </t>
  </si>
  <si>
    <t>Sonoran Science Academy - Broadway</t>
  </si>
  <si>
    <t xml:space="preserve">078599000   </t>
  </si>
  <si>
    <t>South Phoenix Academy Inc.</t>
  </si>
  <si>
    <t xml:space="preserve">078578000   </t>
  </si>
  <si>
    <t>South Valley Academy, Inc.</t>
  </si>
  <si>
    <t xml:space="preserve">108772000   </t>
  </si>
  <si>
    <t>Southern Arizona Community Academy, Inc.</t>
  </si>
  <si>
    <t xml:space="preserve">108779000   </t>
  </si>
  <si>
    <t>Southgate Academy, Inc.</t>
  </si>
  <si>
    <t xml:space="preserve">078228000   </t>
  </si>
  <si>
    <t>Southwest Leadership Academy</t>
  </si>
  <si>
    <t xml:space="preserve">078992000   </t>
  </si>
  <si>
    <t>StarShine Academy</t>
  </si>
  <si>
    <t xml:space="preserve">078634000   </t>
  </si>
  <si>
    <t>STEP UP Schools, Inc.</t>
  </si>
  <si>
    <t xml:space="preserve">078781000   </t>
  </si>
  <si>
    <t>Stepping Stones Academy</t>
  </si>
  <si>
    <t xml:space="preserve">108227000   </t>
  </si>
  <si>
    <t>StrengthBuilding Partners</t>
  </si>
  <si>
    <t xml:space="preserve">078924000   </t>
  </si>
  <si>
    <t>Success School</t>
  </si>
  <si>
    <t xml:space="preserve">078217000   </t>
  </si>
  <si>
    <t>SySTEM Schools</t>
  </si>
  <si>
    <t xml:space="preserve">078551000   </t>
  </si>
  <si>
    <t>Teleos Preparatory Academy</t>
  </si>
  <si>
    <t xml:space="preserve">088702000   </t>
  </si>
  <si>
    <t>Telesis Center for Learning, Inc.</t>
  </si>
  <si>
    <t xml:space="preserve">078761000   </t>
  </si>
  <si>
    <t>Tempe Preparatory Academy</t>
  </si>
  <si>
    <t xml:space="preserve">108722000   </t>
  </si>
  <si>
    <t>The Charter Foundation, Inc.</t>
  </si>
  <si>
    <t xml:space="preserve">078213000   </t>
  </si>
  <si>
    <t>The Farm at Mission Montessori Academy</t>
  </si>
  <si>
    <t xml:space="preserve">118717000   </t>
  </si>
  <si>
    <t>The Grande Innovation Academy</t>
  </si>
  <si>
    <t xml:space="preserve">078561000   </t>
  </si>
  <si>
    <t>The Odyssey Preparatory Academy, Inc.</t>
  </si>
  <si>
    <t xml:space="preserve">078206000   </t>
  </si>
  <si>
    <t>The Paideia Academies, Inc</t>
  </si>
  <si>
    <t xml:space="preserve">048703000   </t>
  </si>
  <si>
    <t>The Shelby School</t>
  </si>
  <si>
    <t xml:space="preserve">058702000   </t>
  </si>
  <si>
    <t>Triumphant Learning Center</t>
  </si>
  <si>
    <t xml:space="preserve">078591000   </t>
  </si>
  <si>
    <t>Trivium Preparatory Academy</t>
  </si>
  <si>
    <t xml:space="preserve">108773000   </t>
  </si>
  <si>
    <t>Tucson Country Day School, Inc.</t>
  </si>
  <si>
    <t xml:space="preserve">108714000   </t>
  </si>
  <si>
    <t>Tucson International Academy, Inc.</t>
  </si>
  <si>
    <t xml:space="preserve">108768000   </t>
  </si>
  <si>
    <t>Tucson Preparatory School</t>
  </si>
  <si>
    <t xml:space="preserve">108660000   </t>
  </si>
  <si>
    <t>Tucson Youth Development/ACE Charter High School</t>
  </si>
  <si>
    <t xml:space="preserve">078630000   </t>
  </si>
  <si>
    <t>Twenty First Century Charter School, Inc. Bennett Academy</t>
  </si>
  <si>
    <t xml:space="preserve">078964000   </t>
  </si>
  <si>
    <t>Valley of the Sun Waldorf Education Association, dba Desert Marigold School</t>
  </si>
  <si>
    <t xml:space="preserve">078562000   </t>
  </si>
  <si>
    <t>Vector School District, Inc.</t>
  </si>
  <si>
    <t xml:space="preserve">078984000   </t>
  </si>
  <si>
    <t>Veritas Preparatory Academy</t>
  </si>
  <si>
    <t xml:space="preserve">078757000   </t>
  </si>
  <si>
    <t>Victory High School, Inc.</t>
  </si>
  <si>
    <t xml:space="preserve">078715000   </t>
  </si>
  <si>
    <t>Villa Montessori Charter School</t>
  </si>
  <si>
    <t xml:space="preserve">108705000   </t>
  </si>
  <si>
    <t>Vision Charter School, Inc.</t>
  </si>
  <si>
    <t xml:space="preserve">078960000   </t>
  </si>
  <si>
    <t>Vista Charter School</t>
  </si>
  <si>
    <t xml:space="preserve">078224000   </t>
  </si>
  <si>
    <t>Vista College Preparatory, Inc.</t>
  </si>
  <si>
    <t xml:space="preserve">078935000   </t>
  </si>
  <si>
    <t>West Gilbert Charter Elementary School, Inc.</t>
  </si>
  <si>
    <t xml:space="preserve">078974000   </t>
  </si>
  <si>
    <t>West Gilbert Charter Middle School, Inc.</t>
  </si>
  <si>
    <t xml:space="preserve">078548000   </t>
  </si>
  <si>
    <t>West Valley Arts and Technology Academy, Inc.</t>
  </si>
  <si>
    <t xml:space="preserve">078221000   </t>
  </si>
  <si>
    <t>Western School of Science and Technology, Inc.</t>
  </si>
  <si>
    <t xml:space="preserve">088755000   </t>
  </si>
  <si>
    <t>Young Scholars Academy Charter School Corp.</t>
  </si>
  <si>
    <t xml:space="preserve">148758000   </t>
  </si>
  <si>
    <t>Yuma Private Industry Council, Inc.</t>
  </si>
  <si>
    <t>Funds used to pay salaries and related benefits of instructors keeping each classroom at the ideal size.</t>
  </si>
  <si>
    <t>The CSP monies were used for teaching staff salary to reduce class size by adding new instructional positions, improve class scheduling and reduce class size by paying for tuition-out courses.</t>
  </si>
  <si>
    <t>Compensation benefits for continued additional students in classrooms</t>
  </si>
  <si>
    <t xml:space="preserve">All teachers received increase in compensation 60% on the base pay, 40% of the compensation is based on the ASU Preparatory performance matrix which includes, individual teacher performance, grade level student performance and school wide academic performance    </t>
  </si>
  <si>
    <t xml:space="preserve">Hiring teachers that are experts in the subjects they teach is especially important at BASIS because teachers play a central and critical role in curriculum development and syllabi design. BASIS holds trachers accountable for their results-the learning gains made by their students. The Classroom Site Fund monies are used in part to retain and reward teachers that demonstrate this gain.  </t>
  </si>
  <si>
    <t>The funds were applied per statutes.</t>
  </si>
  <si>
    <t xml:space="preserve">The Academy used SY 2017 Prop 301 money to provide intensive small group and individual tutoring as an AzMerit intervention in primary, intermediate and junior high classrooms. </t>
  </si>
  <si>
    <t>Individualized student curriculum and programs</t>
  </si>
  <si>
    <t xml:space="preserve">Bus passes for retention and costs of teachers and adminstrators who developed and implemented a dropout program  to concentrate on students who are at risk of dropping out. </t>
  </si>
  <si>
    <t>Instructional Aides hired for class size reduction</t>
  </si>
  <si>
    <t xml:space="preserve">Dropout Bussing    </t>
  </si>
  <si>
    <t>Like all Schools we strive to affect the dropout rate every day. After 16 years of alternative education we have found  that three things are crucial to saving a student from becoming a dropout; early identification, allocated space for either remediation or advisement/counseling and concerted effort by staff to make connections/relationships with these young adults to motivate them to complete their education. Specifically, the 301 monies spent for Dropout Prevention was spent to provide the space for the above items to be possible.</t>
  </si>
  <si>
    <t>As a school that uses alternative methods such as hands-on and project based learning to educate a large at-risk, FRL, and IEP student population, we have found that we must hire experienced and motivated teachers to tackle this difficult task. To attract these teachers it is important that we offer, as part of our hiring package, an excellent health insurance plan. These monies spent for Teacher Liability Insurance Premiums reflect this commitment to our teachers and staff.</t>
  </si>
  <si>
    <t>The students we serve start school with little to no early childhood education.  Funds were used to hire fulltime classroom aides in Kindergarten, First, Second and Third grades to reduce the number of students per teacher to 1/10</t>
  </si>
  <si>
    <t>Funds were used for Teacher Aides and Benefits for Class Size Reduction.</t>
  </si>
  <si>
    <t>Funding used for professional development.</t>
  </si>
  <si>
    <t>Money was used to decrease the school's dropout rate and to keep students in school</t>
  </si>
  <si>
    <t>Funding allows the school to hire aides in order to keep the class sizes at a manageable level.</t>
  </si>
  <si>
    <t>Two master teacher positions have been added,  six teachers were designated as mentor teachers and one was designated as a team leader (mentors and team leaders received stipends from CSF funds).  These teachers helped in the training and development of associate teachers.  In addition, teachers participated in outside training courses, funded by the CSF monies.</t>
  </si>
  <si>
    <t xml:space="preserve">All faculty participated in Shared Inquiry Level I Basic Training, Shared Inquiry Level II Intermediate Traning and Shared Inquiry Level III Advanced Training. </t>
  </si>
  <si>
    <t>All faculty participated in Shared Inquiry Level I Basic Leader Training, Shared Inquiry Level II Intermediate Training and Shared Inquiry Level III Advanced Training.</t>
  </si>
  <si>
    <t>Despite rising costs, we are able to maintain extra classroom aids and a class size of 26 students.</t>
  </si>
  <si>
    <t>Employees paid for duties related to Drop-Out Prevention.</t>
  </si>
  <si>
    <t>Payments made related to teacher development.</t>
  </si>
  <si>
    <t>Maintain Junior High student-teacher ratio at 12:1 with additional teacher.</t>
  </si>
  <si>
    <t>The class size reduction funds allow the school to have an assistant in larger classes. During academic lessons, the student to teacher ratio can be decreased and the teacher is able to individualize curriculum. It also increases teacher satisfaction, knowing they have an assistant, which in turn increases teacher retention.</t>
  </si>
  <si>
    <t>Staff Development helps us teach the Arizona College Ready Standards to every student.</t>
  </si>
  <si>
    <t>One-on-one aides, student support</t>
  </si>
  <si>
    <t>These funds were used to offset teacher salary and benefits in preparation for standardized testing.</t>
  </si>
  <si>
    <t>This allowed us to keep an additional teacher in our second grade level where overcrowding in 5 classrooms would have occurred if we had not been able to keep an additional (6th) classroom.  It also allowed us to keep an additional teacher hired for 1st grade and an additional teacher for Kg and 3rd grades that were hired to reduce class size by increasing from 5 to 6 classes in those grades.</t>
  </si>
  <si>
    <t>We were able to fund 2 additional teachers  to reduce class size in both our first and second grades.</t>
  </si>
  <si>
    <t>Classroom Size Reduction</t>
  </si>
  <si>
    <t>The monies allowed for the continuation of the addition of 1.0 Teacher FTE.  As a result, we were able to maintain classroom size of 20 students to 1 teacher.  In addition, we were able to provide extra duty pay for extended instruction hours.</t>
  </si>
  <si>
    <t>Instructional salaries for AIMS intervention</t>
  </si>
  <si>
    <t xml:space="preserve">This expense was used to help fund 2 part time instructional aides who assist in the kindergarten and 1st grade classroom, providing critical intervention and support for targeted students. The placement of these aides is to help promote strong foundational skills early, so that by the time the students are in 3rd grade, they can succesfully achieve proficiency on state testing. </t>
  </si>
  <si>
    <t>PROVIDED SUPPLEMENTAL INSTRUCTION IN LANGUAGE, ARTS AND MATH</t>
  </si>
  <si>
    <t>PROVIDED STAFF/CONSULTANTS TO MEET STUDENTS SOCIAL/EMOTIONAL NEEDS</t>
  </si>
  <si>
    <t xml:space="preserve">Portion of Salary and Benefits for Youth Specialist (counselor) who was assigned to students at high risk of dropping out, namely, teen parents, homeless youth, and youth transitioning from juvenile detention. </t>
  </si>
  <si>
    <t xml:space="preserve">1013 Class Size Reduction </t>
  </si>
  <si>
    <t>Hiring of additional teachesr to reduce class size.</t>
  </si>
  <si>
    <t xml:space="preserve">Our class sizes are lower than the average Santa Cruz County elementary class sizes, and we provide each classroom with additional faculty of either degreed teacher assistants, additional Montessori trained assistants, or certified paraprofessionals with a results of a 1:8 faculty to student ratio in the school overall. </t>
  </si>
  <si>
    <t>MdSC provided teacher development to increase teaching skills in the following areas: 1. SPED: Emotional and Opositional Defiant Disorders, ADHD non-medical interventions. 2. STEM 3. Montessori Conference in San Diego 4. Direct Communication and Virtues Language</t>
  </si>
  <si>
    <t xml:space="preserve">Three hour staff development meetings held once per week to address curriculum issues, develop curriculum, align curriculum to Core Standards, write and update curriculum.  Four weeks of staff development/training during July/August.  Weekly teacher conferences with an administrator.  Four teacher work days during the school year.
</t>
  </si>
  <si>
    <t>Assistants in kindergarten classes to reduce teacher to student ratio from 1:18 to 1:9.  assistants in grades 1-4 to reduce ratio from 1:32 to 1:16</t>
  </si>
  <si>
    <t>Two part-time teachers instructed remedial classes and reduced average class sizes.</t>
  </si>
  <si>
    <t>CFS Narrative Class Size Reduction</t>
  </si>
  <si>
    <t>CFS Narrative Teacher Compensation Increases</t>
  </si>
  <si>
    <t>CFS Narrative AIMS Intervention</t>
  </si>
  <si>
    <t>CFS Narrative Teacher Development</t>
  </si>
  <si>
    <t>CFS Narrative Dropout Prevention</t>
  </si>
  <si>
    <t>CFS Narrative Teacher Liability Insurance Premiums</t>
  </si>
  <si>
    <t>CFS Narrative Total Expenses</t>
  </si>
  <si>
    <t>Beginning Balance 1011 - Base Salary</t>
  </si>
  <si>
    <t>Beginning Balance 1012 - Performance Salary</t>
  </si>
  <si>
    <t>Beginning Balance 1013 - Other</t>
  </si>
  <si>
    <t>Total Revenue 1011 - Base Salary</t>
  </si>
  <si>
    <t>Total Revenue 1012 - Performance Salary</t>
  </si>
  <si>
    <t>Total Revenue 1013 - Other</t>
  </si>
  <si>
    <t>Total Available 1011 - Base Salary</t>
  </si>
  <si>
    <t>Total Available 1012 - Performance Salary</t>
  </si>
  <si>
    <t>Total Available 1013 - Other</t>
  </si>
  <si>
    <t>Expenses  1011 - Base Salary</t>
  </si>
  <si>
    <t>Expenses 1012 - Performance Salary</t>
  </si>
  <si>
    <t>Expenses 1013 - Other</t>
  </si>
  <si>
    <t>Balance 1011 - Base Salary</t>
  </si>
  <si>
    <t>Balance 1012 - Performance Salary</t>
  </si>
  <si>
    <t>Balance 1013 - Other</t>
  </si>
  <si>
    <t>Total Balance</t>
  </si>
  <si>
    <t>Totals</t>
  </si>
  <si>
    <t>% Total</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</si>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</sst>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E+00\);\(\-0E+00\)"/>
    <numFmt numFmtId="165" formatCode="&quot;$&quot;#,##0"/>
  </numFmts>
  <fonts count="12" x14ac:knownFonts="1">
    <font>
      <sz val="12"/>
      <color theme="1"/>
      <name val="Calibri"/>
      <family val="2"/>
      <scheme val="minor"/>
    </font>
    <font>
      <sz val="10"/>
      <name val="Times New Roman"/>
      <family val="1"/>
    </font>
    <font>
      <u/>
      <sz val="12"/>
      <color theme="10"/>
      <name val="Calibri"/>
      <family val="2"/>
      <scheme val="minor"/>
    </font>
    <font>
      <u/>
      <sz val="12"/>
      <color theme="11"/>
      <name val="Calibri"/>
      <family val="2"/>
      <scheme val="minor"/>
    </font>
    <font>
      <sz val="10"/>
      <name val="Arial"/>
      <family val="2"/>
      <charset val="204"/>
    </font>
    <font>
      <sz val="11"/>
      <name val="Times New Roman"/>
      <family val="1"/>
    </font>
    <font>
      <sz val="9"/>
      <name val="Times New Roman"/>
      <family val="1"/>
    </font>
    <font>
      <sz val="12"/>
      <color indexed="8"/>
      <name val="Calibri"/>
      <family val="2"/>
    </font>
    <font>
      <sz val="11"/>
      <name val="Calibri"/>
      <family val="2"/>
    </font>
    <font>
      <sz val="14"/>
      <color theme="1"/>
      <name val="Calibri"/>
      <family val="2"/>
      <scheme val="minor"/>
    </font>
    <font>
      <b/>
      <sz val="14"/>
      <name val="Times New Roman"/>
      <family val="1"/>
    </font>
    <font>
      <sz val="14"/>
      <name val="Times New Roman"/>
      <family val="1"/>
    </font>
  </fonts>
  <fills count="6">
    <fill>
      <patternFill patternType="none"/>
    </fill>
    <fill>
      <patternFill patternType="gray125"/>
    </fill>
    <fill>
      <patternFill patternType="solid">
        <fgColor indexed="9"/>
        <bgColor indexed="9"/>
      </patternFill>
    </fill>
    <fill>
      <patternFill patternType="solid">
        <fgColor rgb="FF3366FF"/>
        <bgColor indexed="64"/>
      </patternFill>
    </fill>
    <fill>
      <patternFill patternType="solid">
        <fgColor rgb="FF3366FF"/>
        <bgColor indexed="9"/>
      </patternFill>
    </fill>
    <fill>
      <patternFill patternType="solid">
        <fgColor rgb="FFFFFFFF"/>
        <bgColor rgb="FFFFFFFF"/>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auto="1"/>
      </right>
      <top/>
      <bottom/>
      <diagonal/>
    </border>
  </borders>
  <cellStyleXfs count="16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0">
    <xf numFmtId="0" fontId="0" fillId="0" borderId="0" xfId="0"/>
    <xf numFmtId="0" fontId="0" fillId="0" borderId="0" xfId="0" applyNumberFormat="1"/>
    <xf numFmtId="165" fontId="10" fillId="2" borderId="1" xfId="0" applyNumberFormat="1" applyFont="1" applyFill="1" applyBorder="1" applyAlignment="1">
      <alignment horizontal="left" vertical="center" wrapText="1"/>
    </xf>
    <xf numFmtId="165" fontId="11" fillId="2" borderId="1" xfId="0" applyNumberFormat="1" applyFont="1" applyFill="1" applyBorder="1" applyAlignment="1" applyProtection="1">
      <alignment horizontal="right" vertical="center"/>
      <protection locked="0"/>
    </xf>
    <xf numFmtId="165" fontId="11" fillId="2" borderId="1" xfId="0" applyNumberFormat="1" applyFont="1" applyFill="1" applyBorder="1" applyAlignment="1" applyProtection="1">
      <alignment vertical="center"/>
    </xf>
    <xf numFmtId="165" fontId="11" fillId="0" borderId="1" xfId="0" applyNumberFormat="1" applyFont="1" applyBorder="1" applyProtection="1"/>
    <xf numFmtId="165" fontId="11" fillId="0" borderId="1" xfId="52" applyNumberFormat="1" applyFont="1" applyBorder="1" applyProtection="1"/>
    <xf numFmtId="165" fontId="11" fillId="2" borderId="1" xfId="77" applyNumberFormat="1" applyFont="1" applyFill="1" applyBorder="1" applyAlignment="1" applyProtection="1">
      <alignment vertical="center"/>
    </xf>
    <xf numFmtId="165" fontId="11" fillId="0" borderId="1" xfId="0" applyNumberFormat="1" applyFont="1" applyFill="1" applyBorder="1" applyAlignment="1" applyProtection="1">
      <alignment horizontal="right" vertical="center"/>
      <protection locked="0"/>
    </xf>
    <xf numFmtId="0" fontId="9" fillId="0" borderId="1" xfId="0" applyNumberFormat="1" applyFont="1" applyBorder="1"/>
    <xf numFmtId="0" fontId="9" fillId="0" borderId="1" xfId="0" applyFont="1" applyBorder="1"/>
    <xf numFmtId="0" fontId="9" fillId="0" borderId="1" xfId="0" applyFont="1" applyBorder="1" applyAlignment="1">
      <alignment wrapText="1"/>
    </xf>
    <xf numFmtId="165" fontId="9" fillId="0" borderId="1" xfId="0" applyNumberFormat="1" applyFont="1" applyBorder="1"/>
    <xf numFmtId="165" fontId="9" fillId="3" borderId="1" xfId="0" applyNumberFormat="1" applyFont="1" applyFill="1" applyBorder="1"/>
    <xf numFmtId="165" fontId="9" fillId="0" borderId="1" xfId="0" applyNumberFormat="1" applyFont="1" applyBorder="1" applyAlignment="1">
      <alignment wrapText="1"/>
    </xf>
    <xf numFmtId="0" fontId="9" fillId="0" borderId="1" xfId="0" applyNumberFormat="1" applyFont="1" applyBorder="1" applyAlignment="1">
      <alignment wrapText="1"/>
    </xf>
    <xf numFmtId="165" fontId="10" fillId="4" borderId="1" xfId="0" applyNumberFormat="1" applyFont="1" applyFill="1" applyBorder="1" applyAlignment="1">
      <alignment horizontal="left" vertical="top"/>
    </xf>
    <xf numFmtId="165" fontId="11" fillId="0" borderId="1" xfId="0" applyNumberFormat="1" applyFont="1" applyBorder="1" applyAlignment="1">
      <alignment horizontal="center" wrapText="1"/>
    </xf>
    <xf numFmtId="165" fontId="11" fillId="0" borderId="1" xfId="0" applyNumberFormat="1" applyFont="1" applyBorder="1" applyAlignment="1" applyProtection="1">
      <alignment horizontal="center" wrapText="1"/>
    </xf>
    <xf numFmtId="165" fontId="11" fillId="4" borderId="1" xfId="0" applyNumberFormat="1" applyFont="1" applyFill="1" applyBorder="1" applyAlignment="1" applyProtection="1">
      <alignment vertical="center"/>
    </xf>
    <xf numFmtId="165" fontId="11" fillId="0" borderId="1" xfId="0" applyNumberFormat="1" applyFont="1" applyFill="1" applyBorder="1" applyAlignment="1" applyProtection="1">
      <alignment vertical="center"/>
    </xf>
    <xf numFmtId="165" fontId="11" fillId="0" borderId="1" xfId="31" applyNumberFormat="1" applyFont="1" applyFill="1" applyBorder="1" applyProtection="1">
      <protection locked="0"/>
    </xf>
    <xf numFmtId="165" fontId="11" fillId="0" borderId="1" xfId="52" applyNumberFormat="1" applyFont="1" applyFill="1" applyBorder="1" applyProtection="1"/>
    <xf numFmtId="165" fontId="11" fillId="4" borderId="1" xfId="0" applyNumberFormat="1" applyFont="1" applyFill="1" applyBorder="1"/>
    <xf numFmtId="165" fontId="9" fillId="0" borderId="1" xfId="0" applyNumberFormat="1" applyFont="1" applyFill="1" applyBorder="1"/>
    <xf numFmtId="165" fontId="10" fillId="2" borderId="1" xfId="0" applyNumberFormat="1" applyFont="1" applyFill="1" applyBorder="1" applyAlignment="1">
      <alignment horizontal="left" vertical="top" wrapText="1"/>
    </xf>
    <xf numFmtId="165" fontId="11" fillId="3" borderId="6" xfId="0" applyNumberFormat="1" applyFont="1" applyFill="1" applyBorder="1" applyAlignment="1">
      <alignment horizontal="center" wrapText="1"/>
    </xf>
    <xf numFmtId="165" fontId="11" fillId="0" borderId="6" xfId="0" applyNumberFormat="1" applyFont="1" applyFill="1" applyBorder="1" applyAlignment="1">
      <alignment horizontal="center" wrapText="1"/>
    </xf>
    <xf numFmtId="9" fontId="9" fillId="0" borderId="1" xfId="0" applyNumberFormat="1" applyFont="1" applyBorder="1"/>
    <xf numFmtId="165" fontId="0" fillId="0" borderId="0" xfId="0" applyNumberFormat="1"/>
    <xf numFmtId="0" fontId="1" fillId="2" borderId="2" xfId="0" applyNumberFormat="1" applyFont="1" applyFill="1" applyBorder="1" applyAlignment="1" applyProtection="1">
      <alignment horizontal="left" vertical="center" wrapText="1" indent="2"/>
      <protection locked="0"/>
    </xf>
    <xf numFmtId="0" fontId="1" fillId="2" borderId="3" xfId="0" applyNumberFormat="1" applyFont="1" applyFill="1" applyBorder="1" applyAlignment="1" applyProtection="1">
      <alignment horizontal="left" vertical="center" wrapText="1" indent="2"/>
      <protection locked="0"/>
    </xf>
    <xf numFmtId="0" fontId="1" fillId="2" borderId="4" xfId="0" applyNumberFormat="1" applyFont="1" applyFill="1" applyBorder="1" applyAlignment="1" applyProtection="1">
      <alignment horizontal="left" vertical="center" wrapText="1" indent="2"/>
      <protection locked="0"/>
    </xf>
    <xf numFmtId="0" fontId="1" fillId="2" borderId="2" xfId="0" applyNumberFormat="1" applyFont="1" applyFill="1" applyBorder="1" applyAlignment="1" applyProtection="1">
      <alignment horizontal="left" vertical="center" indent="2"/>
      <protection locked="0"/>
    </xf>
    <xf numFmtId="0" fontId="1" fillId="2" borderId="3" xfId="0" applyNumberFormat="1" applyFont="1" applyFill="1" applyBorder="1" applyAlignment="1" applyProtection="1">
      <alignment horizontal="left" vertical="center" indent="2"/>
      <protection locked="0"/>
    </xf>
    <xf numFmtId="0" fontId="1" fillId="2" borderId="4" xfId="0" applyNumberFormat="1" applyFont="1" applyFill="1" applyBorder="1" applyAlignment="1" applyProtection="1">
      <alignment horizontal="left" vertical="center" indent="2"/>
      <protection locked="0"/>
    </xf>
    <xf numFmtId="0" fontId="1" fillId="2" borderId="2" xfId="0" applyNumberFormat="1" applyFont="1" applyFill="1" applyBorder="1" applyAlignment="1" applyProtection="1">
      <alignment horizontal="left" vertical="center"/>
      <protection locked="0"/>
    </xf>
    <xf numFmtId="0" fontId="1" fillId="2" borderId="3" xfId="0" applyNumberFormat="1" applyFont="1" applyFill="1" applyBorder="1" applyAlignment="1" applyProtection="1">
      <alignment horizontal="left" vertical="center"/>
      <protection locked="0"/>
    </xf>
    <xf numFmtId="0" fontId="1" fillId="2" borderId="4" xfId="0" applyNumberFormat="1" applyFont="1" applyFill="1" applyBorder="1" applyAlignment="1" applyProtection="1">
      <alignment horizontal="left" vertical="center"/>
      <protection locked="0"/>
    </xf>
    <xf numFmtId="0" fontId="5" fillId="2" borderId="2" xfId="0" applyNumberFormat="1" applyFont="1" applyFill="1" applyBorder="1" applyAlignment="1" applyProtection="1">
      <alignment horizontal="left" vertical="center" wrapText="1" indent="2"/>
      <protection locked="0"/>
    </xf>
    <xf numFmtId="0" fontId="5" fillId="2" borderId="3" xfId="0" applyNumberFormat="1" applyFont="1" applyFill="1" applyBorder="1" applyAlignment="1" applyProtection="1">
      <alignment horizontal="left" vertical="center" wrapText="1" indent="2"/>
      <protection locked="0"/>
    </xf>
    <xf numFmtId="0" fontId="5" fillId="2" borderId="4" xfId="0" applyNumberFormat="1" applyFont="1" applyFill="1" applyBorder="1" applyAlignment="1" applyProtection="1">
      <alignment horizontal="left" vertical="center" wrapText="1" indent="2"/>
      <protection locked="0"/>
    </xf>
    <xf numFmtId="0" fontId="1" fillId="5" borderId="2" xfId="0" applyNumberFormat="1" applyFont="1" applyFill="1" applyBorder="1" applyAlignment="1" applyProtection="1">
      <alignment horizontal="left" vertical="center" wrapText="1" indent="2"/>
      <protection locked="0"/>
    </xf>
    <xf numFmtId="0" fontId="1" fillId="5" borderId="3" xfId="0" applyNumberFormat="1" applyFont="1" applyFill="1" applyBorder="1" applyAlignment="1" applyProtection="1">
      <alignment horizontal="left" vertical="center" wrapText="1" indent="2"/>
      <protection locked="0"/>
    </xf>
    <xf numFmtId="0" fontId="1" fillId="5" borderId="5" xfId="0" applyNumberFormat="1" applyFont="1" applyFill="1" applyBorder="1" applyAlignment="1" applyProtection="1">
      <alignment horizontal="left" vertical="center" wrapText="1" indent="2"/>
      <protection locked="0"/>
    </xf>
    <xf numFmtId="0" fontId="5" fillId="2" borderId="2" xfId="0" applyNumberFormat="1" applyFont="1" applyFill="1" applyBorder="1" applyAlignment="1" applyProtection="1">
      <alignment horizontal="left" vertical="center" indent="2"/>
      <protection locked="0"/>
    </xf>
    <xf numFmtId="0" fontId="5" fillId="2" borderId="3" xfId="0" applyNumberFormat="1" applyFont="1" applyFill="1" applyBorder="1" applyAlignment="1" applyProtection="1">
      <alignment horizontal="left" vertical="center" indent="2"/>
      <protection locked="0"/>
    </xf>
    <xf numFmtId="0" fontId="5" fillId="2" borderId="4" xfId="0" applyNumberFormat="1" applyFont="1" applyFill="1" applyBorder="1" applyAlignment="1" applyProtection="1">
      <alignment horizontal="left" vertical="center" indent="2"/>
      <protection locked="0"/>
    </xf>
    <xf numFmtId="0" fontId="6" fillId="2" borderId="2" xfId="0" applyNumberFormat="1" applyFont="1" applyFill="1" applyBorder="1" applyAlignment="1" applyProtection="1">
      <alignment horizontal="left" vertical="center" indent="2"/>
      <protection locked="0"/>
    </xf>
    <xf numFmtId="0" fontId="6" fillId="2" borderId="3" xfId="0" applyNumberFormat="1" applyFont="1" applyFill="1" applyBorder="1" applyAlignment="1" applyProtection="1">
      <alignment horizontal="left" vertical="center" indent="2"/>
      <protection locked="0"/>
    </xf>
    <xf numFmtId="0" fontId="6" fillId="2" borderId="4" xfId="0" applyNumberFormat="1" applyFont="1" applyFill="1" applyBorder="1" applyAlignment="1" applyProtection="1">
      <alignment horizontal="left" vertical="center" indent="2"/>
      <protection locked="0"/>
    </xf>
    <xf numFmtId="0" fontId="5" fillId="0" borderId="2" xfId="0" applyNumberFormat="1" applyFont="1" applyFill="1" applyBorder="1" applyAlignment="1" applyProtection="1">
      <alignment horizontal="left" vertical="center" indent="2"/>
      <protection locked="0"/>
    </xf>
    <xf numFmtId="0" fontId="5" fillId="0" borderId="3" xfId="0" applyNumberFormat="1" applyFont="1" applyFill="1" applyBorder="1" applyAlignment="1" applyProtection="1">
      <alignment horizontal="left" vertical="center" indent="2"/>
      <protection locked="0"/>
    </xf>
    <xf numFmtId="0" fontId="5" fillId="0" borderId="4" xfId="0" applyNumberFormat="1" applyFont="1" applyFill="1" applyBorder="1" applyAlignment="1" applyProtection="1">
      <alignment horizontal="left" vertical="center" indent="2"/>
      <protection locked="0"/>
    </xf>
    <xf numFmtId="164" fontId="8" fillId="2" borderId="2" xfId="0" applyNumberFormat="1" applyFont="1" applyFill="1" applyBorder="1" applyAlignment="1">
      <alignment vertical="center"/>
    </xf>
    <xf numFmtId="164" fontId="0" fillId="2" borderId="3" xfId="0" applyNumberFormat="1" applyFill="1" applyBorder="1" applyAlignment="1">
      <alignment vertical="center"/>
    </xf>
    <xf numFmtId="164" fontId="0" fillId="2" borderId="4" xfId="0" applyNumberFormat="1" applyFill="1" applyBorder="1" applyAlignment="1">
      <alignment vertical="center"/>
    </xf>
    <xf numFmtId="0" fontId="1" fillId="2" borderId="2" xfId="0" applyNumberFormat="1" applyFont="1" applyFill="1" applyBorder="1" applyAlignment="1" applyProtection="1">
      <alignment horizontal="left" vertical="center" wrapText="1"/>
      <protection locked="0"/>
    </xf>
    <xf numFmtId="0" fontId="1" fillId="2" borderId="3" xfId="0" applyNumberFormat="1" applyFont="1" applyFill="1" applyBorder="1" applyAlignment="1" applyProtection="1">
      <alignment horizontal="left" vertical="center" wrapText="1"/>
      <protection locked="0"/>
    </xf>
    <xf numFmtId="0" fontId="1" fillId="2" borderId="4" xfId="0" applyNumberFormat="1" applyFont="1" applyFill="1" applyBorder="1" applyAlignment="1" applyProtection="1">
      <alignment horizontal="left" vertical="center" wrapText="1"/>
      <protection locked="0"/>
    </xf>
  </cellXfs>
  <cellStyles count="1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Normal" xfId="0" builtinId="0"/>
    <cellStyle name="Normal 2" xfId="78"/>
    <cellStyle name="Normal_budget03" xfId="31"/>
    <cellStyle name="Normal_Sheet1" xfId="52"/>
    <cellStyle name="Normal_Sheet1_1" xfId="77"/>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wowner/Downloads/14162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wowner/Downloads/14215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Page"/>
      <sheetName val="Page 1"/>
      <sheetName val="Page 2"/>
      <sheetName val="Page 3"/>
      <sheetName val="Page 4"/>
      <sheetName val="Page 5"/>
      <sheetName val="Page 6"/>
      <sheetName val="Page 7"/>
      <sheetName val="Page 8"/>
      <sheetName val="Page 9"/>
      <sheetName val="Page 10"/>
      <sheetName val="Instructions"/>
    </sheetNames>
    <sheetDataSet>
      <sheetData sheetId="0" refreshError="1"/>
      <sheetData sheetId="1" refreshError="1"/>
      <sheetData sheetId="2" refreshError="1"/>
      <sheetData sheetId="3">
        <row r="23">
          <cell r="I23">
            <v>43296</v>
          </cell>
        </row>
        <row r="40">
          <cell r="I40">
            <v>18664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Page"/>
      <sheetName val="Page 1"/>
      <sheetName val="Page 2"/>
      <sheetName val="Page 3"/>
      <sheetName val="Page 4"/>
      <sheetName val="Page 5"/>
      <sheetName val="Page 6"/>
      <sheetName val="Page 7"/>
      <sheetName val="Page 8"/>
      <sheetName val="Page 9"/>
      <sheetName val="Page 10"/>
      <sheetName val="Instructions"/>
    </sheetNames>
    <sheetDataSet>
      <sheetData sheetId="0" refreshError="1"/>
      <sheetData sheetId="1" refreshError="1"/>
      <sheetData sheetId="2" refreshError="1"/>
      <sheetData sheetId="3">
        <row r="23">
          <cell r="I23">
            <v>7750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0"/>
  <sheetViews>
    <sheetView tabSelected="1" topLeftCell="F1" workbookViewId="0">
      <pane ySplit="1" topLeftCell="A2" activePane="bottomLeft" state="frozen"/>
      <selection pane="bottomLeft" activeCell="V1" sqref="V1:X1048576"/>
    </sheetView>
  </sheetViews>
  <sheetFormatPr baseColWidth="10" defaultRowHeight="18" x14ac:dyDescent="0"/>
  <cols>
    <col min="1" max="1" width="10.83203125" style="1"/>
    <col min="2" max="2" width="12" style="9" customWidth="1"/>
    <col min="3" max="3" width="11.6640625" style="10" customWidth="1"/>
    <col min="4" max="4" width="41.83203125" style="11" customWidth="1"/>
    <col min="5" max="5" width="13" style="12" customWidth="1"/>
    <col min="6" max="6" width="15.33203125" style="12" customWidth="1"/>
    <col min="7" max="7" width="13.5" style="12" customWidth="1"/>
    <col min="8" max="8" width="15" style="12" customWidth="1"/>
    <col min="9" max="9" width="13.83203125" style="12" customWidth="1"/>
    <col min="10" max="10" width="11" style="12" bestFit="1" customWidth="1"/>
    <col min="11" max="11" width="13.5" style="12" customWidth="1"/>
    <col min="12" max="12" width="4.1640625" style="13" customWidth="1"/>
    <col min="13" max="13" width="15" style="24" customWidth="1"/>
    <col min="14" max="14" width="13.5" style="24" customWidth="1"/>
    <col min="15" max="15" width="13.33203125" style="24" customWidth="1"/>
    <col min="16" max="16" width="15" style="12" customWidth="1"/>
    <col min="17" max="17" width="12.83203125" style="12" bestFit="1" customWidth="1"/>
    <col min="18" max="18" width="13" style="12" bestFit="1" customWidth="1"/>
    <col min="19" max="19" width="13" style="12" customWidth="1"/>
    <col min="20" max="20" width="12.83203125" style="12" bestFit="1" customWidth="1"/>
    <col min="21" max="21" width="14.1640625" style="12" bestFit="1" customWidth="1"/>
    <col min="22" max="22" width="13.5" style="12" customWidth="1"/>
    <col min="23" max="23" width="13" style="12" customWidth="1"/>
    <col min="24" max="24" width="13" style="12" bestFit="1" customWidth="1"/>
    <col min="25" max="25" width="12" style="12" bestFit="1" customWidth="1"/>
    <col min="26" max="26" width="12.83203125" style="12" bestFit="1" customWidth="1"/>
    <col min="27" max="27" width="13" style="12" bestFit="1" customWidth="1"/>
  </cols>
  <sheetData>
    <row r="1" spans="1:29" ht="128">
      <c r="A1" s="1" t="s">
        <v>1</v>
      </c>
      <c r="B1" s="15" t="s">
        <v>2</v>
      </c>
      <c r="C1" s="10" t="s">
        <v>3</v>
      </c>
      <c r="D1" s="11" t="s">
        <v>4</v>
      </c>
      <c r="E1" s="2" t="s">
        <v>875</v>
      </c>
      <c r="F1" s="2" t="s">
        <v>876</v>
      </c>
      <c r="G1" s="2" t="s">
        <v>877</v>
      </c>
      <c r="H1" s="2" t="s">
        <v>878</v>
      </c>
      <c r="I1" s="2" t="s">
        <v>879</v>
      </c>
      <c r="J1" s="2" t="s">
        <v>880</v>
      </c>
      <c r="K1" s="25" t="s">
        <v>881</v>
      </c>
      <c r="L1" s="16"/>
      <c r="M1" s="17" t="s">
        <v>882</v>
      </c>
      <c r="N1" s="18" t="s">
        <v>883</v>
      </c>
      <c r="O1" s="17" t="s">
        <v>884</v>
      </c>
      <c r="P1" s="17" t="s">
        <v>885</v>
      </c>
      <c r="Q1" s="18" t="s">
        <v>886</v>
      </c>
      <c r="R1" s="17" t="s">
        <v>887</v>
      </c>
      <c r="S1" s="17" t="s">
        <v>888</v>
      </c>
      <c r="T1" s="18" t="s">
        <v>889</v>
      </c>
      <c r="U1" s="17" t="s">
        <v>890</v>
      </c>
      <c r="V1" s="17" t="s">
        <v>891</v>
      </c>
      <c r="W1" s="18" t="s">
        <v>892</v>
      </c>
      <c r="X1" s="17" t="s">
        <v>893</v>
      </c>
      <c r="Y1" s="17" t="s">
        <v>894</v>
      </c>
      <c r="Z1" s="18" t="s">
        <v>895</v>
      </c>
      <c r="AA1" s="17" t="s">
        <v>896</v>
      </c>
      <c r="AB1" s="26"/>
      <c r="AC1" s="27" t="s">
        <v>897</v>
      </c>
    </row>
    <row r="2" spans="1:29" ht="15" customHeight="1">
      <c r="A2" s="1">
        <v>1</v>
      </c>
      <c r="B2" s="9">
        <v>64</v>
      </c>
      <c r="C2" s="10" t="s">
        <v>5</v>
      </c>
      <c r="D2" s="11" t="s">
        <v>0</v>
      </c>
      <c r="E2" s="3"/>
      <c r="F2" s="3">
        <v>31426</v>
      </c>
      <c r="G2" s="3"/>
      <c r="H2" s="3">
        <v>4090</v>
      </c>
      <c r="I2" s="3"/>
      <c r="J2" s="3"/>
      <c r="K2" s="4">
        <f>SUM(E2:J2)</f>
        <v>35516</v>
      </c>
      <c r="L2" s="19"/>
      <c r="M2" s="20">
        <f>S2-P2</f>
        <v>145</v>
      </c>
      <c r="N2" s="20">
        <f>T2-Q2</f>
        <v>19217</v>
      </c>
      <c r="O2" s="20">
        <f>U2-R2</f>
        <v>3164</v>
      </c>
      <c r="P2" s="12">
        <v>5111</v>
      </c>
      <c r="Q2" s="12">
        <v>10223</v>
      </c>
      <c r="R2" s="12">
        <v>10223</v>
      </c>
      <c r="S2" s="12">
        <v>5256</v>
      </c>
      <c r="T2" s="12">
        <v>29440</v>
      </c>
      <c r="U2" s="12">
        <v>13387</v>
      </c>
      <c r="V2" s="12">
        <v>5111</v>
      </c>
      <c r="W2" s="12">
        <v>17446</v>
      </c>
      <c r="X2" s="12">
        <v>12959</v>
      </c>
      <c r="Y2" s="12">
        <v>145</v>
      </c>
      <c r="Z2" s="12">
        <v>11994</v>
      </c>
      <c r="AA2" s="12">
        <v>428</v>
      </c>
      <c r="AC2" s="29">
        <f>SUM(Y2:AA2)</f>
        <v>12567</v>
      </c>
    </row>
    <row r="3" spans="1:29">
      <c r="A3" s="1">
        <v>2</v>
      </c>
      <c r="B3" s="9">
        <v>630</v>
      </c>
      <c r="C3" s="10" t="s">
        <v>6</v>
      </c>
      <c r="D3" s="11" t="s">
        <v>7</v>
      </c>
      <c r="E3" s="12">
        <v>0</v>
      </c>
      <c r="F3" s="12">
        <v>0</v>
      </c>
      <c r="G3" s="12">
        <v>0</v>
      </c>
      <c r="H3" s="12">
        <v>0</v>
      </c>
      <c r="I3" s="12">
        <v>0</v>
      </c>
      <c r="J3" s="12">
        <v>0</v>
      </c>
      <c r="K3" s="12">
        <v>0</v>
      </c>
      <c r="M3" s="20">
        <f t="shared" ref="M3:M66" si="0">S3-P3</f>
        <v>0</v>
      </c>
      <c r="N3" s="20">
        <f t="shared" ref="N3:N66" si="1">T3-Q3</f>
        <v>122373</v>
      </c>
      <c r="O3" s="20">
        <f t="shared" ref="O3:O66" si="2">U3-R3</f>
        <v>0</v>
      </c>
      <c r="P3" s="12">
        <v>45489</v>
      </c>
      <c r="Q3" s="12">
        <v>90977</v>
      </c>
      <c r="R3" s="12">
        <v>90977</v>
      </c>
      <c r="S3" s="12">
        <v>45489</v>
      </c>
      <c r="T3" s="12">
        <v>213350</v>
      </c>
      <c r="U3" s="12">
        <v>90977</v>
      </c>
      <c r="V3" s="12">
        <v>45489</v>
      </c>
      <c r="W3" s="12">
        <v>54982</v>
      </c>
      <c r="X3" s="12">
        <v>90977</v>
      </c>
      <c r="Y3" s="12">
        <v>0</v>
      </c>
      <c r="Z3" s="12">
        <v>158368</v>
      </c>
      <c r="AA3" s="12">
        <v>0</v>
      </c>
      <c r="AC3" s="29">
        <f t="shared" ref="AC3:AC66" si="3">SUM(Y3:AA3)</f>
        <v>158368</v>
      </c>
    </row>
    <row r="4" spans="1:29">
      <c r="A4" s="1">
        <v>3</v>
      </c>
      <c r="B4" s="9">
        <v>121</v>
      </c>
      <c r="C4" s="10" t="s">
        <v>8</v>
      </c>
      <c r="D4" s="11" t="s">
        <v>9</v>
      </c>
      <c r="E4" s="3"/>
      <c r="F4" s="3">
        <v>76450</v>
      </c>
      <c r="G4" s="3"/>
      <c r="H4" s="3"/>
      <c r="I4" s="3"/>
      <c r="J4" s="3"/>
      <c r="K4" s="4">
        <f t="shared" ref="K4:K18" si="4">SUM(E4:J4)</f>
        <v>76450</v>
      </c>
      <c r="L4" s="19"/>
      <c r="M4" s="20">
        <f t="shared" si="0"/>
        <v>5919</v>
      </c>
      <c r="N4" s="20">
        <f t="shared" si="1"/>
        <v>13972</v>
      </c>
      <c r="O4" s="20">
        <f t="shared" si="2"/>
        <v>29036</v>
      </c>
      <c r="P4" s="12">
        <v>12597</v>
      </c>
      <c r="Q4" s="12">
        <v>31671</v>
      </c>
      <c r="R4" s="12">
        <v>31671</v>
      </c>
      <c r="S4" s="12">
        <v>18516</v>
      </c>
      <c r="T4" s="12">
        <v>45643</v>
      </c>
      <c r="U4" s="12">
        <v>60707</v>
      </c>
      <c r="V4" s="12">
        <v>15750</v>
      </c>
      <c r="W4" s="12">
        <v>36800</v>
      </c>
      <c r="X4" s="12">
        <v>23900</v>
      </c>
      <c r="Y4" s="12">
        <v>2766</v>
      </c>
      <c r="Z4" s="12">
        <v>8843</v>
      </c>
      <c r="AA4" s="12">
        <v>36807</v>
      </c>
      <c r="AC4" s="29">
        <f t="shared" si="3"/>
        <v>48416</v>
      </c>
    </row>
    <row r="5" spans="1:29">
      <c r="A5" s="1">
        <v>4</v>
      </c>
      <c r="B5" s="9">
        <v>92</v>
      </c>
      <c r="C5" s="10" t="s">
        <v>10</v>
      </c>
      <c r="D5" s="11" t="s">
        <v>11</v>
      </c>
      <c r="E5" s="3">
        <v>16651</v>
      </c>
      <c r="F5" s="3">
        <v>20477</v>
      </c>
      <c r="G5" s="3"/>
      <c r="H5" s="3">
        <v>4500</v>
      </c>
      <c r="I5" s="3"/>
      <c r="J5" s="3"/>
      <c r="K5" s="4">
        <f t="shared" si="4"/>
        <v>41628</v>
      </c>
      <c r="L5" s="19"/>
      <c r="M5" s="20">
        <f t="shared" si="0"/>
        <v>0</v>
      </c>
      <c r="N5" s="20">
        <f t="shared" si="1"/>
        <v>0</v>
      </c>
      <c r="O5" s="20">
        <f t="shared" si="2"/>
        <v>0</v>
      </c>
      <c r="P5" s="12">
        <v>8326</v>
      </c>
      <c r="Q5" s="12">
        <v>16651</v>
      </c>
      <c r="R5" s="12">
        <v>16651</v>
      </c>
      <c r="S5" s="12">
        <v>8326</v>
      </c>
      <c r="T5" s="12">
        <v>16651</v>
      </c>
      <c r="U5" s="12">
        <v>16651</v>
      </c>
      <c r="V5" s="12">
        <v>8326</v>
      </c>
      <c r="W5" s="12">
        <v>16651</v>
      </c>
      <c r="X5" s="12">
        <v>16651</v>
      </c>
      <c r="Y5" s="12">
        <v>0</v>
      </c>
      <c r="Z5" s="12">
        <v>0</v>
      </c>
      <c r="AA5" s="12">
        <v>0</v>
      </c>
      <c r="AC5" s="29">
        <f t="shared" si="3"/>
        <v>0</v>
      </c>
    </row>
    <row r="6" spans="1:29" ht="36">
      <c r="A6" s="1">
        <v>5</v>
      </c>
      <c r="B6" s="10">
        <v>505</v>
      </c>
      <c r="C6" s="10" t="s">
        <v>12</v>
      </c>
      <c r="D6" s="11" t="s">
        <v>13</v>
      </c>
      <c r="E6" s="3"/>
      <c r="F6" s="3">
        <v>137108</v>
      </c>
      <c r="G6" s="3"/>
      <c r="H6" s="3"/>
      <c r="I6" s="3"/>
      <c r="J6" s="3"/>
      <c r="K6" s="4">
        <f t="shared" si="4"/>
        <v>137108</v>
      </c>
      <c r="L6" s="19"/>
      <c r="M6" s="20">
        <f t="shared" si="0"/>
        <v>0</v>
      </c>
      <c r="N6" s="20">
        <f t="shared" si="1"/>
        <v>78646</v>
      </c>
      <c r="O6" s="20">
        <f t="shared" si="2"/>
        <v>0</v>
      </c>
      <c r="P6" s="12">
        <v>39367</v>
      </c>
      <c r="Q6" s="12">
        <v>78733</v>
      </c>
      <c r="R6" s="12">
        <v>78733</v>
      </c>
      <c r="S6" s="12">
        <v>39367</v>
      </c>
      <c r="T6" s="12">
        <v>157379</v>
      </c>
      <c r="U6" s="12">
        <v>78733</v>
      </c>
      <c r="V6" s="12">
        <v>39367</v>
      </c>
      <c r="W6" s="12">
        <v>19008</v>
      </c>
      <c r="X6" s="12">
        <v>78733</v>
      </c>
      <c r="Y6" s="12">
        <v>0</v>
      </c>
      <c r="Z6" s="12">
        <v>138371</v>
      </c>
      <c r="AA6" s="12">
        <v>0</v>
      </c>
      <c r="AC6" s="29">
        <f t="shared" si="3"/>
        <v>138371</v>
      </c>
    </row>
    <row r="7" spans="1:29">
      <c r="A7" s="1">
        <v>6</v>
      </c>
      <c r="B7" s="10">
        <v>419</v>
      </c>
      <c r="C7" s="10" t="s">
        <v>14</v>
      </c>
      <c r="D7" s="11" t="s">
        <v>15</v>
      </c>
      <c r="E7" s="3"/>
      <c r="F7" s="3">
        <v>148551</v>
      </c>
      <c r="G7" s="3"/>
      <c r="H7" s="3"/>
      <c r="I7" s="3"/>
      <c r="J7" s="3"/>
      <c r="K7" s="4">
        <f t="shared" si="4"/>
        <v>148551</v>
      </c>
      <c r="L7" s="19"/>
      <c r="M7" s="20">
        <f t="shared" si="0"/>
        <v>0</v>
      </c>
      <c r="N7" s="20">
        <f t="shared" si="1"/>
        <v>46174</v>
      </c>
      <c r="O7" s="20">
        <f t="shared" si="2"/>
        <v>0</v>
      </c>
      <c r="P7" s="12">
        <v>43296</v>
      </c>
      <c r="Q7" s="12">
        <v>86592</v>
      </c>
      <c r="R7" s="12">
        <v>86592</v>
      </c>
      <c r="S7" s="12">
        <v>43296</v>
      </c>
      <c r="T7" s="12">
        <v>132766</v>
      </c>
      <c r="U7" s="12">
        <v>86592</v>
      </c>
      <c r="V7" s="12">
        <v>43296</v>
      </c>
      <c r="W7" s="12">
        <v>18664</v>
      </c>
      <c r="X7" s="12">
        <v>86592</v>
      </c>
      <c r="Y7" s="12">
        <v>0</v>
      </c>
      <c r="Z7" s="12">
        <v>114102</v>
      </c>
      <c r="AA7" s="12">
        <v>0</v>
      </c>
      <c r="AC7" s="29">
        <f t="shared" si="3"/>
        <v>114102</v>
      </c>
    </row>
    <row r="8" spans="1:29">
      <c r="A8" s="1">
        <v>7</v>
      </c>
      <c r="B8" s="10">
        <v>585</v>
      </c>
      <c r="C8" s="10" t="s">
        <v>16</v>
      </c>
      <c r="D8" s="11" t="s">
        <v>15</v>
      </c>
      <c r="E8" s="3"/>
      <c r="F8" s="3">
        <v>124564</v>
      </c>
      <c r="G8" s="3"/>
      <c r="H8" s="3"/>
      <c r="I8" s="3"/>
      <c r="J8" s="3"/>
      <c r="K8" s="4">
        <f t="shared" si="4"/>
        <v>124564</v>
      </c>
      <c r="L8" s="19"/>
      <c r="M8" s="20">
        <f t="shared" si="0"/>
        <v>0</v>
      </c>
      <c r="N8" s="20">
        <f t="shared" si="1"/>
        <v>113678</v>
      </c>
      <c r="O8" s="20">
        <f t="shared" si="2"/>
        <v>0</v>
      </c>
      <c r="P8" s="12">
        <v>32466</v>
      </c>
      <c r="Q8" s="12">
        <v>64932</v>
      </c>
      <c r="R8" s="12">
        <v>64932</v>
      </c>
      <c r="S8" s="12">
        <v>32466</v>
      </c>
      <c r="T8" s="12">
        <v>178610</v>
      </c>
      <c r="U8" s="12">
        <v>64932</v>
      </c>
      <c r="V8" s="12">
        <v>32466</v>
      </c>
      <c r="W8" s="12">
        <v>27166</v>
      </c>
      <c r="X8" s="12">
        <v>64932</v>
      </c>
      <c r="Y8" s="12">
        <v>0</v>
      </c>
      <c r="Z8" s="12">
        <v>151444</v>
      </c>
      <c r="AA8" s="12">
        <v>0</v>
      </c>
      <c r="AC8" s="29">
        <f t="shared" si="3"/>
        <v>151444</v>
      </c>
    </row>
    <row r="9" spans="1:29">
      <c r="A9" s="1">
        <v>8</v>
      </c>
      <c r="B9" s="9">
        <v>699</v>
      </c>
      <c r="C9" s="10" t="s">
        <v>17</v>
      </c>
      <c r="D9" s="11" t="s">
        <v>18</v>
      </c>
      <c r="E9" s="3">
        <v>106058</v>
      </c>
      <c r="F9" s="3">
        <v>118946</v>
      </c>
      <c r="G9" s="3">
        <v>68178</v>
      </c>
      <c r="H9" s="3">
        <v>10000</v>
      </c>
      <c r="I9" s="3">
        <v>63349</v>
      </c>
      <c r="J9" s="3">
        <v>5332</v>
      </c>
      <c r="K9" s="4">
        <f t="shared" si="4"/>
        <v>371863</v>
      </c>
      <c r="L9" s="19"/>
      <c r="M9" s="20">
        <f t="shared" si="0"/>
        <v>19071</v>
      </c>
      <c r="N9" s="20">
        <f t="shared" si="1"/>
        <v>102272</v>
      </c>
      <c r="O9" s="20">
        <f t="shared" si="2"/>
        <v>39211</v>
      </c>
      <c r="P9" s="12">
        <v>59473</v>
      </c>
      <c r="Q9" s="12">
        <v>118946</v>
      </c>
      <c r="R9" s="12">
        <v>118946</v>
      </c>
      <c r="S9" s="12">
        <v>78544</v>
      </c>
      <c r="T9" s="12">
        <v>221218</v>
      </c>
      <c r="U9" s="12">
        <v>158157</v>
      </c>
      <c r="V9" s="12">
        <v>77328</v>
      </c>
      <c r="W9" s="12">
        <v>129851</v>
      </c>
      <c r="X9" s="12">
        <v>115063</v>
      </c>
      <c r="Y9" s="12">
        <v>1216</v>
      </c>
      <c r="Z9" s="12">
        <v>91367</v>
      </c>
      <c r="AA9" s="12">
        <v>43094</v>
      </c>
      <c r="AC9" s="29">
        <f t="shared" si="3"/>
        <v>135677</v>
      </c>
    </row>
    <row r="10" spans="1:29">
      <c r="A10" s="1">
        <v>9</v>
      </c>
      <c r="B10" s="9">
        <v>128</v>
      </c>
      <c r="C10" s="10" t="s">
        <v>19</v>
      </c>
      <c r="D10" s="11" t="s">
        <v>20</v>
      </c>
      <c r="E10" s="3"/>
      <c r="F10" s="3">
        <v>76120</v>
      </c>
      <c r="G10" s="3"/>
      <c r="H10" s="3"/>
      <c r="I10" s="3"/>
      <c r="J10" s="3"/>
      <c r="K10" s="4">
        <f t="shared" si="4"/>
        <v>76120</v>
      </c>
      <c r="L10" s="19"/>
      <c r="M10" s="20">
        <f t="shared" si="0"/>
        <v>6013</v>
      </c>
      <c r="N10" s="20">
        <f t="shared" si="1"/>
        <v>45380</v>
      </c>
      <c r="O10" s="20">
        <f t="shared" si="2"/>
        <v>13253</v>
      </c>
      <c r="P10" s="12">
        <v>13247</v>
      </c>
      <c r="Q10" s="12">
        <v>26494</v>
      </c>
      <c r="R10" s="12">
        <v>26494</v>
      </c>
      <c r="S10" s="12">
        <v>19260</v>
      </c>
      <c r="T10" s="12">
        <v>71874</v>
      </c>
      <c r="U10" s="12">
        <v>39747</v>
      </c>
      <c r="V10" s="12">
        <v>15809</v>
      </c>
      <c r="W10" s="12">
        <v>29800</v>
      </c>
      <c r="X10" s="12">
        <v>30511</v>
      </c>
      <c r="Y10" s="12">
        <v>3451</v>
      </c>
      <c r="Z10" s="12">
        <v>42074</v>
      </c>
      <c r="AA10" s="12">
        <v>9236</v>
      </c>
      <c r="AC10" s="29">
        <f t="shared" si="3"/>
        <v>54761</v>
      </c>
    </row>
    <row r="11" spans="1:29" ht="36">
      <c r="A11" s="1">
        <v>10</v>
      </c>
      <c r="B11" s="9">
        <v>176</v>
      </c>
      <c r="C11" s="10" t="s">
        <v>21</v>
      </c>
      <c r="D11" s="11" t="s">
        <v>22</v>
      </c>
      <c r="E11" s="3">
        <v>45737</v>
      </c>
      <c r="F11" s="3">
        <v>6157</v>
      </c>
      <c r="G11" s="3">
        <v>9250</v>
      </c>
      <c r="H11" s="3">
        <v>0</v>
      </c>
      <c r="I11" s="3">
        <v>0</v>
      </c>
      <c r="J11" s="3">
        <v>27409</v>
      </c>
      <c r="K11" s="4">
        <f t="shared" si="4"/>
        <v>88553</v>
      </c>
      <c r="L11" s="19"/>
      <c r="M11" s="20">
        <f t="shared" si="0"/>
        <v>0</v>
      </c>
      <c r="N11" s="20">
        <f t="shared" si="1"/>
        <v>0</v>
      </c>
      <c r="O11" s="20">
        <f t="shared" si="2"/>
        <v>0</v>
      </c>
      <c r="P11" s="12">
        <v>17711</v>
      </c>
      <c r="Q11" s="12">
        <v>35421</v>
      </c>
      <c r="R11" s="12">
        <v>35421</v>
      </c>
      <c r="S11" s="12">
        <v>17711</v>
      </c>
      <c r="T11" s="12">
        <v>35421</v>
      </c>
      <c r="U11" s="12">
        <v>35421</v>
      </c>
      <c r="V11" s="12">
        <v>17711</v>
      </c>
      <c r="W11" s="12">
        <v>35421</v>
      </c>
      <c r="X11" s="12">
        <v>35421</v>
      </c>
      <c r="Y11" s="12">
        <v>0</v>
      </c>
      <c r="Z11" s="12">
        <v>0</v>
      </c>
      <c r="AA11" s="12">
        <v>0</v>
      </c>
      <c r="AC11" s="29">
        <f t="shared" si="3"/>
        <v>0</v>
      </c>
    </row>
    <row r="12" spans="1:29">
      <c r="A12" s="1">
        <v>11</v>
      </c>
      <c r="B12" s="9">
        <v>183</v>
      </c>
      <c r="C12" s="10" t="s">
        <v>23</v>
      </c>
      <c r="D12" s="11" t="s">
        <v>24</v>
      </c>
      <c r="E12" s="3"/>
      <c r="F12" s="3">
        <v>130304</v>
      </c>
      <c r="G12" s="3"/>
      <c r="H12" s="3"/>
      <c r="I12" s="3"/>
      <c r="J12" s="3"/>
      <c r="K12" s="4">
        <f t="shared" si="4"/>
        <v>130304</v>
      </c>
      <c r="L12" s="19"/>
      <c r="M12" s="20">
        <f t="shared" si="0"/>
        <v>26022</v>
      </c>
      <c r="N12" s="20">
        <f t="shared" si="1"/>
        <v>20466</v>
      </c>
      <c r="O12" s="20">
        <f t="shared" si="2"/>
        <v>35707</v>
      </c>
      <c r="P12" s="12">
        <v>18891</v>
      </c>
      <c r="Q12" s="12">
        <v>37782</v>
      </c>
      <c r="R12" s="12">
        <v>37782</v>
      </c>
      <c r="S12" s="12">
        <v>44913</v>
      </c>
      <c r="T12" s="12">
        <v>58248</v>
      </c>
      <c r="U12" s="12">
        <v>73489</v>
      </c>
      <c r="V12" s="12">
        <v>42400</v>
      </c>
      <c r="W12" s="12">
        <v>31570</v>
      </c>
      <c r="X12" s="12">
        <v>56334</v>
      </c>
      <c r="Y12" s="12">
        <v>2513</v>
      </c>
      <c r="Z12" s="12">
        <v>26678</v>
      </c>
      <c r="AA12" s="12">
        <v>17155</v>
      </c>
      <c r="AC12" s="29">
        <f t="shared" si="3"/>
        <v>46346</v>
      </c>
    </row>
    <row r="13" spans="1:29">
      <c r="A13" s="1">
        <v>12</v>
      </c>
      <c r="B13" s="9">
        <v>398</v>
      </c>
      <c r="C13" s="10" t="s">
        <v>25</v>
      </c>
      <c r="D13" s="11" t="s">
        <v>26</v>
      </c>
      <c r="E13" s="3">
        <v>10159</v>
      </c>
      <c r="F13" s="3">
        <f>33191+60716</f>
        <v>93907</v>
      </c>
      <c r="G13" s="3"/>
      <c r="H13" s="3"/>
      <c r="I13" s="3"/>
      <c r="J13" s="3">
        <v>54911</v>
      </c>
      <c r="K13" s="4">
        <f t="shared" si="4"/>
        <v>158977</v>
      </c>
      <c r="L13" s="19"/>
      <c r="M13" s="20">
        <f t="shared" si="0"/>
        <v>1158</v>
      </c>
      <c r="N13" s="20">
        <f t="shared" si="1"/>
        <v>10514</v>
      </c>
      <c r="O13" s="20">
        <f t="shared" si="2"/>
        <v>14</v>
      </c>
      <c r="P13" s="12">
        <v>32528</v>
      </c>
      <c r="Q13" s="12">
        <v>65057</v>
      </c>
      <c r="R13" s="12">
        <v>65057</v>
      </c>
      <c r="S13" s="12">
        <v>33686</v>
      </c>
      <c r="T13" s="12">
        <v>75571</v>
      </c>
      <c r="U13" s="12">
        <v>65071</v>
      </c>
      <c r="V13" s="12">
        <v>33191</v>
      </c>
      <c r="W13" s="12">
        <v>60716</v>
      </c>
      <c r="X13" s="12">
        <v>65070</v>
      </c>
      <c r="Y13" s="12">
        <v>495</v>
      </c>
      <c r="Z13" s="12">
        <v>14855</v>
      </c>
      <c r="AA13" s="12">
        <v>1</v>
      </c>
      <c r="AC13" s="29">
        <f t="shared" si="3"/>
        <v>15351</v>
      </c>
    </row>
    <row r="14" spans="1:29">
      <c r="A14" s="1">
        <v>13</v>
      </c>
      <c r="B14" s="9">
        <v>452</v>
      </c>
      <c r="C14" s="10" t="s">
        <v>27</v>
      </c>
      <c r="D14" s="11" t="s">
        <v>28</v>
      </c>
      <c r="E14" s="3"/>
      <c r="F14" s="3">
        <v>163743</v>
      </c>
      <c r="G14" s="3"/>
      <c r="H14" s="3">
        <v>3172</v>
      </c>
      <c r="I14" s="3"/>
      <c r="J14" s="3"/>
      <c r="K14" s="4">
        <f t="shared" si="4"/>
        <v>166915</v>
      </c>
      <c r="L14" s="19"/>
      <c r="M14" s="20">
        <f t="shared" si="0"/>
        <v>0</v>
      </c>
      <c r="N14" s="20">
        <f t="shared" si="1"/>
        <v>45509</v>
      </c>
      <c r="O14" s="20">
        <f t="shared" si="2"/>
        <v>0</v>
      </c>
      <c r="P14" s="12">
        <v>36171</v>
      </c>
      <c r="Q14" s="12">
        <v>72343</v>
      </c>
      <c r="R14" s="12">
        <v>72344</v>
      </c>
      <c r="S14" s="12">
        <v>36171</v>
      </c>
      <c r="T14" s="12">
        <v>117852</v>
      </c>
      <c r="U14" s="12">
        <v>72344</v>
      </c>
      <c r="V14" s="12">
        <v>36171</v>
      </c>
      <c r="W14" s="12">
        <v>58400</v>
      </c>
      <c r="X14" s="12">
        <v>72344</v>
      </c>
      <c r="Y14" s="12">
        <v>0</v>
      </c>
      <c r="Z14" s="12">
        <v>59452</v>
      </c>
      <c r="AA14" s="12">
        <v>0</v>
      </c>
      <c r="AC14" s="29">
        <f t="shared" si="3"/>
        <v>59452</v>
      </c>
    </row>
    <row r="15" spans="1:29" ht="36">
      <c r="A15" s="1">
        <v>15</v>
      </c>
      <c r="B15" s="9">
        <v>240</v>
      </c>
      <c r="C15" s="10" t="s">
        <v>29</v>
      </c>
      <c r="D15" s="11" t="s">
        <v>30</v>
      </c>
      <c r="E15" s="3">
        <v>18566</v>
      </c>
      <c r="F15" s="3">
        <f>15414+17704</f>
        <v>33118</v>
      </c>
      <c r="G15" s="3"/>
      <c r="H15" s="3"/>
      <c r="I15" s="3">
        <v>15562</v>
      </c>
      <c r="J15" s="3"/>
      <c r="K15" s="4">
        <f t="shared" si="4"/>
        <v>67246</v>
      </c>
      <c r="L15" s="19"/>
      <c r="M15" s="20">
        <f t="shared" si="0"/>
        <v>29017</v>
      </c>
      <c r="N15" s="20">
        <f t="shared" si="1"/>
        <v>180741</v>
      </c>
      <c r="O15" s="20">
        <f t="shared" si="2"/>
        <v>21638</v>
      </c>
      <c r="P15" s="12">
        <v>22385</v>
      </c>
      <c r="Q15" s="12">
        <v>44769</v>
      </c>
      <c r="R15" s="12">
        <v>44769</v>
      </c>
      <c r="S15" s="12">
        <v>51402</v>
      </c>
      <c r="T15" s="12">
        <v>225510</v>
      </c>
      <c r="U15" s="12">
        <v>66407</v>
      </c>
      <c r="V15" s="12">
        <v>15414</v>
      </c>
      <c r="W15" s="12">
        <v>17707</v>
      </c>
      <c r="X15" s="12">
        <v>34128</v>
      </c>
      <c r="Y15" s="12">
        <v>35988</v>
      </c>
      <c r="Z15" s="12">
        <v>207803</v>
      </c>
      <c r="AA15" s="12">
        <v>32279</v>
      </c>
      <c r="AC15" s="29">
        <f t="shared" si="3"/>
        <v>276070</v>
      </c>
    </row>
    <row r="16" spans="1:29" ht="36">
      <c r="A16" s="1">
        <v>16</v>
      </c>
      <c r="B16" s="9">
        <v>17</v>
      </c>
      <c r="C16" s="10" t="s">
        <v>31</v>
      </c>
      <c r="D16" s="11" t="s">
        <v>32</v>
      </c>
      <c r="E16" s="3"/>
      <c r="F16" s="3">
        <v>4948</v>
      </c>
      <c r="G16" s="3"/>
      <c r="H16" s="3"/>
      <c r="I16" s="3"/>
      <c r="J16" s="3"/>
      <c r="K16" s="4">
        <f t="shared" si="4"/>
        <v>4948</v>
      </c>
      <c r="L16" s="19"/>
      <c r="M16" s="20">
        <f t="shared" si="0"/>
        <v>873</v>
      </c>
      <c r="N16" s="20">
        <f t="shared" si="1"/>
        <v>1550</v>
      </c>
      <c r="O16" s="20">
        <f t="shared" si="2"/>
        <v>39934</v>
      </c>
      <c r="P16" s="12">
        <v>1109</v>
      </c>
      <c r="Q16" s="12">
        <v>2217</v>
      </c>
      <c r="R16" s="12">
        <v>2217</v>
      </c>
      <c r="S16" s="12">
        <v>1982</v>
      </c>
      <c r="T16" s="12">
        <v>3767</v>
      </c>
      <c r="U16" s="12">
        <v>42151</v>
      </c>
      <c r="V16" s="12">
        <v>1150</v>
      </c>
      <c r="W16" s="12">
        <v>1755</v>
      </c>
      <c r="X16" s="12">
        <v>2043</v>
      </c>
      <c r="Y16" s="12">
        <v>832</v>
      </c>
      <c r="Z16" s="12">
        <v>2012</v>
      </c>
      <c r="AA16" s="12">
        <v>40108</v>
      </c>
      <c r="AC16" s="29">
        <f t="shared" si="3"/>
        <v>42952</v>
      </c>
    </row>
    <row r="17" spans="1:29" ht="36">
      <c r="A17" s="1">
        <v>17</v>
      </c>
      <c r="B17" s="9">
        <v>117</v>
      </c>
      <c r="C17" s="10" t="s">
        <v>33</v>
      </c>
      <c r="D17" s="11" t="s">
        <v>34</v>
      </c>
      <c r="E17" s="3"/>
      <c r="F17" s="3">
        <v>64863</v>
      </c>
      <c r="G17" s="3"/>
      <c r="H17" s="3"/>
      <c r="I17" s="3"/>
      <c r="J17" s="3"/>
      <c r="K17" s="4">
        <f t="shared" si="4"/>
        <v>64863</v>
      </c>
      <c r="L17" s="19"/>
      <c r="M17" s="20">
        <f t="shared" si="0"/>
        <v>6581</v>
      </c>
      <c r="N17" s="20">
        <f t="shared" si="1"/>
        <v>11553</v>
      </c>
      <c r="O17" s="20">
        <f t="shared" si="2"/>
        <v>62433</v>
      </c>
      <c r="P17" s="12">
        <v>10886</v>
      </c>
      <c r="Q17" s="12">
        <v>21772</v>
      </c>
      <c r="R17" s="12">
        <v>21772</v>
      </c>
      <c r="S17" s="12">
        <v>17467</v>
      </c>
      <c r="T17" s="12">
        <v>33325</v>
      </c>
      <c r="U17" s="12">
        <v>84205</v>
      </c>
      <c r="V17" s="12">
        <v>10944</v>
      </c>
      <c r="W17" s="12">
        <v>20782</v>
      </c>
      <c r="X17" s="12">
        <v>33137</v>
      </c>
      <c r="Y17" s="12">
        <v>6523</v>
      </c>
      <c r="Z17" s="12">
        <v>12543</v>
      </c>
      <c r="AA17" s="12">
        <v>51068</v>
      </c>
      <c r="AC17" s="29">
        <f t="shared" si="3"/>
        <v>70134</v>
      </c>
    </row>
    <row r="18" spans="1:29">
      <c r="A18" s="1">
        <v>18</v>
      </c>
      <c r="B18" s="9">
        <v>116</v>
      </c>
      <c r="C18" s="10" t="s">
        <v>35</v>
      </c>
      <c r="D18" s="11" t="s">
        <v>36</v>
      </c>
      <c r="E18" s="3"/>
      <c r="F18" s="3">
        <v>48048</v>
      </c>
      <c r="G18" s="3"/>
      <c r="H18" s="3"/>
      <c r="I18" s="3"/>
      <c r="J18" s="3"/>
      <c r="K18" s="4">
        <f t="shared" si="4"/>
        <v>48048</v>
      </c>
      <c r="L18" s="19"/>
      <c r="M18" s="20">
        <f t="shared" si="0"/>
        <v>-9610</v>
      </c>
      <c r="N18" s="20">
        <f t="shared" si="1"/>
        <v>-19219</v>
      </c>
      <c r="O18" s="20">
        <f t="shared" si="2"/>
        <v>-19219</v>
      </c>
      <c r="P18" s="12">
        <v>9610</v>
      </c>
      <c r="Q18" s="12">
        <v>19219</v>
      </c>
      <c r="R18" s="12">
        <v>19219</v>
      </c>
      <c r="V18" s="12">
        <v>9610</v>
      </c>
      <c r="W18" s="12">
        <v>19219</v>
      </c>
      <c r="X18" s="12">
        <v>19219</v>
      </c>
      <c r="AC18" s="29">
        <f t="shared" si="3"/>
        <v>0</v>
      </c>
    </row>
    <row r="19" spans="1:29">
      <c r="A19" s="1">
        <v>19</v>
      </c>
      <c r="B19" s="9">
        <v>371</v>
      </c>
      <c r="C19" s="10" t="s">
        <v>37</v>
      </c>
      <c r="D19" s="11" t="s">
        <v>38</v>
      </c>
      <c r="E19" s="12">
        <v>0</v>
      </c>
      <c r="F19" s="3">
        <v>0</v>
      </c>
      <c r="G19" s="12">
        <v>0</v>
      </c>
      <c r="H19" s="12">
        <v>0</v>
      </c>
      <c r="I19" s="12">
        <v>0</v>
      </c>
      <c r="J19" s="12">
        <v>0</v>
      </c>
      <c r="K19" s="12">
        <v>0</v>
      </c>
      <c r="M19" s="20">
        <f t="shared" si="0"/>
        <v>0</v>
      </c>
      <c r="N19" s="20">
        <f t="shared" si="1"/>
        <v>0</v>
      </c>
      <c r="O19" s="20">
        <f t="shared" si="2"/>
        <v>0</v>
      </c>
      <c r="P19" s="12">
        <v>32832</v>
      </c>
      <c r="Q19" s="12">
        <v>54800</v>
      </c>
      <c r="R19" s="12">
        <v>61731</v>
      </c>
      <c r="S19" s="12">
        <v>32832</v>
      </c>
      <c r="T19" s="12">
        <v>54800</v>
      </c>
      <c r="U19" s="12">
        <v>61731</v>
      </c>
      <c r="V19" s="12">
        <v>32832</v>
      </c>
      <c r="W19" s="12">
        <v>54800</v>
      </c>
      <c r="X19" s="12">
        <v>61731</v>
      </c>
      <c r="Y19" s="12">
        <v>0</v>
      </c>
      <c r="Z19" s="12">
        <v>0</v>
      </c>
      <c r="AA19" s="12">
        <v>0</v>
      </c>
      <c r="AC19" s="29">
        <f t="shared" si="3"/>
        <v>0</v>
      </c>
    </row>
    <row r="20" spans="1:29">
      <c r="A20" s="1">
        <v>20</v>
      </c>
      <c r="B20" s="9">
        <v>871</v>
      </c>
      <c r="C20" s="10" t="s">
        <v>39</v>
      </c>
      <c r="D20" s="11" t="s">
        <v>40</v>
      </c>
      <c r="E20" s="3">
        <v>84456</v>
      </c>
      <c r="F20" s="3">
        <f>322210-84456</f>
        <v>237754</v>
      </c>
      <c r="G20" s="3"/>
      <c r="H20" s="3"/>
      <c r="I20" s="3"/>
      <c r="J20" s="3"/>
      <c r="K20" s="4">
        <f t="shared" ref="K20:K31" si="5">SUM(E20:J20)</f>
        <v>322210</v>
      </c>
      <c r="M20" s="20">
        <f t="shared" si="0"/>
        <v>0</v>
      </c>
      <c r="N20" s="20">
        <f t="shared" si="1"/>
        <v>17891</v>
      </c>
      <c r="O20" s="20">
        <f t="shared" si="2"/>
        <v>0</v>
      </c>
      <c r="P20" s="12">
        <v>61262</v>
      </c>
      <c r="Q20" s="12">
        <v>122523</v>
      </c>
      <c r="R20" s="12">
        <v>122523</v>
      </c>
      <c r="S20" s="12">
        <v>61262</v>
      </c>
      <c r="T20" s="12">
        <v>140414</v>
      </c>
      <c r="U20" s="12">
        <v>122523</v>
      </c>
      <c r="V20" s="12">
        <v>61262</v>
      </c>
      <c r="W20" s="12">
        <v>138425</v>
      </c>
      <c r="X20" s="12">
        <v>122523</v>
      </c>
      <c r="Y20" s="12">
        <v>0</v>
      </c>
      <c r="Z20" s="12">
        <v>1989</v>
      </c>
      <c r="AA20" s="12">
        <v>0</v>
      </c>
      <c r="AC20" s="29">
        <f t="shared" si="3"/>
        <v>1989</v>
      </c>
    </row>
    <row r="21" spans="1:29" ht="36">
      <c r="A21" s="1">
        <v>21</v>
      </c>
      <c r="B21" s="9">
        <v>467</v>
      </c>
      <c r="C21" s="10" t="s">
        <v>41</v>
      </c>
      <c r="D21" s="11" t="s">
        <v>42</v>
      </c>
      <c r="E21" s="3">
        <v>0</v>
      </c>
      <c r="F21" s="3">
        <v>116240.80752955462</v>
      </c>
      <c r="G21" s="3">
        <v>0</v>
      </c>
      <c r="H21" s="3">
        <v>18816.654837500002</v>
      </c>
      <c r="I21" s="3">
        <v>83890.869919999997</v>
      </c>
      <c r="J21" s="3">
        <v>9680.0500800000009</v>
      </c>
      <c r="K21" s="4">
        <f t="shared" si="5"/>
        <v>228628.38236705464</v>
      </c>
      <c r="M21" s="20">
        <f t="shared" si="0"/>
        <v>4575</v>
      </c>
      <c r="N21" s="20">
        <f t="shared" si="1"/>
        <v>0</v>
      </c>
      <c r="O21" s="20">
        <f t="shared" si="2"/>
        <v>6653</v>
      </c>
      <c r="P21" s="12">
        <v>41784</v>
      </c>
      <c r="Q21" s="12">
        <v>83567</v>
      </c>
      <c r="R21" s="12">
        <v>83567</v>
      </c>
      <c r="S21" s="12">
        <v>46359</v>
      </c>
      <c r="T21" s="12">
        <v>83567</v>
      </c>
      <c r="U21" s="12">
        <v>90220</v>
      </c>
      <c r="V21" s="12">
        <v>41784</v>
      </c>
      <c r="W21" s="12">
        <v>83567</v>
      </c>
      <c r="X21" s="12">
        <v>83567</v>
      </c>
      <c r="Y21" s="12">
        <v>4575</v>
      </c>
      <c r="Z21" s="12">
        <v>0</v>
      </c>
      <c r="AA21" s="12">
        <v>6653</v>
      </c>
      <c r="AC21" s="29">
        <f t="shared" si="3"/>
        <v>11228</v>
      </c>
    </row>
    <row r="22" spans="1:29" ht="36">
      <c r="A22" s="1">
        <v>22</v>
      </c>
      <c r="B22" s="9">
        <v>161</v>
      </c>
      <c r="C22" s="10" t="s">
        <v>43</v>
      </c>
      <c r="D22" s="11" t="s">
        <v>44</v>
      </c>
      <c r="E22" s="3">
        <v>0</v>
      </c>
      <c r="F22" s="3">
        <v>66538.707453045135</v>
      </c>
      <c r="G22" s="3">
        <v>0</v>
      </c>
      <c r="H22" s="3">
        <v>0</v>
      </c>
      <c r="I22" s="3">
        <v>43763.600399999996</v>
      </c>
      <c r="J22" s="3">
        <v>28870.324800000006</v>
      </c>
      <c r="K22" s="4">
        <f t="shared" si="5"/>
        <v>139172.63265304515</v>
      </c>
      <c r="M22" s="20">
        <f t="shared" si="0"/>
        <v>0</v>
      </c>
      <c r="N22" s="20">
        <f t="shared" si="1"/>
        <v>7095</v>
      </c>
      <c r="O22" s="20">
        <f t="shared" si="2"/>
        <v>0</v>
      </c>
      <c r="P22" s="12">
        <v>14710</v>
      </c>
      <c r="Q22" s="12">
        <v>29420</v>
      </c>
      <c r="R22" s="12">
        <v>29420</v>
      </c>
      <c r="S22" s="12">
        <v>14710</v>
      </c>
      <c r="T22" s="12">
        <v>36515</v>
      </c>
      <c r="U22" s="12">
        <v>29420</v>
      </c>
      <c r="V22" s="12">
        <v>14710</v>
      </c>
      <c r="W22" s="12">
        <v>29420</v>
      </c>
      <c r="X22" s="12">
        <v>29420</v>
      </c>
      <c r="Y22" s="12">
        <v>0</v>
      </c>
      <c r="Z22" s="12">
        <v>7095</v>
      </c>
      <c r="AA22" s="12">
        <v>0</v>
      </c>
      <c r="AC22" s="29">
        <f t="shared" si="3"/>
        <v>7095</v>
      </c>
    </row>
    <row r="23" spans="1:29" ht="54">
      <c r="A23" s="1">
        <v>23</v>
      </c>
      <c r="B23" s="9">
        <v>240</v>
      </c>
      <c r="C23" s="10" t="s">
        <v>45</v>
      </c>
      <c r="D23" s="11" t="s">
        <v>46</v>
      </c>
      <c r="E23" s="3">
        <v>0</v>
      </c>
      <c r="F23" s="3">
        <v>81005.751037489827</v>
      </c>
      <c r="G23" s="3">
        <v>0</v>
      </c>
      <c r="H23" s="3">
        <v>17252.419600000001</v>
      </c>
      <c r="I23" s="3">
        <v>33586.800000000003</v>
      </c>
      <c r="J23" s="3">
        <v>14647.444200000002</v>
      </c>
      <c r="K23" s="4">
        <f t="shared" si="5"/>
        <v>146492.41483748981</v>
      </c>
      <c r="M23" s="20">
        <f t="shared" si="0"/>
        <v>0</v>
      </c>
      <c r="N23" s="20">
        <f t="shared" si="1"/>
        <v>24693</v>
      </c>
      <c r="O23" s="20">
        <f t="shared" si="2"/>
        <v>-1</v>
      </c>
      <c r="P23" s="12">
        <v>21940</v>
      </c>
      <c r="Q23" s="12">
        <v>43879</v>
      </c>
      <c r="R23" s="12">
        <v>43879</v>
      </c>
      <c r="S23" s="12">
        <v>21940</v>
      </c>
      <c r="T23" s="12">
        <v>68572</v>
      </c>
      <c r="U23" s="12">
        <v>43878</v>
      </c>
      <c r="V23" s="12">
        <v>21940</v>
      </c>
      <c r="W23" s="12">
        <v>43879</v>
      </c>
      <c r="X23" s="12">
        <v>43879</v>
      </c>
      <c r="Y23" s="12">
        <v>0</v>
      </c>
      <c r="Z23" s="12">
        <v>24693</v>
      </c>
      <c r="AA23" s="12">
        <v>-1</v>
      </c>
      <c r="AC23" s="29">
        <f t="shared" si="3"/>
        <v>24692</v>
      </c>
    </row>
    <row r="24" spans="1:29" ht="36">
      <c r="A24" s="1">
        <v>24</v>
      </c>
      <c r="B24" s="9">
        <v>195</v>
      </c>
      <c r="C24" s="10" t="s">
        <v>47</v>
      </c>
      <c r="D24" s="11" t="s">
        <v>48</v>
      </c>
      <c r="E24" s="3">
        <v>0</v>
      </c>
      <c r="F24" s="3">
        <v>72685.311062570428</v>
      </c>
      <c r="G24" s="3">
        <v>0</v>
      </c>
      <c r="H24" s="3">
        <v>65438.281999999999</v>
      </c>
      <c r="I24" s="3">
        <v>51051.936000000002</v>
      </c>
      <c r="J24" s="3">
        <v>11463.217200000001</v>
      </c>
      <c r="K24" s="4">
        <f t="shared" si="5"/>
        <v>200638.74626257044</v>
      </c>
      <c r="M24" s="20">
        <f t="shared" si="0"/>
        <v>15891</v>
      </c>
      <c r="N24" s="20">
        <f t="shared" si="1"/>
        <v>0</v>
      </c>
      <c r="O24" s="20">
        <f t="shared" si="2"/>
        <v>0</v>
      </c>
      <c r="P24" s="12">
        <v>17386</v>
      </c>
      <c r="Q24" s="12">
        <v>34772</v>
      </c>
      <c r="R24" s="12">
        <v>34772</v>
      </c>
      <c r="S24" s="12">
        <v>33277</v>
      </c>
      <c r="T24" s="12">
        <v>34772</v>
      </c>
      <c r="U24" s="12">
        <v>34772</v>
      </c>
      <c r="V24" s="12">
        <v>17386</v>
      </c>
      <c r="W24" s="12">
        <v>34772</v>
      </c>
      <c r="X24" s="12">
        <v>34772</v>
      </c>
      <c r="Y24" s="12">
        <v>15891</v>
      </c>
      <c r="Z24" s="12">
        <v>0</v>
      </c>
      <c r="AA24" s="12">
        <v>0</v>
      </c>
      <c r="AC24" s="29">
        <f t="shared" si="3"/>
        <v>15891</v>
      </c>
    </row>
    <row r="25" spans="1:29" ht="36">
      <c r="A25" s="1">
        <v>25</v>
      </c>
      <c r="B25" s="9">
        <v>279</v>
      </c>
      <c r="C25" s="10" t="s">
        <v>49</v>
      </c>
      <c r="D25" s="11" t="s">
        <v>50</v>
      </c>
      <c r="E25" s="3">
        <v>0</v>
      </c>
      <c r="F25" s="3">
        <v>81563.735857381616</v>
      </c>
      <c r="G25" s="3">
        <v>0</v>
      </c>
      <c r="H25" s="3">
        <v>9428.7943750000013</v>
      </c>
      <c r="I25" s="3">
        <v>50380.200000000004</v>
      </c>
      <c r="J25" s="3">
        <v>15793.76592</v>
      </c>
      <c r="K25" s="4">
        <f t="shared" si="5"/>
        <v>157166.49615238162</v>
      </c>
      <c r="M25" s="20">
        <f t="shared" si="0"/>
        <v>0</v>
      </c>
      <c r="N25" s="20">
        <f t="shared" si="1"/>
        <v>27668</v>
      </c>
      <c r="O25" s="20">
        <f t="shared" si="2"/>
        <v>0</v>
      </c>
      <c r="P25" s="12">
        <v>23480</v>
      </c>
      <c r="Q25" s="12">
        <v>46961</v>
      </c>
      <c r="R25" s="12">
        <v>46961</v>
      </c>
      <c r="S25" s="12">
        <v>23480</v>
      </c>
      <c r="T25" s="12">
        <v>74629</v>
      </c>
      <c r="U25" s="12">
        <v>46961</v>
      </c>
      <c r="V25" s="12">
        <v>23480</v>
      </c>
      <c r="W25" s="12">
        <v>46961</v>
      </c>
      <c r="X25" s="12">
        <v>46961</v>
      </c>
      <c r="Y25" s="12">
        <v>0</v>
      </c>
      <c r="Z25" s="12">
        <v>27668</v>
      </c>
      <c r="AA25" s="12">
        <v>0</v>
      </c>
      <c r="AC25" s="29">
        <f t="shared" si="3"/>
        <v>27668</v>
      </c>
    </row>
    <row r="26" spans="1:29" ht="36">
      <c r="A26" s="1">
        <v>26</v>
      </c>
      <c r="B26" s="9">
        <v>511</v>
      </c>
      <c r="C26" s="10" t="s">
        <v>51</v>
      </c>
      <c r="D26" s="11" t="s">
        <v>52</v>
      </c>
      <c r="E26" s="3">
        <v>0</v>
      </c>
      <c r="F26" s="3">
        <v>203381.75916995699</v>
      </c>
      <c r="G26" s="3">
        <v>0</v>
      </c>
      <c r="H26" s="3">
        <v>34286.525000000001</v>
      </c>
      <c r="I26" s="3">
        <v>65830.127999999997</v>
      </c>
      <c r="J26" s="3">
        <v>30865.773720000005</v>
      </c>
      <c r="K26" s="4">
        <f t="shared" si="5"/>
        <v>334364.18588995695</v>
      </c>
      <c r="M26" s="20">
        <f t="shared" si="0"/>
        <v>0</v>
      </c>
      <c r="N26" s="20">
        <f t="shared" si="1"/>
        <v>0</v>
      </c>
      <c r="O26" s="20">
        <f t="shared" si="2"/>
        <v>23986</v>
      </c>
      <c r="P26" s="12">
        <v>44114</v>
      </c>
      <c r="Q26" s="12">
        <v>88231</v>
      </c>
      <c r="R26" s="12">
        <v>88231</v>
      </c>
      <c r="S26" s="12">
        <v>44114</v>
      </c>
      <c r="T26" s="12">
        <v>88231</v>
      </c>
      <c r="U26" s="12">
        <v>112217</v>
      </c>
      <c r="V26" s="12">
        <v>44114</v>
      </c>
      <c r="W26" s="12">
        <v>88231</v>
      </c>
      <c r="X26" s="12">
        <v>88231</v>
      </c>
      <c r="Y26" s="12">
        <v>0</v>
      </c>
      <c r="Z26" s="12">
        <v>0</v>
      </c>
      <c r="AA26" s="12">
        <v>23986</v>
      </c>
      <c r="AC26" s="29">
        <f t="shared" si="3"/>
        <v>23986</v>
      </c>
    </row>
    <row r="27" spans="1:29" ht="36">
      <c r="A27" s="1">
        <v>27</v>
      </c>
      <c r="B27" s="9">
        <v>440</v>
      </c>
      <c r="C27" s="10" t="s">
        <v>53</v>
      </c>
      <c r="D27" s="11" t="s">
        <v>54</v>
      </c>
      <c r="E27" s="3">
        <v>0</v>
      </c>
      <c r="F27" s="3">
        <v>108276.27829908124</v>
      </c>
      <c r="G27" s="3">
        <v>0</v>
      </c>
      <c r="H27" s="3">
        <v>0</v>
      </c>
      <c r="I27" s="3">
        <v>88277.305999999997</v>
      </c>
      <c r="J27" s="3">
        <v>27256.983119999997</v>
      </c>
      <c r="K27" s="4">
        <f t="shared" si="5"/>
        <v>223810.56741908123</v>
      </c>
      <c r="M27" s="20">
        <f t="shared" si="0"/>
        <v>31693</v>
      </c>
      <c r="N27" s="20">
        <f t="shared" si="1"/>
        <v>49378</v>
      </c>
      <c r="O27" s="20">
        <f t="shared" si="2"/>
        <v>0</v>
      </c>
      <c r="P27" s="12">
        <v>39701</v>
      </c>
      <c r="Q27" s="12">
        <v>79406</v>
      </c>
      <c r="R27" s="12">
        <v>79406</v>
      </c>
      <c r="S27" s="12">
        <v>71394</v>
      </c>
      <c r="T27" s="12">
        <v>128784</v>
      </c>
      <c r="U27" s="12">
        <v>79406</v>
      </c>
      <c r="V27" s="12">
        <v>39701</v>
      </c>
      <c r="W27" s="12">
        <v>79406</v>
      </c>
      <c r="X27" s="12">
        <v>79406</v>
      </c>
      <c r="Y27" s="12">
        <v>31693</v>
      </c>
      <c r="Z27" s="12">
        <v>49378</v>
      </c>
      <c r="AA27" s="12">
        <v>0</v>
      </c>
      <c r="AC27" s="29">
        <f t="shared" si="3"/>
        <v>81071</v>
      </c>
    </row>
    <row r="28" spans="1:29" ht="36">
      <c r="A28" s="1">
        <v>28</v>
      </c>
      <c r="B28" s="9">
        <v>432</v>
      </c>
      <c r="C28" s="10" t="s">
        <v>55</v>
      </c>
      <c r="D28" s="11" t="s">
        <v>56</v>
      </c>
      <c r="E28" s="3">
        <v>0</v>
      </c>
      <c r="F28" s="3">
        <v>233237.83100931818</v>
      </c>
      <c r="G28" s="3">
        <v>0</v>
      </c>
      <c r="H28" s="3">
        <v>85821.271250000005</v>
      </c>
      <c r="I28" s="3">
        <v>49484.552000000003</v>
      </c>
      <c r="J28" s="3">
        <v>26620.137720000006</v>
      </c>
      <c r="K28" s="4">
        <f t="shared" si="5"/>
        <v>395163.79197931819</v>
      </c>
      <c r="M28" s="20">
        <f t="shared" si="0"/>
        <v>65469</v>
      </c>
      <c r="N28" s="20">
        <f t="shared" si="1"/>
        <v>0</v>
      </c>
      <c r="O28" s="20">
        <f t="shared" si="2"/>
        <v>0</v>
      </c>
      <c r="P28" s="12">
        <v>38672</v>
      </c>
      <c r="Q28" s="12">
        <v>77345</v>
      </c>
      <c r="R28" s="12">
        <v>77345</v>
      </c>
      <c r="S28" s="12">
        <v>104141</v>
      </c>
      <c r="T28" s="12">
        <v>77345</v>
      </c>
      <c r="U28" s="12">
        <v>77345</v>
      </c>
      <c r="V28" s="12">
        <v>38672</v>
      </c>
      <c r="W28" s="12">
        <v>77345</v>
      </c>
      <c r="X28" s="12">
        <v>77345</v>
      </c>
      <c r="Y28" s="12">
        <v>65469</v>
      </c>
      <c r="Z28" s="12">
        <v>0</v>
      </c>
      <c r="AA28" s="12">
        <v>0</v>
      </c>
      <c r="AC28" s="29">
        <f t="shared" si="3"/>
        <v>65469</v>
      </c>
    </row>
    <row r="29" spans="1:29" ht="36">
      <c r="A29" s="1">
        <v>29</v>
      </c>
      <c r="B29" s="9">
        <v>461</v>
      </c>
      <c r="C29" s="10" t="s">
        <v>57</v>
      </c>
      <c r="D29" s="11" t="s">
        <v>58</v>
      </c>
      <c r="E29" s="3">
        <v>0</v>
      </c>
      <c r="F29" s="3">
        <v>227570.98754113843</v>
      </c>
      <c r="G29" s="3">
        <v>0</v>
      </c>
      <c r="H29" s="3">
        <v>82567.55</v>
      </c>
      <c r="I29" s="3">
        <v>87686.738100000002</v>
      </c>
      <c r="J29" s="3">
        <v>29804.364719999998</v>
      </c>
      <c r="K29" s="4">
        <f t="shared" si="5"/>
        <v>427629.64036113844</v>
      </c>
      <c r="M29" s="20">
        <f t="shared" si="0"/>
        <v>10566</v>
      </c>
      <c r="N29" s="20">
        <f t="shared" si="1"/>
        <v>0</v>
      </c>
      <c r="O29" s="20">
        <f t="shared" si="2"/>
        <v>0</v>
      </c>
      <c r="P29" s="12">
        <v>43271</v>
      </c>
      <c r="Q29" s="12">
        <v>86541</v>
      </c>
      <c r="R29" s="12">
        <v>86541</v>
      </c>
      <c r="S29" s="12">
        <v>53837</v>
      </c>
      <c r="T29" s="12">
        <v>86541</v>
      </c>
      <c r="U29" s="12">
        <v>86541</v>
      </c>
      <c r="V29" s="12">
        <v>43271</v>
      </c>
      <c r="W29" s="12">
        <v>86541</v>
      </c>
      <c r="X29" s="12">
        <v>86541</v>
      </c>
      <c r="Y29" s="12">
        <v>10566</v>
      </c>
      <c r="Z29" s="12">
        <v>0</v>
      </c>
      <c r="AA29" s="12">
        <v>0</v>
      </c>
      <c r="AC29" s="29">
        <f t="shared" si="3"/>
        <v>10566</v>
      </c>
    </row>
    <row r="30" spans="1:29" ht="36">
      <c r="A30" s="1">
        <v>30</v>
      </c>
      <c r="B30" s="9">
        <v>431</v>
      </c>
      <c r="C30" s="10" t="s">
        <v>59</v>
      </c>
      <c r="D30" s="11" t="s">
        <v>60</v>
      </c>
      <c r="E30" s="3">
        <v>0</v>
      </c>
      <c r="F30" s="3">
        <v>154091.97394346766</v>
      </c>
      <c r="G30" s="3">
        <v>0</v>
      </c>
      <c r="H30" s="3">
        <v>40234.1875</v>
      </c>
      <c r="I30" s="3">
        <v>88166.049725000004</v>
      </c>
      <c r="J30" s="3">
        <v>25601.185080000003</v>
      </c>
      <c r="K30" s="4">
        <f t="shared" si="5"/>
        <v>308093.39624846767</v>
      </c>
      <c r="M30" s="20">
        <f t="shared" si="0"/>
        <v>0</v>
      </c>
      <c r="N30" s="20">
        <f t="shared" si="1"/>
        <v>0</v>
      </c>
      <c r="O30" s="20">
        <f t="shared" si="2"/>
        <v>9695</v>
      </c>
      <c r="P30" s="12">
        <v>37327</v>
      </c>
      <c r="Q30" s="12">
        <v>74653</v>
      </c>
      <c r="R30" s="12">
        <v>74653</v>
      </c>
      <c r="S30" s="12">
        <v>37327</v>
      </c>
      <c r="T30" s="12">
        <v>74653</v>
      </c>
      <c r="U30" s="12">
        <v>84348</v>
      </c>
      <c r="V30" s="12">
        <v>37327</v>
      </c>
      <c r="W30" s="12">
        <v>74653</v>
      </c>
      <c r="X30" s="12">
        <v>74653</v>
      </c>
      <c r="Y30" s="12">
        <v>0</v>
      </c>
      <c r="Z30" s="12">
        <v>0</v>
      </c>
      <c r="AA30" s="12">
        <v>9695</v>
      </c>
      <c r="AC30" s="29">
        <f t="shared" si="3"/>
        <v>9695</v>
      </c>
    </row>
    <row r="31" spans="1:29">
      <c r="A31" s="1">
        <v>31</v>
      </c>
      <c r="B31" s="9">
        <v>431</v>
      </c>
      <c r="C31" s="10" t="s">
        <v>61</v>
      </c>
      <c r="D31" s="11" t="s">
        <v>62</v>
      </c>
      <c r="E31" s="3">
        <v>0</v>
      </c>
      <c r="F31" s="3">
        <v>0</v>
      </c>
      <c r="G31" s="3">
        <v>0</v>
      </c>
      <c r="H31" s="3">
        <v>0</v>
      </c>
      <c r="I31" s="3">
        <v>0</v>
      </c>
      <c r="J31" s="3">
        <v>0</v>
      </c>
      <c r="K31" s="4">
        <f t="shared" si="5"/>
        <v>0</v>
      </c>
      <c r="M31" s="20">
        <f t="shared" si="0"/>
        <v>20104</v>
      </c>
      <c r="N31" s="20">
        <f t="shared" si="1"/>
        <v>25763</v>
      </c>
      <c r="O31" s="20">
        <f t="shared" si="2"/>
        <v>38338</v>
      </c>
      <c r="P31" s="12">
        <v>34824</v>
      </c>
      <c r="Q31" s="12">
        <v>69648</v>
      </c>
      <c r="R31" s="12">
        <v>69648</v>
      </c>
      <c r="S31" s="12">
        <v>54928</v>
      </c>
      <c r="T31" s="12">
        <v>95411</v>
      </c>
      <c r="U31" s="12">
        <v>107986</v>
      </c>
      <c r="V31" s="12">
        <v>54928</v>
      </c>
      <c r="W31" s="12">
        <v>68296</v>
      </c>
      <c r="X31" s="12">
        <v>107986</v>
      </c>
      <c r="Y31" s="12">
        <v>0</v>
      </c>
      <c r="Z31" s="12">
        <v>27115</v>
      </c>
      <c r="AA31" s="12">
        <v>0</v>
      </c>
      <c r="AC31" s="29">
        <f t="shared" si="3"/>
        <v>27115</v>
      </c>
    </row>
    <row r="32" spans="1:29">
      <c r="A32" s="1">
        <v>32</v>
      </c>
      <c r="B32" s="9">
        <v>6046</v>
      </c>
      <c r="C32" s="10" t="s">
        <v>63</v>
      </c>
      <c r="D32" s="11" t="s">
        <v>64</v>
      </c>
      <c r="E32" s="3">
        <v>0</v>
      </c>
      <c r="F32" s="3">
        <v>0</v>
      </c>
      <c r="G32" s="3">
        <v>0</v>
      </c>
      <c r="H32" s="3">
        <v>0</v>
      </c>
      <c r="I32" s="3">
        <v>0</v>
      </c>
      <c r="J32" s="3">
        <v>0</v>
      </c>
      <c r="K32" s="4">
        <v>0</v>
      </c>
      <c r="M32" s="20">
        <f t="shared" si="0"/>
        <v>-459767</v>
      </c>
      <c r="N32" s="20">
        <f t="shared" si="1"/>
        <v>261382</v>
      </c>
      <c r="O32" s="20">
        <f t="shared" si="2"/>
        <v>-159966</v>
      </c>
      <c r="P32" s="12">
        <v>486678</v>
      </c>
      <c r="Q32" s="12">
        <v>973356</v>
      </c>
      <c r="R32" s="12">
        <v>973356</v>
      </c>
      <c r="S32" s="12">
        <v>26911</v>
      </c>
      <c r="T32" s="12">
        <v>1234738</v>
      </c>
      <c r="U32" s="12">
        <v>813390</v>
      </c>
      <c r="V32" s="12">
        <v>613073</v>
      </c>
      <c r="W32" s="12">
        <v>939479</v>
      </c>
      <c r="X32" s="12">
        <v>813390</v>
      </c>
      <c r="Y32" s="12">
        <v>-586162</v>
      </c>
      <c r="Z32" s="12">
        <v>295259</v>
      </c>
      <c r="AA32" s="12">
        <v>0</v>
      </c>
      <c r="AC32" s="29">
        <f t="shared" si="3"/>
        <v>-290903</v>
      </c>
    </row>
    <row r="33" spans="1:34">
      <c r="A33" s="1">
        <v>33</v>
      </c>
      <c r="B33" s="9">
        <v>4359</v>
      </c>
      <c r="C33" s="10" t="s">
        <v>65</v>
      </c>
      <c r="D33" s="11" t="s">
        <v>66</v>
      </c>
      <c r="E33" s="3">
        <v>931801</v>
      </c>
      <c r="F33" s="3">
        <v>1004111</v>
      </c>
      <c r="G33" s="3"/>
      <c r="H33" s="3">
        <v>311615</v>
      </c>
      <c r="I33" s="3"/>
      <c r="J33" s="3"/>
      <c r="K33" s="4">
        <f t="shared" ref="K33:K53" si="6">SUM(E33:J33)</f>
        <v>2247527</v>
      </c>
      <c r="M33" s="20">
        <f t="shared" si="0"/>
        <v>0</v>
      </c>
      <c r="N33" s="20">
        <f t="shared" si="1"/>
        <v>2468899</v>
      </c>
      <c r="O33" s="20">
        <f t="shared" si="2"/>
        <v>0</v>
      </c>
      <c r="P33" s="12">
        <v>531139</v>
      </c>
      <c r="Q33" s="12">
        <v>1062277</v>
      </c>
      <c r="R33" s="12">
        <v>1062277</v>
      </c>
      <c r="S33" s="12">
        <v>531139</v>
      </c>
      <c r="T33" s="12">
        <v>3531176</v>
      </c>
      <c r="U33" s="12">
        <v>1062277</v>
      </c>
      <c r="V33" s="12">
        <v>531139</v>
      </c>
      <c r="W33" s="12">
        <v>654111</v>
      </c>
      <c r="X33" s="12">
        <v>1062277</v>
      </c>
      <c r="Y33" s="12">
        <v>0</v>
      </c>
      <c r="Z33" s="12">
        <v>2877065</v>
      </c>
      <c r="AA33" s="12">
        <v>0</v>
      </c>
      <c r="AC33" s="29">
        <f t="shared" si="3"/>
        <v>2877065</v>
      </c>
    </row>
    <row r="34" spans="1:34">
      <c r="A34" s="1">
        <v>34</v>
      </c>
      <c r="B34" s="9">
        <v>796</v>
      </c>
      <c r="C34" s="10" t="s">
        <v>67</v>
      </c>
      <c r="D34" s="11" t="s">
        <v>68</v>
      </c>
      <c r="E34" s="3">
        <v>125146</v>
      </c>
      <c r="F34" s="3"/>
      <c r="G34" s="3"/>
      <c r="H34" s="3"/>
      <c r="I34" s="3"/>
      <c r="J34" s="3"/>
      <c r="K34" s="4">
        <f t="shared" si="6"/>
        <v>125146</v>
      </c>
      <c r="M34" s="20">
        <f t="shared" si="0"/>
        <v>0</v>
      </c>
      <c r="N34" s="20">
        <f t="shared" si="1"/>
        <v>19057</v>
      </c>
      <c r="O34" s="20">
        <f t="shared" si="2"/>
        <v>0</v>
      </c>
      <c r="P34" s="12">
        <v>62573</v>
      </c>
      <c r="Q34" s="12">
        <v>125146</v>
      </c>
      <c r="R34" s="12">
        <v>125146</v>
      </c>
      <c r="S34" s="12">
        <v>62573</v>
      </c>
      <c r="T34" s="12">
        <v>144203</v>
      </c>
      <c r="U34" s="12">
        <v>125146</v>
      </c>
      <c r="V34" s="12">
        <v>62573</v>
      </c>
      <c r="W34" s="12">
        <v>115391</v>
      </c>
      <c r="X34" s="12">
        <v>125146</v>
      </c>
      <c r="Y34" s="12">
        <v>0</v>
      </c>
      <c r="Z34" s="12">
        <v>28812</v>
      </c>
      <c r="AA34" s="12">
        <v>0</v>
      </c>
      <c r="AC34" s="29">
        <f t="shared" si="3"/>
        <v>28812</v>
      </c>
    </row>
    <row r="35" spans="1:34">
      <c r="A35" s="1">
        <v>35</v>
      </c>
      <c r="B35" s="9">
        <v>232</v>
      </c>
      <c r="C35" s="10" t="s">
        <v>69</v>
      </c>
      <c r="D35" s="11" t="s">
        <v>70</v>
      </c>
      <c r="E35" s="3"/>
      <c r="F35" s="3">
        <v>101440</v>
      </c>
      <c r="G35" s="3"/>
      <c r="H35" s="3"/>
      <c r="I35" s="3"/>
      <c r="J35" s="3"/>
      <c r="K35" s="4">
        <f t="shared" si="6"/>
        <v>101440</v>
      </c>
      <c r="M35" s="20">
        <f t="shared" si="0"/>
        <v>0</v>
      </c>
      <c r="N35" s="20">
        <f t="shared" si="1"/>
        <v>1361</v>
      </c>
      <c r="O35" s="20">
        <f t="shared" si="2"/>
        <v>0</v>
      </c>
      <c r="P35" s="12">
        <v>20288</v>
      </c>
      <c r="Q35" s="12">
        <v>40576</v>
      </c>
      <c r="R35" s="12">
        <v>40576</v>
      </c>
      <c r="S35" s="12">
        <v>20288</v>
      </c>
      <c r="T35" s="12">
        <v>41937</v>
      </c>
      <c r="U35" s="12">
        <v>40576</v>
      </c>
      <c r="V35" s="12">
        <v>20288</v>
      </c>
      <c r="W35" s="12">
        <v>40576</v>
      </c>
      <c r="X35" s="12">
        <v>40576</v>
      </c>
      <c r="Y35" s="12">
        <v>0</v>
      </c>
      <c r="Z35" s="12">
        <v>1361</v>
      </c>
      <c r="AA35" s="12">
        <v>0</v>
      </c>
      <c r="AC35" s="29">
        <f t="shared" si="3"/>
        <v>1361</v>
      </c>
    </row>
    <row r="36" spans="1:34">
      <c r="A36" s="1">
        <v>36</v>
      </c>
      <c r="B36" s="9">
        <v>533</v>
      </c>
      <c r="C36" s="10" t="s">
        <v>71</v>
      </c>
      <c r="D36" s="11" t="s">
        <v>72</v>
      </c>
      <c r="E36" s="3">
        <v>78927</v>
      </c>
      <c r="F36" s="3"/>
      <c r="G36" s="3"/>
      <c r="H36" s="3"/>
      <c r="I36" s="3"/>
      <c r="J36" s="3"/>
      <c r="K36" s="4">
        <f t="shared" si="6"/>
        <v>78927</v>
      </c>
      <c r="M36" s="20">
        <f t="shared" si="0"/>
        <v>0</v>
      </c>
      <c r="N36" s="20">
        <f t="shared" si="1"/>
        <v>37185</v>
      </c>
      <c r="O36" s="20">
        <f t="shared" si="2"/>
        <v>0</v>
      </c>
      <c r="P36" s="12">
        <v>39463</v>
      </c>
      <c r="Q36" s="12">
        <v>78927</v>
      </c>
      <c r="R36" s="12">
        <v>78927</v>
      </c>
      <c r="S36" s="12">
        <v>39463</v>
      </c>
      <c r="T36" s="12">
        <v>116112</v>
      </c>
      <c r="U36" s="12">
        <v>78927</v>
      </c>
      <c r="V36" s="12">
        <v>39463</v>
      </c>
      <c r="W36" s="12">
        <v>79980</v>
      </c>
      <c r="X36" s="12">
        <v>78927</v>
      </c>
      <c r="Y36" s="12">
        <v>0</v>
      </c>
      <c r="Z36" s="12">
        <v>36132</v>
      </c>
      <c r="AA36" s="12">
        <v>0</v>
      </c>
      <c r="AC36" s="29">
        <f t="shared" si="3"/>
        <v>36132</v>
      </c>
      <c r="AD36" s="33" t="s">
        <v>830</v>
      </c>
      <c r="AE36" s="34"/>
      <c r="AF36" s="34"/>
      <c r="AG36" s="34"/>
      <c r="AH36" s="35"/>
    </row>
    <row r="37" spans="1:34">
      <c r="A37" s="1">
        <v>37</v>
      </c>
      <c r="B37" s="9">
        <v>532</v>
      </c>
      <c r="C37" s="10" t="s">
        <v>73</v>
      </c>
      <c r="D37" s="11" t="s">
        <v>74</v>
      </c>
      <c r="E37" s="3">
        <v>79222</v>
      </c>
      <c r="F37" s="3"/>
      <c r="G37" s="3"/>
      <c r="H37" s="3"/>
      <c r="I37" s="3"/>
      <c r="J37" s="3"/>
      <c r="K37" s="4">
        <f t="shared" si="6"/>
        <v>79222</v>
      </c>
      <c r="M37" s="20">
        <f t="shared" si="0"/>
        <v>0</v>
      </c>
      <c r="N37" s="20">
        <f t="shared" si="1"/>
        <v>19981</v>
      </c>
      <c r="O37" s="20">
        <f t="shared" si="2"/>
        <v>0</v>
      </c>
      <c r="P37" s="12">
        <v>39611</v>
      </c>
      <c r="Q37" s="12">
        <v>79222</v>
      </c>
      <c r="R37" s="12">
        <v>79222</v>
      </c>
      <c r="S37" s="12">
        <v>39611</v>
      </c>
      <c r="T37" s="12">
        <v>99203</v>
      </c>
      <c r="U37" s="12">
        <v>79222</v>
      </c>
      <c r="V37" s="12">
        <v>39611</v>
      </c>
      <c r="W37" s="12">
        <v>83649</v>
      </c>
      <c r="X37" s="12">
        <v>79222</v>
      </c>
      <c r="Y37" s="12">
        <v>0</v>
      </c>
      <c r="Z37" s="12">
        <v>15554</v>
      </c>
      <c r="AA37" s="12">
        <v>0</v>
      </c>
      <c r="AC37" s="29">
        <f t="shared" si="3"/>
        <v>15554</v>
      </c>
    </row>
    <row r="38" spans="1:34">
      <c r="A38" s="1">
        <v>38</v>
      </c>
      <c r="B38" s="9">
        <v>516</v>
      </c>
      <c r="C38" s="10" t="s">
        <v>75</v>
      </c>
      <c r="D38" s="11" t="s">
        <v>76</v>
      </c>
      <c r="E38" s="3">
        <v>77059</v>
      </c>
      <c r="F38" s="3"/>
      <c r="G38" s="3"/>
      <c r="H38" s="3"/>
      <c r="I38" s="3"/>
      <c r="J38" s="3"/>
      <c r="K38" s="4">
        <f t="shared" si="6"/>
        <v>77059</v>
      </c>
      <c r="M38" s="20">
        <f t="shared" si="0"/>
        <v>0</v>
      </c>
      <c r="N38" s="20">
        <f t="shared" si="1"/>
        <v>25625</v>
      </c>
      <c r="O38" s="20">
        <f t="shared" si="2"/>
        <v>0</v>
      </c>
      <c r="P38" s="12">
        <v>38529</v>
      </c>
      <c r="Q38" s="12">
        <v>77059</v>
      </c>
      <c r="R38" s="12">
        <v>77059</v>
      </c>
      <c r="S38" s="12">
        <v>38529</v>
      </c>
      <c r="T38" s="12">
        <v>102684</v>
      </c>
      <c r="U38" s="12">
        <v>77059</v>
      </c>
      <c r="V38" s="12">
        <v>38529</v>
      </c>
      <c r="W38" s="12">
        <v>87288</v>
      </c>
      <c r="X38" s="12">
        <v>77059</v>
      </c>
      <c r="Y38" s="12">
        <v>0</v>
      </c>
      <c r="Z38" s="12">
        <v>15396</v>
      </c>
      <c r="AA38" s="12">
        <v>0</v>
      </c>
      <c r="AC38" s="29">
        <f t="shared" si="3"/>
        <v>15396</v>
      </c>
    </row>
    <row r="39" spans="1:34">
      <c r="A39" s="1">
        <v>39</v>
      </c>
      <c r="B39" s="9">
        <v>537</v>
      </c>
      <c r="C39" s="10" t="s">
        <v>77</v>
      </c>
      <c r="D39" s="11" t="s">
        <v>78</v>
      </c>
      <c r="E39" s="3">
        <v>80774</v>
      </c>
      <c r="F39" s="3"/>
      <c r="G39" s="3"/>
      <c r="H39" s="3"/>
      <c r="I39" s="3"/>
      <c r="J39" s="3"/>
      <c r="K39" s="4">
        <f t="shared" si="6"/>
        <v>80774</v>
      </c>
      <c r="M39" s="20">
        <f t="shared" si="0"/>
        <v>0</v>
      </c>
      <c r="N39" s="20">
        <f t="shared" si="1"/>
        <v>38920</v>
      </c>
      <c r="O39" s="20">
        <f t="shared" si="2"/>
        <v>0</v>
      </c>
      <c r="P39" s="12">
        <v>40387</v>
      </c>
      <c r="Q39" s="12">
        <v>80774</v>
      </c>
      <c r="R39" s="12">
        <v>80774</v>
      </c>
      <c r="S39" s="12">
        <v>40387</v>
      </c>
      <c r="T39" s="12">
        <v>119694</v>
      </c>
      <c r="U39" s="12">
        <v>80774</v>
      </c>
      <c r="V39" s="12">
        <v>40387</v>
      </c>
      <c r="W39" s="12">
        <v>101096</v>
      </c>
      <c r="X39" s="12">
        <v>80774</v>
      </c>
      <c r="Y39" s="12">
        <v>0</v>
      </c>
      <c r="Z39" s="12">
        <v>18598</v>
      </c>
      <c r="AA39" s="12">
        <v>0</v>
      </c>
      <c r="AC39" s="29">
        <f t="shared" si="3"/>
        <v>18598</v>
      </c>
    </row>
    <row r="40" spans="1:34">
      <c r="A40" s="1">
        <v>40</v>
      </c>
      <c r="B40" s="9">
        <v>511</v>
      </c>
      <c r="C40" s="10" t="s">
        <v>79</v>
      </c>
      <c r="D40" s="11" t="s">
        <v>80</v>
      </c>
      <c r="E40" s="3">
        <v>77979</v>
      </c>
      <c r="F40" s="3"/>
      <c r="G40" s="3"/>
      <c r="H40" s="3"/>
      <c r="I40" s="3"/>
      <c r="J40" s="3"/>
      <c r="K40" s="4">
        <f t="shared" si="6"/>
        <v>77979</v>
      </c>
      <c r="M40" s="20">
        <f t="shared" si="0"/>
        <v>0</v>
      </c>
      <c r="N40" s="20">
        <f t="shared" si="1"/>
        <v>29833</v>
      </c>
      <c r="O40" s="20">
        <f t="shared" si="2"/>
        <v>0</v>
      </c>
      <c r="P40" s="12">
        <v>38989</v>
      </c>
      <c r="Q40" s="12">
        <v>77979</v>
      </c>
      <c r="R40" s="12">
        <v>77979</v>
      </c>
      <c r="S40" s="12">
        <v>38989</v>
      </c>
      <c r="T40" s="12">
        <v>107812</v>
      </c>
      <c r="U40" s="12">
        <v>77979</v>
      </c>
      <c r="V40" s="12">
        <v>38989</v>
      </c>
      <c r="W40" s="12">
        <v>70175</v>
      </c>
      <c r="X40" s="12">
        <v>77979</v>
      </c>
      <c r="Y40" s="12">
        <v>0</v>
      </c>
      <c r="Z40" s="12">
        <v>37637</v>
      </c>
      <c r="AA40" s="12">
        <v>0</v>
      </c>
      <c r="AC40" s="29">
        <f t="shared" si="3"/>
        <v>37637</v>
      </c>
    </row>
    <row r="41" spans="1:34">
      <c r="A41" s="1">
        <v>41</v>
      </c>
      <c r="B41" s="9">
        <v>511</v>
      </c>
      <c r="C41" s="10" t="s">
        <v>81</v>
      </c>
      <c r="D41" s="11" t="s">
        <v>82</v>
      </c>
      <c r="E41" s="3">
        <v>74941</v>
      </c>
      <c r="F41" s="3"/>
      <c r="G41" s="3"/>
      <c r="H41" s="3"/>
      <c r="I41" s="3"/>
      <c r="J41" s="3"/>
      <c r="K41" s="4">
        <f t="shared" si="6"/>
        <v>74941</v>
      </c>
      <c r="M41" s="20">
        <f t="shared" si="0"/>
        <v>0</v>
      </c>
      <c r="N41" s="20">
        <f t="shared" si="1"/>
        <v>22270</v>
      </c>
      <c r="O41" s="20">
        <f t="shared" si="2"/>
        <v>0</v>
      </c>
      <c r="P41" s="12">
        <v>37470</v>
      </c>
      <c r="Q41" s="12">
        <v>74941</v>
      </c>
      <c r="R41" s="12">
        <v>74941</v>
      </c>
      <c r="S41" s="12">
        <v>37470</v>
      </c>
      <c r="T41" s="12">
        <v>97211</v>
      </c>
      <c r="U41" s="12">
        <v>74941</v>
      </c>
      <c r="V41" s="12">
        <v>37470</v>
      </c>
      <c r="W41" s="12">
        <v>84350</v>
      </c>
      <c r="X41" s="12">
        <v>74941</v>
      </c>
      <c r="Y41" s="12">
        <v>0</v>
      </c>
      <c r="Z41" s="12">
        <v>12861</v>
      </c>
      <c r="AA41" s="12">
        <v>0</v>
      </c>
      <c r="AC41" s="29">
        <f t="shared" si="3"/>
        <v>12861</v>
      </c>
    </row>
    <row r="42" spans="1:34">
      <c r="A42" s="1">
        <v>42</v>
      </c>
      <c r="B42" s="9">
        <v>405</v>
      </c>
      <c r="C42" s="10" t="s">
        <v>83</v>
      </c>
      <c r="D42" s="11" t="s">
        <v>84</v>
      </c>
      <c r="E42" s="3">
        <v>59940</v>
      </c>
      <c r="F42" s="3"/>
      <c r="G42" s="3"/>
      <c r="H42" s="3"/>
      <c r="I42" s="3"/>
      <c r="J42" s="3"/>
      <c r="K42" s="4">
        <f t="shared" si="6"/>
        <v>59940</v>
      </c>
      <c r="M42" s="20">
        <f t="shared" si="0"/>
        <v>0</v>
      </c>
      <c r="N42" s="20">
        <f t="shared" si="1"/>
        <v>18413</v>
      </c>
      <c r="O42" s="20">
        <f t="shared" si="2"/>
        <v>0</v>
      </c>
      <c r="P42" s="12">
        <v>29970</v>
      </c>
      <c r="Q42" s="12">
        <v>59940</v>
      </c>
      <c r="R42" s="12">
        <v>59940</v>
      </c>
      <c r="S42" s="12">
        <v>29970</v>
      </c>
      <c r="T42" s="12">
        <v>78353</v>
      </c>
      <c r="U42" s="12">
        <v>59940</v>
      </c>
      <c r="V42" s="12">
        <v>29970</v>
      </c>
      <c r="W42" s="12">
        <v>64499</v>
      </c>
      <c r="X42" s="12">
        <v>59940</v>
      </c>
      <c r="Y42" s="12">
        <v>0</v>
      </c>
      <c r="Z42" s="12">
        <v>13854</v>
      </c>
      <c r="AA42" s="12">
        <v>0</v>
      </c>
      <c r="AC42" s="29">
        <f t="shared" si="3"/>
        <v>13854</v>
      </c>
    </row>
    <row r="43" spans="1:34">
      <c r="A43" s="1">
        <v>43</v>
      </c>
      <c r="B43" s="9">
        <v>462</v>
      </c>
      <c r="C43" s="10" t="s">
        <v>85</v>
      </c>
      <c r="D43" s="11" t="s">
        <v>86</v>
      </c>
      <c r="E43" s="3">
        <v>69464</v>
      </c>
      <c r="F43" s="3"/>
      <c r="G43" s="3"/>
      <c r="H43" s="3"/>
      <c r="I43" s="3"/>
      <c r="J43" s="3"/>
      <c r="K43" s="4">
        <f t="shared" si="6"/>
        <v>69464</v>
      </c>
      <c r="M43" s="20">
        <f t="shared" si="0"/>
        <v>0</v>
      </c>
      <c r="N43" s="20">
        <f t="shared" si="1"/>
        <v>23842</v>
      </c>
      <c r="O43" s="20">
        <f t="shared" si="2"/>
        <v>0</v>
      </c>
      <c r="P43" s="12">
        <v>34732</v>
      </c>
      <c r="Q43" s="12">
        <v>69464</v>
      </c>
      <c r="R43" s="12">
        <v>69464</v>
      </c>
      <c r="S43" s="12">
        <v>34732</v>
      </c>
      <c r="T43" s="12">
        <v>93306</v>
      </c>
      <c r="U43" s="12">
        <v>69464</v>
      </c>
      <c r="V43" s="12">
        <v>34732</v>
      </c>
      <c r="W43" s="12">
        <v>52050</v>
      </c>
      <c r="X43" s="12">
        <v>69464</v>
      </c>
      <c r="Y43" s="12">
        <v>0</v>
      </c>
      <c r="Z43" s="12">
        <v>41256</v>
      </c>
      <c r="AA43" s="12">
        <v>0</v>
      </c>
      <c r="AC43" s="29">
        <f t="shared" si="3"/>
        <v>41256</v>
      </c>
    </row>
    <row r="44" spans="1:34">
      <c r="A44" s="1">
        <v>44</v>
      </c>
      <c r="B44" s="9">
        <v>541</v>
      </c>
      <c r="C44" s="10" t="s">
        <v>87</v>
      </c>
      <c r="D44" s="11" t="s">
        <v>88</v>
      </c>
      <c r="E44" s="3">
        <v>82178</v>
      </c>
      <c r="F44" s="3"/>
      <c r="G44" s="3"/>
      <c r="H44" s="3"/>
      <c r="I44" s="3"/>
      <c r="J44" s="3"/>
      <c r="K44" s="4">
        <f t="shared" si="6"/>
        <v>82178</v>
      </c>
      <c r="M44" s="20">
        <f t="shared" si="0"/>
        <v>0</v>
      </c>
      <c r="N44" s="20">
        <f t="shared" si="1"/>
        <v>62125</v>
      </c>
      <c r="O44" s="20">
        <f t="shared" si="2"/>
        <v>0</v>
      </c>
      <c r="P44" s="12">
        <v>41089</v>
      </c>
      <c r="Q44" s="12">
        <v>82178</v>
      </c>
      <c r="R44" s="12">
        <v>82178</v>
      </c>
      <c r="S44" s="12">
        <v>41089</v>
      </c>
      <c r="T44" s="12">
        <v>144303</v>
      </c>
      <c r="U44" s="12">
        <v>82178</v>
      </c>
      <c r="V44" s="12">
        <v>41089</v>
      </c>
      <c r="W44" s="12">
        <v>63553</v>
      </c>
      <c r="X44" s="12">
        <v>82178</v>
      </c>
      <c r="Y44" s="12">
        <v>0</v>
      </c>
      <c r="Z44" s="12">
        <v>80750</v>
      </c>
      <c r="AA44" s="12">
        <v>0</v>
      </c>
      <c r="AC44" s="29">
        <f t="shared" si="3"/>
        <v>80750</v>
      </c>
    </row>
    <row r="45" spans="1:34">
      <c r="A45" s="1">
        <v>45</v>
      </c>
      <c r="B45" s="9">
        <v>537</v>
      </c>
      <c r="C45" s="10" t="s">
        <v>89</v>
      </c>
      <c r="D45" s="11" t="s">
        <v>90</v>
      </c>
      <c r="E45" s="3">
        <v>80180</v>
      </c>
      <c r="F45" s="3"/>
      <c r="G45" s="3"/>
      <c r="H45" s="3"/>
      <c r="I45" s="3"/>
      <c r="J45" s="3"/>
      <c r="K45" s="4">
        <f t="shared" si="6"/>
        <v>80180</v>
      </c>
      <c r="M45" s="20">
        <f t="shared" si="0"/>
        <v>0</v>
      </c>
      <c r="N45" s="20">
        <f t="shared" si="1"/>
        <v>27211</v>
      </c>
      <c r="O45" s="20">
        <f t="shared" si="2"/>
        <v>0</v>
      </c>
      <c r="P45" s="12">
        <v>40090</v>
      </c>
      <c r="Q45" s="12">
        <v>80180</v>
      </c>
      <c r="R45" s="12">
        <v>80180</v>
      </c>
      <c r="S45" s="12">
        <v>40090</v>
      </c>
      <c r="T45" s="12">
        <v>107391</v>
      </c>
      <c r="U45" s="12">
        <v>80180</v>
      </c>
      <c r="V45" s="12">
        <v>40090</v>
      </c>
      <c r="W45" s="12">
        <v>86305</v>
      </c>
      <c r="X45" s="12">
        <v>80180</v>
      </c>
      <c r="Y45" s="12">
        <v>0</v>
      </c>
      <c r="Z45" s="12">
        <v>21086</v>
      </c>
      <c r="AA45" s="12">
        <v>0</v>
      </c>
      <c r="AC45" s="29">
        <f t="shared" si="3"/>
        <v>21086</v>
      </c>
    </row>
    <row r="46" spans="1:34">
      <c r="A46" s="1">
        <v>46</v>
      </c>
      <c r="B46" s="9">
        <v>531</v>
      </c>
      <c r="C46" s="10" t="s">
        <v>91</v>
      </c>
      <c r="D46" s="11" t="s">
        <v>92</v>
      </c>
      <c r="E46" s="3">
        <v>92931</v>
      </c>
      <c r="F46" s="3"/>
      <c r="G46" s="3"/>
      <c r="H46" s="3"/>
      <c r="I46" s="3"/>
      <c r="J46" s="3"/>
      <c r="K46" s="4">
        <f t="shared" si="6"/>
        <v>92931</v>
      </c>
      <c r="M46" s="20">
        <f t="shared" si="0"/>
        <v>0</v>
      </c>
      <c r="N46" s="20">
        <f t="shared" si="1"/>
        <v>98249</v>
      </c>
      <c r="O46" s="20">
        <f t="shared" si="2"/>
        <v>0</v>
      </c>
      <c r="P46" s="12">
        <v>46465</v>
      </c>
      <c r="Q46" s="12">
        <v>92931</v>
      </c>
      <c r="R46" s="12">
        <v>92931</v>
      </c>
      <c r="S46" s="12">
        <v>46465</v>
      </c>
      <c r="T46" s="12">
        <v>191180</v>
      </c>
      <c r="U46" s="12">
        <v>92931</v>
      </c>
      <c r="V46" s="12">
        <v>46465</v>
      </c>
      <c r="W46" s="12">
        <v>104701</v>
      </c>
      <c r="X46" s="12">
        <v>92931</v>
      </c>
      <c r="Y46" s="12">
        <v>0</v>
      </c>
      <c r="Z46" s="12">
        <v>86479</v>
      </c>
      <c r="AA46" s="12">
        <v>0</v>
      </c>
      <c r="AC46" s="29">
        <f t="shared" si="3"/>
        <v>86479</v>
      </c>
    </row>
    <row r="47" spans="1:34" ht="36">
      <c r="A47" s="1">
        <v>47</v>
      </c>
      <c r="B47" s="9">
        <v>49</v>
      </c>
      <c r="C47" s="10" t="s">
        <v>93</v>
      </c>
      <c r="D47" s="11" t="s">
        <v>94</v>
      </c>
      <c r="E47" s="3"/>
      <c r="F47" s="3">
        <v>19599</v>
      </c>
      <c r="G47" s="3"/>
      <c r="H47" s="3">
        <v>2500</v>
      </c>
      <c r="I47" s="3"/>
      <c r="J47" s="3"/>
      <c r="K47" s="4">
        <f t="shared" si="6"/>
        <v>22099</v>
      </c>
      <c r="M47" s="20">
        <f t="shared" si="0"/>
        <v>298</v>
      </c>
      <c r="N47" s="20">
        <f t="shared" si="1"/>
        <v>4043</v>
      </c>
      <c r="O47" s="20">
        <f t="shared" si="2"/>
        <v>0</v>
      </c>
      <c r="P47" s="12">
        <v>4299</v>
      </c>
      <c r="Q47" s="12">
        <v>8598</v>
      </c>
      <c r="R47" s="12">
        <v>8598</v>
      </c>
      <c r="S47" s="12">
        <v>4597</v>
      </c>
      <c r="T47" s="12">
        <v>12641</v>
      </c>
      <c r="U47" s="12">
        <v>8598</v>
      </c>
      <c r="V47" s="12">
        <v>4207</v>
      </c>
      <c r="W47" s="12">
        <v>10094</v>
      </c>
      <c r="X47" s="12">
        <v>7798</v>
      </c>
      <c r="Y47" s="12">
        <v>390</v>
      </c>
      <c r="Z47" s="12">
        <v>2547</v>
      </c>
      <c r="AA47" s="12">
        <v>800</v>
      </c>
      <c r="AC47" s="29">
        <f t="shared" si="3"/>
        <v>3737</v>
      </c>
    </row>
    <row r="48" spans="1:34" ht="36">
      <c r="A48" s="1">
        <v>48</v>
      </c>
      <c r="B48" s="9">
        <v>383</v>
      </c>
      <c r="C48" s="12" t="s">
        <v>95</v>
      </c>
      <c r="D48" s="14" t="s">
        <v>96</v>
      </c>
      <c r="E48" s="3">
        <v>77186</v>
      </c>
      <c r="F48" s="3">
        <v>123062</v>
      </c>
      <c r="G48" s="3"/>
      <c r="H48" s="3"/>
      <c r="I48" s="3"/>
      <c r="J48" s="3">
        <v>10031</v>
      </c>
      <c r="K48" s="4">
        <f t="shared" si="6"/>
        <v>210279</v>
      </c>
      <c r="M48" s="20">
        <f t="shared" si="0"/>
        <v>22146</v>
      </c>
      <c r="N48" s="20">
        <f t="shared" si="1"/>
        <v>215396</v>
      </c>
      <c r="O48" s="20">
        <f t="shared" si="2"/>
        <v>8652</v>
      </c>
      <c r="P48" s="12">
        <v>34438</v>
      </c>
      <c r="Q48" s="12">
        <v>68876</v>
      </c>
      <c r="R48" s="12">
        <v>68876</v>
      </c>
      <c r="S48" s="12">
        <v>56584</v>
      </c>
      <c r="T48" s="12">
        <v>284272</v>
      </c>
      <c r="U48" s="12">
        <v>77528</v>
      </c>
      <c r="V48" s="12">
        <v>27662</v>
      </c>
      <c r="W48" s="12">
        <v>105431</v>
      </c>
      <c r="X48" s="12">
        <v>77186</v>
      </c>
      <c r="Y48" s="12">
        <v>28922</v>
      </c>
      <c r="Z48" s="12">
        <v>178841</v>
      </c>
      <c r="AA48" s="12">
        <v>342</v>
      </c>
      <c r="AC48" s="29">
        <f t="shared" si="3"/>
        <v>208105</v>
      </c>
    </row>
    <row r="49" spans="1:34" ht="36">
      <c r="A49" s="1">
        <v>49</v>
      </c>
      <c r="B49" s="9">
        <v>170</v>
      </c>
      <c r="C49" s="12" t="s">
        <v>97</v>
      </c>
      <c r="D49" s="14" t="s">
        <v>98</v>
      </c>
      <c r="E49" s="3">
        <v>70145</v>
      </c>
      <c r="F49" s="3">
        <v>74385</v>
      </c>
      <c r="G49" s="3"/>
      <c r="H49" s="3"/>
      <c r="I49" s="3"/>
      <c r="J49" s="3">
        <v>1000</v>
      </c>
      <c r="K49" s="4">
        <f t="shared" si="6"/>
        <v>145530</v>
      </c>
      <c r="M49" s="20">
        <f t="shared" si="0"/>
        <v>1994</v>
      </c>
      <c r="N49" s="20">
        <f t="shared" si="1"/>
        <v>66513</v>
      </c>
      <c r="O49" s="20">
        <f t="shared" si="2"/>
        <v>52953</v>
      </c>
      <c r="P49" s="12">
        <v>15754</v>
      </c>
      <c r="Q49" s="12">
        <v>31509</v>
      </c>
      <c r="R49" s="12">
        <v>31509</v>
      </c>
      <c r="S49" s="12">
        <v>17748</v>
      </c>
      <c r="T49" s="12">
        <v>98022</v>
      </c>
      <c r="U49" s="12">
        <v>84462</v>
      </c>
      <c r="V49" s="12">
        <v>17678</v>
      </c>
      <c r="W49" s="12">
        <v>57707</v>
      </c>
      <c r="X49" s="12">
        <v>70145</v>
      </c>
      <c r="Y49" s="12">
        <v>70</v>
      </c>
      <c r="Z49" s="12">
        <v>40315</v>
      </c>
      <c r="AA49" s="12">
        <v>14317</v>
      </c>
      <c r="AC49" s="29">
        <f t="shared" si="3"/>
        <v>54702</v>
      </c>
    </row>
    <row r="50" spans="1:34" ht="36">
      <c r="A50" s="1">
        <v>50</v>
      </c>
      <c r="B50" s="9">
        <v>419</v>
      </c>
      <c r="C50" s="12" t="s">
        <v>99</v>
      </c>
      <c r="D50" s="14" t="s">
        <v>100</v>
      </c>
      <c r="E50" s="3">
        <v>101683</v>
      </c>
      <c r="F50" s="3">
        <v>136510</v>
      </c>
      <c r="G50" s="3"/>
      <c r="H50" s="3"/>
      <c r="I50" s="3"/>
      <c r="J50" s="3">
        <v>9829</v>
      </c>
      <c r="K50" s="4">
        <f t="shared" si="6"/>
        <v>248022</v>
      </c>
      <c r="M50" s="20">
        <f t="shared" si="0"/>
        <v>69892</v>
      </c>
      <c r="N50" s="20">
        <f t="shared" si="1"/>
        <v>234510</v>
      </c>
      <c r="O50" s="20">
        <f t="shared" si="2"/>
        <v>26574</v>
      </c>
      <c r="P50" s="12">
        <v>37718</v>
      </c>
      <c r="Q50" s="12">
        <v>75436</v>
      </c>
      <c r="R50" s="12">
        <v>75436</v>
      </c>
      <c r="S50" s="12">
        <v>107610</v>
      </c>
      <c r="T50" s="12">
        <v>309946</v>
      </c>
      <c r="U50" s="12">
        <v>102010</v>
      </c>
      <c r="V50" s="12">
        <v>31272</v>
      </c>
      <c r="W50" s="12">
        <v>115067</v>
      </c>
      <c r="X50" s="12">
        <v>101683</v>
      </c>
      <c r="Y50" s="12">
        <v>76338</v>
      </c>
      <c r="Z50" s="12">
        <v>194879</v>
      </c>
      <c r="AA50" s="12">
        <v>327</v>
      </c>
      <c r="AC50" s="29">
        <f t="shared" si="3"/>
        <v>271544</v>
      </c>
    </row>
    <row r="51" spans="1:34" ht="36">
      <c r="A51" s="1">
        <v>51</v>
      </c>
      <c r="B51" s="9">
        <v>210</v>
      </c>
      <c r="C51" s="12" t="s">
        <v>101</v>
      </c>
      <c r="D51" s="14" t="s">
        <v>102</v>
      </c>
      <c r="E51" s="3">
        <v>51335</v>
      </c>
      <c r="F51" s="3">
        <v>91387</v>
      </c>
      <c r="G51" s="3"/>
      <c r="H51" s="3"/>
      <c r="I51" s="3"/>
      <c r="J51" s="3"/>
      <c r="K51" s="4">
        <f t="shared" si="6"/>
        <v>142722</v>
      </c>
      <c r="M51" s="20">
        <f t="shared" si="0"/>
        <v>2233</v>
      </c>
      <c r="N51" s="20">
        <f t="shared" si="1"/>
        <v>45306</v>
      </c>
      <c r="O51" s="20">
        <f t="shared" si="2"/>
        <v>12919</v>
      </c>
      <c r="P51" s="12">
        <v>19268</v>
      </c>
      <c r="Q51" s="12">
        <v>38538</v>
      </c>
      <c r="R51" s="12">
        <v>38538</v>
      </c>
      <c r="S51" s="12">
        <v>21501</v>
      </c>
      <c r="T51" s="12">
        <v>83844</v>
      </c>
      <c r="U51" s="12">
        <v>51457</v>
      </c>
      <c r="V51" s="12">
        <v>21443</v>
      </c>
      <c r="W51" s="12">
        <v>69944</v>
      </c>
      <c r="X51" s="12">
        <v>51335</v>
      </c>
      <c r="Y51" s="12">
        <v>58</v>
      </c>
      <c r="Z51" s="12">
        <v>13900</v>
      </c>
      <c r="AA51" s="12">
        <v>122</v>
      </c>
      <c r="AC51" s="29">
        <f t="shared" si="3"/>
        <v>14080</v>
      </c>
      <c r="AD51" s="33" t="s">
        <v>831</v>
      </c>
      <c r="AE51" s="34"/>
      <c r="AF51" s="34"/>
      <c r="AG51" s="34"/>
      <c r="AH51" s="35"/>
    </row>
    <row r="52" spans="1:34" ht="36">
      <c r="A52" s="1">
        <v>52</v>
      </c>
      <c r="B52" s="9">
        <v>480</v>
      </c>
      <c r="C52" s="12" t="s">
        <v>103</v>
      </c>
      <c r="D52" s="14" t="s">
        <v>104</v>
      </c>
      <c r="E52" s="3">
        <v>94778</v>
      </c>
      <c r="F52" s="3">
        <v>128303</v>
      </c>
      <c r="G52" s="3"/>
      <c r="H52" s="3"/>
      <c r="I52" s="3"/>
      <c r="J52" s="3">
        <v>9419</v>
      </c>
      <c r="K52" s="4">
        <f t="shared" si="6"/>
        <v>232500</v>
      </c>
      <c r="M52" s="20">
        <f t="shared" si="0"/>
        <v>67204</v>
      </c>
      <c r="N52" s="20">
        <f t="shared" si="1"/>
        <v>144068</v>
      </c>
      <c r="O52" s="20">
        <f t="shared" si="2"/>
        <v>10457</v>
      </c>
      <c r="P52" s="12">
        <v>42376</v>
      </c>
      <c r="Q52" s="12">
        <v>84753</v>
      </c>
      <c r="R52" s="12">
        <v>84753</v>
      </c>
      <c r="S52" s="12">
        <v>109580</v>
      </c>
      <c r="T52" s="12">
        <v>228821</v>
      </c>
      <c r="U52" s="12">
        <v>95210</v>
      </c>
      <c r="V52" s="12">
        <v>41107</v>
      </c>
      <c r="W52" s="12">
        <v>96615</v>
      </c>
      <c r="X52" s="12">
        <v>94778</v>
      </c>
      <c r="Y52" s="12">
        <v>68473</v>
      </c>
      <c r="Z52" s="12">
        <v>132206</v>
      </c>
      <c r="AA52" s="12">
        <v>432</v>
      </c>
      <c r="AC52" s="29">
        <f t="shared" si="3"/>
        <v>201111</v>
      </c>
    </row>
    <row r="53" spans="1:34">
      <c r="A53" s="1">
        <v>53</v>
      </c>
      <c r="B53" s="9">
        <v>151</v>
      </c>
      <c r="C53" s="10" t="s">
        <v>105</v>
      </c>
      <c r="D53" s="11" t="s">
        <v>106</v>
      </c>
      <c r="E53" s="3"/>
      <c r="F53" s="3">
        <v>66305</v>
      </c>
      <c r="G53" s="3"/>
      <c r="H53" s="3"/>
      <c r="I53" s="3"/>
      <c r="J53" s="3"/>
      <c r="K53" s="4">
        <f t="shared" si="6"/>
        <v>66305</v>
      </c>
      <c r="M53" s="20">
        <f t="shared" si="0"/>
        <v>0</v>
      </c>
      <c r="N53" s="20">
        <f t="shared" si="1"/>
        <v>0</v>
      </c>
      <c r="O53" s="20">
        <f t="shared" si="2"/>
        <v>0</v>
      </c>
      <c r="P53" s="12">
        <v>13261</v>
      </c>
      <c r="Q53" s="12">
        <v>26522</v>
      </c>
      <c r="R53" s="12">
        <v>26522</v>
      </c>
      <c r="S53" s="12">
        <v>13261</v>
      </c>
      <c r="T53" s="12">
        <v>26522</v>
      </c>
      <c r="U53" s="12">
        <v>26522</v>
      </c>
      <c r="V53" s="12">
        <v>13261</v>
      </c>
      <c r="W53" s="12">
        <v>26522</v>
      </c>
      <c r="X53" s="12">
        <v>26522</v>
      </c>
      <c r="Y53" s="12">
        <v>0</v>
      </c>
      <c r="Z53" s="12">
        <v>0</v>
      </c>
      <c r="AA53" s="12">
        <v>0</v>
      </c>
      <c r="AC53" s="29">
        <f t="shared" si="3"/>
        <v>0</v>
      </c>
    </row>
    <row r="54" spans="1:34">
      <c r="A54" s="1">
        <v>54</v>
      </c>
      <c r="B54" s="9">
        <v>106</v>
      </c>
      <c r="C54" s="10" t="s">
        <v>107</v>
      </c>
      <c r="D54" s="11" t="s">
        <v>108</v>
      </c>
      <c r="E54" s="3">
        <v>0</v>
      </c>
      <c r="F54" s="3">
        <v>0</v>
      </c>
      <c r="G54" s="12">
        <v>0</v>
      </c>
      <c r="H54" s="12">
        <v>0</v>
      </c>
      <c r="I54" s="12">
        <v>0</v>
      </c>
      <c r="J54" s="3">
        <v>0</v>
      </c>
      <c r="K54" s="12">
        <v>0</v>
      </c>
      <c r="M54" s="20">
        <f t="shared" si="0"/>
        <v>23423</v>
      </c>
      <c r="N54" s="20">
        <f t="shared" si="1"/>
        <v>10781</v>
      </c>
      <c r="O54" s="20">
        <f t="shared" si="2"/>
        <v>7068</v>
      </c>
      <c r="P54" s="12">
        <v>11687</v>
      </c>
      <c r="Q54" s="12">
        <v>23375</v>
      </c>
      <c r="R54" s="12">
        <v>23375</v>
      </c>
      <c r="S54" s="12">
        <v>35110</v>
      </c>
      <c r="T54" s="12">
        <v>34156</v>
      </c>
      <c r="U54" s="12">
        <v>30443</v>
      </c>
      <c r="V54" s="12">
        <v>27948</v>
      </c>
      <c r="W54" s="12">
        <v>36389</v>
      </c>
      <c r="X54" s="12">
        <v>10252</v>
      </c>
      <c r="Y54" s="12">
        <v>7162</v>
      </c>
      <c r="Z54" s="12">
        <v>-2233</v>
      </c>
      <c r="AA54" s="12">
        <v>20191</v>
      </c>
      <c r="AC54" s="29">
        <f t="shared" si="3"/>
        <v>25120</v>
      </c>
    </row>
    <row r="55" spans="1:34" ht="36">
      <c r="A55" s="1">
        <v>55</v>
      </c>
      <c r="B55" s="9">
        <v>1999</v>
      </c>
      <c r="C55" s="10" t="s">
        <v>109</v>
      </c>
      <c r="D55" s="11" t="s">
        <v>110</v>
      </c>
      <c r="E55" s="3"/>
      <c r="F55" s="3">
        <v>746931</v>
      </c>
      <c r="G55" s="3"/>
      <c r="H55" s="3"/>
      <c r="I55" s="3"/>
      <c r="J55" s="3"/>
      <c r="K55" s="4">
        <f>SUM(E55:J55)</f>
        <v>746931</v>
      </c>
      <c r="M55" s="20">
        <f t="shared" si="0"/>
        <v>0</v>
      </c>
      <c r="N55" s="20">
        <f t="shared" si="1"/>
        <v>156074</v>
      </c>
      <c r="O55" s="20">
        <f t="shared" si="2"/>
        <v>0</v>
      </c>
      <c r="P55" s="12">
        <v>144488</v>
      </c>
      <c r="Q55" s="12">
        <v>288977</v>
      </c>
      <c r="R55" s="12">
        <v>288977</v>
      </c>
      <c r="S55" s="12">
        <v>144488</v>
      </c>
      <c r="T55" s="12">
        <v>445051</v>
      </c>
      <c r="U55" s="12">
        <v>288977</v>
      </c>
      <c r="V55" s="12">
        <v>144488</v>
      </c>
      <c r="W55" s="12">
        <v>313466</v>
      </c>
      <c r="X55" s="12">
        <v>288977</v>
      </c>
      <c r="Y55" s="12">
        <v>0</v>
      </c>
      <c r="Z55" s="12">
        <v>131585</v>
      </c>
      <c r="AA55" s="12">
        <v>0</v>
      </c>
      <c r="AC55" s="29">
        <f t="shared" si="3"/>
        <v>131585</v>
      </c>
    </row>
    <row r="56" spans="1:34" ht="36">
      <c r="A56" s="1">
        <v>56</v>
      </c>
      <c r="B56" s="9">
        <v>2134</v>
      </c>
      <c r="C56" s="10" t="s">
        <v>111</v>
      </c>
      <c r="D56" s="11" t="s">
        <v>112</v>
      </c>
      <c r="F56" s="3">
        <v>500961</v>
      </c>
      <c r="G56" s="3">
        <v>333974</v>
      </c>
      <c r="H56" s="3"/>
      <c r="I56" s="3"/>
      <c r="J56" s="3"/>
      <c r="K56" s="4">
        <f>SUM(E56:J56)</f>
        <v>834935</v>
      </c>
      <c r="M56" s="20">
        <f t="shared" si="0"/>
        <v>0</v>
      </c>
      <c r="N56" s="20">
        <f t="shared" si="1"/>
        <v>0</v>
      </c>
      <c r="O56" s="20">
        <f t="shared" si="2"/>
        <v>0</v>
      </c>
      <c r="P56" s="12">
        <v>166987</v>
      </c>
      <c r="Q56" s="12">
        <v>333974</v>
      </c>
      <c r="R56" s="12">
        <v>333974</v>
      </c>
      <c r="S56" s="12">
        <v>166987</v>
      </c>
      <c r="T56" s="12">
        <v>333974</v>
      </c>
      <c r="U56" s="12">
        <v>333974</v>
      </c>
      <c r="V56" s="12">
        <v>166987</v>
      </c>
      <c r="W56" s="12">
        <v>333974</v>
      </c>
      <c r="X56" s="12">
        <v>333974</v>
      </c>
      <c r="Y56" s="12">
        <v>0</v>
      </c>
      <c r="Z56" s="12">
        <v>0</v>
      </c>
      <c r="AA56" s="12">
        <v>0</v>
      </c>
      <c r="AC56" s="29">
        <f t="shared" si="3"/>
        <v>0</v>
      </c>
    </row>
    <row r="57" spans="1:34">
      <c r="A57" s="1">
        <v>57</v>
      </c>
      <c r="B57" s="9">
        <v>69</v>
      </c>
      <c r="C57" s="10" t="s">
        <v>113</v>
      </c>
      <c r="D57" s="11" t="s">
        <v>114</v>
      </c>
      <c r="E57" s="3">
        <v>13763</v>
      </c>
      <c r="F57" s="3">
        <v>10953</v>
      </c>
      <c r="G57" s="3"/>
      <c r="H57" s="3">
        <v>1775</v>
      </c>
      <c r="I57" s="3"/>
      <c r="J57" s="3">
        <v>1125</v>
      </c>
      <c r="K57" s="4">
        <f t="shared" ref="K57:K72" si="7">SUM(E57:J57)</f>
        <v>27616</v>
      </c>
      <c r="M57" s="20">
        <f t="shared" si="0"/>
        <v>5212</v>
      </c>
      <c r="N57" s="20">
        <f t="shared" si="1"/>
        <v>10423</v>
      </c>
      <c r="O57" s="20">
        <f t="shared" si="2"/>
        <v>10423</v>
      </c>
      <c r="P57" s="12">
        <v>4876</v>
      </c>
      <c r="Q57" s="12">
        <v>9753</v>
      </c>
      <c r="R57" s="12">
        <v>9753</v>
      </c>
      <c r="S57" s="12">
        <v>10088</v>
      </c>
      <c r="T57" s="12">
        <v>20176</v>
      </c>
      <c r="U57" s="12">
        <v>20176</v>
      </c>
      <c r="V57" s="12">
        <v>7750</v>
      </c>
      <c r="W57" s="12">
        <v>3203</v>
      </c>
      <c r="X57" s="12">
        <v>16663</v>
      </c>
      <c r="Y57" s="12">
        <v>2338</v>
      </c>
      <c r="Z57" s="12">
        <v>16973</v>
      </c>
      <c r="AA57" s="12">
        <v>3513</v>
      </c>
      <c r="AC57" s="29">
        <f t="shared" si="3"/>
        <v>22824</v>
      </c>
    </row>
    <row r="58" spans="1:34" ht="36">
      <c r="A58" s="1">
        <v>58</v>
      </c>
      <c r="B58" s="9">
        <v>313</v>
      </c>
      <c r="C58" s="10" t="s">
        <v>115</v>
      </c>
      <c r="D58" s="11" t="s">
        <v>116</v>
      </c>
      <c r="E58" s="3">
        <v>49485</v>
      </c>
      <c r="F58" s="3">
        <v>77719</v>
      </c>
      <c r="G58" s="3"/>
      <c r="H58" s="3">
        <v>2700</v>
      </c>
      <c r="I58" s="3"/>
      <c r="J58" s="3"/>
      <c r="K58" s="4">
        <f t="shared" si="7"/>
        <v>129904</v>
      </c>
      <c r="M58" s="20">
        <f t="shared" si="0"/>
        <v>0</v>
      </c>
      <c r="N58" s="20">
        <f t="shared" si="1"/>
        <v>675</v>
      </c>
      <c r="O58" s="20">
        <f t="shared" si="2"/>
        <v>459</v>
      </c>
      <c r="P58" s="12">
        <v>25871</v>
      </c>
      <c r="Q58" s="12">
        <v>51742</v>
      </c>
      <c r="R58" s="12">
        <v>51742</v>
      </c>
      <c r="S58" s="12">
        <v>25871</v>
      </c>
      <c r="T58" s="12">
        <v>52417</v>
      </c>
      <c r="U58" s="12">
        <v>52201</v>
      </c>
      <c r="V58" s="12">
        <v>25515</v>
      </c>
      <c r="W58" s="12">
        <v>52204</v>
      </c>
      <c r="X58" s="12">
        <v>52185</v>
      </c>
      <c r="Y58" s="12">
        <v>356</v>
      </c>
      <c r="Z58" s="12">
        <v>213</v>
      </c>
      <c r="AA58" s="12">
        <v>16</v>
      </c>
      <c r="AC58" s="29">
        <f t="shared" si="3"/>
        <v>585</v>
      </c>
    </row>
    <row r="59" spans="1:34">
      <c r="A59" s="1">
        <v>59</v>
      </c>
      <c r="B59" s="9">
        <v>852</v>
      </c>
      <c r="C59" s="10" t="s">
        <v>117</v>
      </c>
      <c r="D59" s="11" t="s">
        <v>118</v>
      </c>
      <c r="E59" s="3">
        <v>153073</v>
      </c>
      <c r="F59" s="3">
        <f>76690+146054</f>
        <v>222744</v>
      </c>
      <c r="G59" s="3"/>
      <c r="H59" s="3"/>
      <c r="I59" s="3"/>
      <c r="J59" s="3"/>
      <c r="K59" s="4">
        <f t="shared" si="7"/>
        <v>375817</v>
      </c>
      <c r="M59" s="20">
        <f t="shared" si="0"/>
        <v>1125</v>
      </c>
      <c r="N59" s="20">
        <f t="shared" si="1"/>
        <v>76</v>
      </c>
      <c r="O59" s="20">
        <f t="shared" si="2"/>
        <v>12963</v>
      </c>
      <c r="P59" s="12">
        <v>76399</v>
      </c>
      <c r="Q59" s="12">
        <v>152798</v>
      </c>
      <c r="R59" s="12">
        <v>152798</v>
      </c>
      <c r="S59" s="12">
        <v>77524</v>
      </c>
      <c r="T59" s="12">
        <v>152874</v>
      </c>
      <c r="U59" s="12">
        <v>165761</v>
      </c>
      <c r="V59" s="12">
        <v>76690</v>
      </c>
      <c r="W59" s="12">
        <v>146053</v>
      </c>
      <c r="X59" s="12">
        <v>153074</v>
      </c>
      <c r="Y59" s="12">
        <v>834</v>
      </c>
      <c r="Z59" s="12">
        <v>6821</v>
      </c>
      <c r="AA59" s="12">
        <v>12687</v>
      </c>
      <c r="AC59" s="29">
        <f t="shared" si="3"/>
        <v>20342</v>
      </c>
      <c r="AD59" s="30" t="s">
        <v>832</v>
      </c>
      <c r="AE59" s="31"/>
      <c r="AF59" s="31"/>
      <c r="AG59" s="31"/>
      <c r="AH59" s="32"/>
    </row>
    <row r="60" spans="1:34" ht="36">
      <c r="A60" s="1">
        <v>60</v>
      </c>
      <c r="B60" s="9">
        <v>235</v>
      </c>
      <c r="C60" s="12" t="s">
        <v>119</v>
      </c>
      <c r="D60" s="14" t="s">
        <v>120</v>
      </c>
      <c r="E60" s="3"/>
      <c r="F60" s="3">
        <v>117787</v>
      </c>
      <c r="G60" s="3"/>
      <c r="H60" s="3"/>
      <c r="I60" s="3"/>
      <c r="J60" s="3"/>
      <c r="K60" s="4">
        <f t="shared" si="7"/>
        <v>117787</v>
      </c>
      <c r="M60" s="20">
        <f t="shared" si="0"/>
        <v>-463</v>
      </c>
      <c r="N60" s="20">
        <f t="shared" si="1"/>
        <v>714</v>
      </c>
      <c r="O60" s="20">
        <f t="shared" si="2"/>
        <v>574</v>
      </c>
      <c r="P60" s="12">
        <v>23459</v>
      </c>
      <c r="Q60" s="12">
        <v>46918</v>
      </c>
      <c r="R60" s="12">
        <v>46918</v>
      </c>
      <c r="S60" s="12">
        <v>22996</v>
      </c>
      <c r="T60" s="12">
        <v>47632</v>
      </c>
      <c r="U60" s="12">
        <v>47492</v>
      </c>
      <c r="V60" s="12">
        <v>23442</v>
      </c>
      <c r="W60" s="12">
        <v>47458</v>
      </c>
      <c r="X60" s="12">
        <v>46887</v>
      </c>
      <c r="Y60" s="12">
        <v>-446</v>
      </c>
      <c r="Z60" s="12">
        <v>174</v>
      </c>
      <c r="AA60" s="12">
        <v>605</v>
      </c>
      <c r="AC60" s="29">
        <f t="shared" si="3"/>
        <v>333</v>
      </c>
      <c r="AD60" s="36" t="s">
        <v>833</v>
      </c>
      <c r="AE60" s="37"/>
      <c r="AF60" s="37"/>
      <c r="AG60" s="37"/>
      <c r="AH60" s="38"/>
    </row>
    <row r="61" spans="1:34" ht="36">
      <c r="A61" s="1">
        <v>61</v>
      </c>
      <c r="B61" s="9">
        <v>368</v>
      </c>
      <c r="C61" s="12" t="s">
        <v>121</v>
      </c>
      <c r="D61" s="14" t="s">
        <v>122</v>
      </c>
      <c r="E61" s="3"/>
      <c r="F61" s="3">
        <v>142808</v>
      </c>
      <c r="G61" s="3"/>
      <c r="H61" s="3"/>
      <c r="I61" s="3"/>
      <c r="J61" s="3"/>
      <c r="K61" s="4">
        <f t="shared" si="7"/>
        <v>142808</v>
      </c>
      <c r="M61" s="20">
        <f t="shared" si="0"/>
        <v>2428</v>
      </c>
      <c r="N61" s="20">
        <f t="shared" si="1"/>
        <v>-3598</v>
      </c>
      <c r="O61" s="20">
        <f t="shared" si="2"/>
        <v>10165</v>
      </c>
      <c r="P61" s="12">
        <v>29381</v>
      </c>
      <c r="Q61" s="12">
        <v>58762</v>
      </c>
      <c r="R61" s="12">
        <v>58762</v>
      </c>
      <c r="S61" s="12">
        <v>31809</v>
      </c>
      <c r="T61" s="12">
        <v>55164</v>
      </c>
      <c r="U61" s="12">
        <v>68927</v>
      </c>
      <c r="V61" s="12">
        <v>29361</v>
      </c>
      <c r="W61" s="12">
        <v>54725</v>
      </c>
      <c r="X61" s="12">
        <v>58722</v>
      </c>
      <c r="Y61" s="12">
        <v>2448</v>
      </c>
      <c r="Z61" s="12">
        <v>439</v>
      </c>
      <c r="AA61" s="12">
        <v>10205</v>
      </c>
      <c r="AC61" s="29">
        <f t="shared" si="3"/>
        <v>13092</v>
      </c>
    </row>
    <row r="62" spans="1:34" ht="36">
      <c r="A62" s="1">
        <v>62</v>
      </c>
      <c r="B62" s="9">
        <v>358</v>
      </c>
      <c r="C62" s="12" t="s">
        <v>123</v>
      </c>
      <c r="D62" s="14" t="s">
        <v>124</v>
      </c>
      <c r="E62" s="3"/>
      <c r="F62" s="3">
        <v>136209</v>
      </c>
      <c r="G62" s="3"/>
      <c r="H62" s="3"/>
      <c r="I62" s="3"/>
      <c r="J62" s="3"/>
      <c r="K62" s="4">
        <f t="shared" si="7"/>
        <v>136209</v>
      </c>
      <c r="M62" s="20">
        <f t="shared" si="0"/>
        <v>2073</v>
      </c>
      <c r="N62" s="20">
        <f t="shared" si="1"/>
        <v>30383</v>
      </c>
      <c r="O62" s="20">
        <f t="shared" si="2"/>
        <v>5147</v>
      </c>
      <c r="P62" s="12">
        <v>31321</v>
      </c>
      <c r="Q62" s="12">
        <v>62642</v>
      </c>
      <c r="R62" s="12">
        <v>62642</v>
      </c>
      <c r="S62" s="12">
        <v>33394</v>
      </c>
      <c r="T62" s="12">
        <v>93025</v>
      </c>
      <c r="U62" s="12">
        <v>67789</v>
      </c>
      <c r="V62" s="12">
        <v>31299</v>
      </c>
      <c r="W62" s="12">
        <v>42311</v>
      </c>
      <c r="X62" s="12">
        <v>62599</v>
      </c>
      <c r="Y62" s="12">
        <v>2095</v>
      </c>
      <c r="Z62" s="12">
        <v>50714</v>
      </c>
      <c r="AA62" s="12">
        <v>5190</v>
      </c>
      <c r="AC62" s="29">
        <f t="shared" si="3"/>
        <v>57999</v>
      </c>
    </row>
    <row r="63" spans="1:34" ht="36">
      <c r="A63" s="1">
        <v>63</v>
      </c>
      <c r="B63" s="9">
        <v>300</v>
      </c>
      <c r="C63" s="12" t="s">
        <v>125</v>
      </c>
      <c r="D63" s="14" t="s">
        <v>126</v>
      </c>
      <c r="E63" s="3"/>
      <c r="F63" s="3">
        <v>134667</v>
      </c>
      <c r="G63" s="3"/>
      <c r="H63" s="3"/>
      <c r="I63" s="3"/>
      <c r="J63" s="3"/>
      <c r="K63" s="4">
        <f t="shared" si="7"/>
        <v>134667</v>
      </c>
      <c r="M63" s="20">
        <f t="shared" si="0"/>
        <v>2179</v>
      </c>
      <c r="N63" s="20">
        <f t="shared" si="1"/>
        <v>12549</v>
      </c>
      <c r="O63" s="20">
        <f t="shared" si="2"/>
        <v>9664</v>
      </c>
      <c r="P63" s="12">
        <v>26508</v>
      </c>
      <c r="Q63" s="12">
        <v>53016</v>
      </c>
      <c r="R63" s="12">
        <v>53016</v>
      </c>
      <c r="S63" s="12">
        <v>28687</v>
      </c>
      <c r="T63" s="12">
        <v>65565</v>
      </c>
      <c r="U63" s="12">
        <v>62680</v>
      </c>
      <c r="V63" s="12">
        <v>26490</v>
      </c>
      <c r="W63" s="12">
        <v>55197</v>
      </c>
      <c r="X63" s="12">
        <v>52980</v>
      </c>
      <c r="Y63" s="12">
        <v>2197</v>
      </c>
      <c r="Z63" s="12">
        <v>10368</v>
      </c>
      <c r="AA63" s="12">
        <v>9700</v>
      </c>
      <c r="AC63" s="29">
        <f t="shared" si="3"/>
        <v>22265</v>
      </c>
    </row>
    <row r="64" spans="1:34" ht="36">
      <c r="A64" s="1">
        <v>64</v>
      </c>
      <c r="B64" s="9">
        <v>389</v>
      </c>
      <c r="C64" s="12" t="s">
        <v>127</v>
      </c>
      <c r="D64" s="14" t="s">
        <v>128</v>
      </c>
      <c r="E64" s="21"/>
      <c r="F64" s="21">
        <v>154969</v>
      </c>
      <c r="G64" s="3"/>
      <c r="H64" s="3"/>
      <c r="I64" s="3"/>
      <c r="J64" s="3"/>
      <c r="K64" s="4">
        <f t="shared" si="7"/>
        <v>154969</v>
      </c>
      <c r="M64" s="20">
        <f t="shared" si="0"/>
        <v>2988</v>
      </c>
      <c r="N64" s="20">
        <f t="shared" si="1"/>
        <v>5789</v>
      </c>
      <c r="O64" s="20">
        <f t="shared" si="2"/>
        <v>5461</v>
      </c>
      <c r="P64" s="12">
        <v>30817</v>
      </c>
      <c r="Q64" s="12">
        <v>61634</v>
      </c>
      <c r="R64" s="12">
        <v>61634</v>
      </c>
      <c r="S64" s="12">
        <v>33805</v>
      </c>
      <c r="T64" s="12">
        <v>67423</v>
      </c>
      <c r="U64" s="12">
        <v>67095</v>
      </c>
      <c r="V64" s="12">
        <v>30797</v>
      </c>
      <c r="W64" s="12">
        <v>62580</v>
      </c>
      <c r="X64" s="12">
        <v>61592</v>
      </c>
      <c r="Y64" s="12">
        <v>3008</v>
      </c>
      <c r="Z64" s="12">
        <v>4843</v>
      </c>
      <c r="AA64" s="12">
        <v>5503</v>
      </c>
      <c r="AC64" s="29">
        <f t="shared" si="3"/>
        <v>13354</v>
      </c>
    </row>
    <row r="65" spans="1:34" ht="36">
      <c r="A65" s="1">
        <v>65</v>
      </c>
      <c r="B65" s="9">
        <v>408</v>
      </c>
      <c r="C65" s="12" t="s">
        <v>129</v>
      </c>
      <c r="D65" s="14" t="s">
        <v>130</v>
      </c>
      <c r="E65" s="3"/>
      <c r="F65" s="21">
        <v>192379</v>
      </c>
      <c r="G65" s="3"/>
      <c r="H65" s="3"/>
      <c r="I65" s="3"/>
      <c r="J65" s="3"/>
      <c r="K65" s="4">
        <f t="shared" si="7"/>
        <v>192379</v>
      </c>
      <c r="M65" s="20">
        <f t="shared" si="0"/>
        <v>2557</v>
      </c>
      <c r="N65" s="20">
        <f t="shared" si="1"/>
        <v>39761</v>
      </c>
      <c r="O65" s="20">
        <f t="shared" si="2"/>
        <v>2199</v>
      </c>
      <c r="P65" s="12">
        <v>38699</v>
      </c>
      <c r="Q65" s="12">
        <v>77397</v>
      </c>
      <c r="R65" s="12">
        <v>77397</v>
      </c>
      <c r="S65" s="12">
        <v>41256</v>
      </c>
      <c r="T65" s="12">
        <v>117158</v>
      </c>
      <c r="U65" s="12">
        <v>79596</v>
      </c>
      <c r="V65" s="12">
        <v>38673</v>
      </c>
      <c r="W65" s="12">
        <v>76360</v>
      </c>
      <c r="X65" s="12">
        <v>77346</v>
      </c>
      <c r="Y65" s="12">
        <v>2583</v>
      </c>
      <c r="Z65" s="12">
        <v>40798</v>
      </c>
      <c r="AA65" s="12">
        <v>2250</v>
      </c>
      <c r="AC65" s="29">
        <f t="shared" si="3"/>
        <v>45631</v>
      </c>
    </row>
    <row r="66" spans="1:34">
      <c r="A66" s="1">
        <v>66</v>
      </c>
      <c r="B66" s="9">
        <v>62</v>
      </c>
      <c r="C66" s="12" t="s">
        <v>131</v>
      </c>
      <c r="D66" s="14" t="s">
        <v>132</v>
      </c>
      <c r="E66" s="3"/>
      <c r="F66" s="3">
        <v>18801</v>
      </c>
      <c r="G66" s="3"/>
      <c r="H66" s="3"/>
      <c r="I66" s="3"/>
      <c r="J66" s="3"/>
      <c r="K66" s="4">
        <f t="shared" si="7"/>
        <v>18801</v>
      </c>
      <c r="M66" s="20">
        <f t="shared" si="0"/>
        <v>0</v>
      </c>
      <c r="N66" s="20">
        <f t="shared" si="1"/>
        <v>0</v>
      </c>
      <c r="O66" s="20">
        <f t="shared" si="2"/>
        <v>0</v>
      </c>
      <c r="P66" s="12">
        <v>6271</v>
      </c>
      <c r="Q66" s="12">
        <v>12543</v>
      </c>
      <c r="R66" s="12">
        <v>12543</v>
      </c>
      <c r="S66" s="12">
        <v>6271</v>
      </c>
      <c r="T66" s="12">
        <v>12543</v>
      </c>
      <c r="U66" s="12">
        <v>12543</v>
      </c>
      <c r="V66" s="12">
        <v>6268</v>
      </c>
      <c r="W66" s="12">
        <v>0</v>
      </c>
      <c r="X66" s="12">
        <v>12533</v>
      </c>
      <c r="Y66" s="12">
        <v>3</v>
      </c>
      <c r="Z66" s="12">
        <v>12543</v>
      </c>
      <c r="AA66" s="12">
        <v>10</v>
      </c>
      <c r="AC66" s="29">
        <f t="shared" si="3"/>
        <v>12556</v>
      </c>
    </row>
    <row r="67" spans="1:34">
      <c r="A67" s="1">
        <v>67</v>
      </c>
      <c r="B67" s="9">
        <v>98</v>
      </c>
      <c r="C67" s="10" t="s">
        <v>133</v>
      </c>
      <c r="D67" s="11" t="s">
        <v>134</v>
      </c>
      <c r="E67" s="3"/>
      <c r="F67" s="3">
        <v>42627</v>
      </c>
      <c r="G67" s="3"/>
      <c r="H67" s="3"/>
      <c r="I67" s="3"/>
      <c r="J67" s="3"/>
      <c r="K67" s="4">
        <f t="shared" si="7"/>
        <v>42627</v>
      </c>
      <c r="M67" s="20">
        <f t="shared" ref="M67:M130" si="8">S67-P67</f>
        <v>954</v>
      </c>
      <c r="N67" s="20">
        <f t="shared" ref="N67:N130" si="9">T67-Q67</f>
        <v>808</v>
      </c>
      <c r="O67" s="20">
        <f t="shared" ref="O67:O130" si="10">U67-R67</f>
        <v>395</v>
      </c>
      <c r="P67" s="12">
        <v>9776</v>
      </c>
      <c r="Q67" s="12">
        <v>19552</v>
      </c>
      <c r="R67" s="12">
        <v>19552</v>
      </c>
      <c r="S67" s="12">
        <v>10730</v>
      </c>
      <c r="T67" s="12">
        <v>20360</v>
      </c>
      <c r="U67" s="12">
        <v>19947</v>
      </c>
      <c r="V67" s="12">
        <v>9990</v>
      </c>
      <c r="W67" s="12">
        <v>13085</v>
      </c>
      <c r="X67" s="12">
        <v>19551</v>
      </c>
      <c r="Y67" s="12">
        <v>740</v>
      </c>
      <c r="Z67" s="12">
        <v>7275</v>
      </c>
      <c r="AA67" s="12">
        <v>396</v>
      </c>
      <c r="AC67" s="29">
        <f t="shared" ref="AC67:AC130" si="11">SUM(Y67:AA67)</f>
        <v>8411</v>
      </c>
    </row>
    <row r="68" spans="1:34">
      <c r="A68" s="1">
        <v>68</v>
      </c>
      <c r="B68" s="9">
        <v>156</v>
      </c>
      <c r="C68" s="10" t="s">
        <v>135</v>
      </c>
      <c r="D68" s="11" t="s">
        <v>136</v>
      </c>
      <c r="E68" s="3"/>
      <c r="F68" s="3">
        <v>65203</v>
      </c>
      <c r="G68" s="3"/>
      <c r="H68" s="3"/>
      <c r="I68" s="3"/>
      <c r="J68" s="3"/>
      <c r="K68" s="4">
        <f t="shared" si="7"/>
        <v>65203</v>
      </c>
      <c r="M68" s="20">
        <f t="shared" si="8"/>
        <v>3941</v>
      </c>
      <c r="N68" s="20">
        <f t="shared" si="9"/>
        <v>83882</v>
      </c>
      <c r="O68" s="20">
        <f t="shared" si="10"/>
        <v>36074</v>
      </c>
      <c r="P68" s="12">
        <v>14305</v>
      </c>
      <c r="Q68" s="12">
        <v>28611</v>
      </c>
      <c r="R68" s="12">
        <v>28611</v>
      </c>
      <c r="S68" s="12">
        <v>18246</v>
      </c>
      <c r="T68" s="12">
        <v>112493</v>
      </c>
      <c r="U68" s="12">
        <v>64685</v>
      </c>
      <c r="V68" s="12">
        <v>980</v>
      </c>
      <c r="W68" s="12">
        <v>23721</v>
      </c>
      <c r="X68" s="12">
        <v>40502</v>
      </c>
      <c r="Y68" s="12">
        <v>17266</v>
      </c>
      <c r="Z68" s="12">
        <v>88772</v>
      </c>
      <c r="AA68" s="12">
        <v>24183</v>
      </c>
      <c r="AC68" s="29">
        <f t="shared" si="11"/>
        <v>130221</v>
      </c>
    </row>
    <row r="69" spans="1:34">
      <c r="A69" s="1">
        <v>69</v>
      </c>
      <c r="B69" s="9">
        <v>96</v>
      </c>
      <c r="C69" s="10" t="s">
        <v>137</v>
      </c>
      <c r="D69" s="11" t="s">
        <v>138</v>
      </c>
      <c r="E69" s="3"/>
      <c r="F69" s="3">
        <v>80089</v>
      </c>
      <c r="G69" s="3"/>
      <c r="H69" s="3">
        <v>407</v>
      </c>
      <c r="I69" s="3"/>
      <c r="J69" s="3"/>
      <c r="K69" s="4">
        <f t="shared" si="7"/>
        <v>80496</v>
      </c>
      <c r="M69" s="20">
        <f t="shared" si="8"/>
        <v>95614</v>
      </c>
      <c r="N69" s="20">
        <f t="shared" si="9"/>
        <v>139527</v>
      </c>
      <c r="O69" s="20">
        <f t="shared" si="10"/>
        <v>112132</v>
      </c>
      <c r="P69" s="12">
        <v>11817</v>
      </c>
      <c r="Q69" s="12">
        <v>23633</v>
      </c>
      <c r="R69" s="12">
        <v>23633</v>
      </c>
      <c r="S69" s="12">
        <v>107431</v>
      </c>
      <c r="T69" s="12">
        <v>163160</v>
      </c>
      <c r="U69" s="12">
        <v>135765</v>
      </c>
      <c r="V69" s="12">
        <v>13629</v>
      </c>
      <c r="W69" s="12">
        <v>19500</v>
      </c>
      <c r="X69" s="12">
        <v>47367</v>
      </c>
      <c r="Y69" s="12">
        <v>93802</v>
      </c>
      <c r="Z69" s="12">
        <v>143660</v>
      </c>
      <c r="AA69" s="12">
        <v>88398</v>
      </c>
      <c r="AC69" s="29">
        <f t="shared" si="11"/>
        <v>325860</v>
      </c>
    </row>
    <row r="70" spans="1:34">
      <c r="A70" s="1">
        <v>70</v>
      </c>
      <c r="B70" s="9">
        <v>478</v>
      </c>
      <c r="C70" s="10" t="s">
        <v>139</v>
      </c>
      <c r="D70" s="11" t="s">
        <v>140</v>
      </c>
      <c r="E70" s="3"/>
      <c r="F70" s="3">
        <v>170779</v>
      </c>
      <c r="G70" s="3"/>
      <c r="H70" s="3">
        <v>14848</v>
      </c>
      <c r="I70" s="3"/>
      <c r="J70" s="3"/>
      <c r="K70" s="4">
        <f t="shared" si="7"/>
        <v>185627</v>
      </c>
      <c r="M70" s="20">
        <f t="shared" si="8"/>
        <v>10733</v>
      </c>
      <c r="N70" s="20">
        <f t="shared" si="9"/>
        <v>3820</v>
      </c>
      <c r="O70" s="20">
        <f t="shared" si="10"/>
        <v>20861</v>
      </c>
      <c r="P70" s="12">
        <v>37274</v>
      </c>
      <c r="Q70" s="12">
        <v>74549</v>
      </c>
      <c r="R70" s="12">
        <v>74549</v>
      </c>
      <c r="S70" s="12">
        <v>48007</v>
      </c>
      <c r="T70" s="12">
        <v>78369</v>
      </c>
      <c r="U70" s="12">
        <v>95410</v>
      </c>
      <c r="V70" s="12">
        <v>37126</v>
      </c>
      <c r="W70" s="12">
        <v>74251</v>
      </c>
      <c r="X70" s="12">
        <v>74250</v>
      </c>
      <c r="Y70" s="12">
        <v>10881</v>
      </c>
      <c r="Z70" s="12">
        <v>4118</v>
      </c>
      <c r="AA70" s="12">
        <v>21160</v>
      </c>
      <c r="AC70" s="29">
        <f t="shared" si="11"/>
        <v>36159</v>
      </c>
    </row>
    <row r="71" spans="1:34">
      <c r="A71" s="1">
        <v>71</v>
      </c>
      <c r="B71" s="9">
        <v>626</v>
      </c>
      <c r="C71" s="10" t="s">
        <v>141</v>
      </c>
      <c r="D71" s="11" t="s">
        <v>142</v>
      </c>
      <c r="E71" s="3"/>
      <c r="F71" s="3">
        <v>209955</v>
      </c>
      <c r="G71" s="3"/>
      <c r="H71" s="3">
        <v>18257</v>
      </c>
      <c r="I71" s="3"/>
      <c r="J71" s="3"/>
      <c r="K71" s="4">
        <f t="shared" si="7"/>
        <v>228212</v>
      </c>
      <c r="M71" s="20">
        <f t="shared" si="8"/>
        <v>23578</v>
      </c>
      <c r="N71" s="20">
        <f t="shared" si="9"/>
        <v>2796</v>
      </c>
      <c r="O71" s="20">
        <f t="shared" si="10"/>
        <v>74627</v>
      </c>
      <c r="P71" s="12">
        <v>45673</v>
      </c>
      <c r="Q71" s="12">
        <v>91346</v>
      </c>
      <c r="R71" s="12">
        <v>91346</v>
      </c>
      <c r="S71" s="12">
        <v>69251</v>
      </c>
      <c r="T71" s="12">
        <v>94142</v>
      </c>
      <c r="U71" s="12">
        <v>165973</v>
      </c>
      <c r="V71" s="12">
        <v>45643</v>
      </c>
      <c r="W71" s="12">
        <v>91284</v>
      </c>
      <c r="X71" s="12">
        <v>91285</v>
      </c>
      <c r="Y71" s="12">
        <v>23608</v>
      </c>
      <c r="Z71" s="12">
        <v>2858</v>
      </c>
      <c r="AA71" s="12">
        <v>74688</v>
      </c>
      <c r="AC71" s="29">
        <f t="shared" si="11"/>
        <v>101154</v>
      </c>
    </row>
    <row r="72" spans="1:34">
      <c r="A72" s="1">
        <v>72</v>
      </c>
      <c r="B72" s="9">
        <v>336</v>
      </c>
      <c r="C72" s="10" t="s">
        <v>143</v>
      </c>
      <c r="D72" s="11" t="s">
        <v>144</v>
      </c>
      <c r="E72" s="3"/>
      <c r="F72" s="3">
        <v>119850</v>
      </c>
      <c r="G72" s="3"/>
      <c r="H72" s="3">
        <v>10422</v>
      </c>
      <c r="I72" s="3"/>
      <c r="J72" s="3"/>
      <c r="K72" s="4">
        <f t="shared" si="7"/>
        <v>130272</v>
      </c>
      <c r="M72" s="20">
        <f t="shared" si="8"/>
        <v>5464</v>
      </c>
      <c r="N72" s="20">
        <f t="shared" si="9"/>
        <v>2438</v>
      </c>
      <c r="O72" s="20">
        <f t="shared" si="10"/>
        <v>14169</v>
      </c>
      <c r="P72" s="12">
        <v>26158</v>
      </c>
      <c r="Q72" s="12">
        <v>52317</v>
      </c>
      <c r="R72" s="12">
        <v>52317</v>
      </c>
      <c r="S72" s="12">
        <v>31622</v>
      </c>
      <c r="T72" s="12">
        <v>54755</v>
      </c>
      <c r="U72" s="12">
        <v>66486</v>
      </c>
      <c r="V72" s="12">
        <v>26054</v>
      </c>
      <c r="W72" s="12">
        <v>52109</v>
      </c>
      <c r="X72" s="12">
        <v>52109</v>
      </c>
      <c r="Y72" s="12">
        <v>5568</v>
      </c>
      <c r="Z72" s="12">
        <v>2646</v>
      </c>
      <c r="AA72" s="12">
        <v>14377</v>
      </c>
      <c r="AC72" s="29">
        <f t="shared" si="11"/>
        <v>22591</v>
      </c>
    </row>
    <row r="73" spans="1:34">
      <c r="A73" s="1">
        <v>73</v>
      </c>
      <c r="B73" s="9">
        <v>804</v>
      </c>
      <c r="C73" s="10" t="s">
        <v>145</v>
      </c>
      <c r="D73" s="11" t="s">
        <v>146</v>
      </c>
      <c r="F73" s="3">
        <v>276993</v>
      </c>
      <c r="K73" s="3">
        <v>276993</v>
      </c>
      <c r="M73" s="20">
        <f t="shared" si="8"/>
        <v>0</v>
      </c>
      <c r="N73" s="20">
        <f t="shared" si="9"/>
        <v>0</v>
      </c>
      <c r="O73" s="20">
        <f t="shared" si="10"/>
        <v>0</v>
      </c>
      <c r="P73" s="12">
        <v>55399</v>
      </c>
      <c r="Q73" s="12">
        <v>110797</v>
      </c>
      <c r="R73" s="12">
        <v>110797</v>
      </c>
      <c r="S73" s="12">
        <v>55399</v>
      </c>
      <c r="T73" s="12">
        <v>110797</v>
      </c>
      <c r="U73" s="12">
        <v>110797</v>
      </c>
      <c r="V73" s="12">
        <v>55399</v>
      </c>
      <c r="W73" s="12">
        <v>110797</v>
      </c>
      <c r="X73" s="12">
        <v>110797</v>
      </c>
      <c r="Y73" s="12">
        <v>0</v>
      </c>
      <c r="Z73" s="12">
        <v>0</v>
      </c>
      <c r="AA73" s="12">
        <v>0</v>
      </c>
      <c r="AC73" s="29">
        <f t="shared" si="11"/>
        <v>0</v>
      </c>
    </row>
    <row r="74" spans="1:34">
      <c r="A74" s="1">
        <v>74</v>
      </c>
      <c r="B74" s="9">
        <v>1081</v>
      </c>
      <c r="C74" s="10" t="s">
        <v>147</v>
      </c>
      <c r="D74" s="11" t="s">
        <v>148</v>
      </c>
      <c r="E74" s="3"/>
      <c r="F74" s="3">
        <v>445488</v>
      </c>
      <c r="G74" s="3"/>
      <c r="H74" s="3"/>
      <c r="I74" s="3"/>
      <c r="J74" s="3"/>
      <c r="K74" s="4">
        <f>SUM(E74:J74)</f>
        <v>445488</v>
      </c>
      <c r="M74" s="20">
        <f t="shared" si="8"/>
        <v>0</v>
      </c>
      <c r="N74" s="20">
        <f t="shared" si="9"/>
        <v>0</v>
      </c>
      <c r="O74" s="20">
        <f t="shared" si="10"/>
        <v>0</v>
      </c>
      <c r="P74" s="12">
        <v>89098</v>
      </c>
      <c r="Q74" s="12">
        <v>178195</v>
      </c>
      <c r="R74" s="12">
        <v>178195</v>
      </c>
      <c r="S74" s="12">
        <v>89098</v>
      </c>
      <c r="T74" s="12">
        <v>178195</v>
      </c>
      <c r="U74" s="12">
        <v>178195</v>
      </c>
      <c r="V74" s="12">
        <v>89098</v>
      </c>
      <c r="W74" s="12">
        <v>178195</v>
      </c>
      <c r="X74" s="12">
        <v>178195</v>
      </c>
      <c r="Y74" s="12">
        <v>0</v>
      </c>
      <c r="Z74" s="12">
        <v>0</v>
      </c>
      <c r="AA74" s="12">
        <v>0</v>
      </c>
      <c r="AC74" s="29">
        <f t="shared" si="11"/>
        <v>0</v>
      </c>
      <c r="AD74" s="33" t="s">
        <v>834</v>
      </c>
      <c r="AE74" s="34"/>
      <c r="AF74" s="34"/>
      <c r="AG74" s="34"/>
      <c r="AH74" s="35"/>
    </row>
    <row r="75" spans="1:34">
      <c r="A75" s="1">
        <v>75</v>
      </c>
      <c r="B75" s="9">
        <v>571</v>
      </c>
      <c r="C75" s="10" t="s">
        <v>149</v>
      </c>
      <c r="D75" s="11" t="s">
        <v>150</v>
      </c>
      <c r="F75" s="3">
        <v>264176</v>
      </c>
      <c r="K75" s="3">
        <v>264176</v>
      </c>
      <c r="M75" s="20">
        <f t="shared" si="8"/>
        <v>0</v>
      </c>
      <c r="N75" s="20">
        <f t="shared" si="9"/>
        <v>0</v>
      </c>
      <c r="O75" s="20">
        <f t="shared" si="10"/>
        <v>0</v>
      </c>
      <c r="P75" s="12">
        <v>52835</v>
      </c>
      <c r="Q75" s="12">
        <v>105671</v>
      </c>
      <c r="R75" s="12">
        <v>105670</v>
      </c>
      <c r="S75" s="12">
        <v>52835</v>
      </c>
      <c r="T75" s="12">
        <v>105671</v>
      </c>
      <c r="U75" s="12">
        <v>105670</v>
      </c>
      <c r="V75" s="12">
        <v>52835</v>
      </c>
      <c r="W75" s="12">
        <v>105671</v>
      </c>
      <c r="X75" s="12">
        <v>105670</v>
      </c>
      <c r="Y75" s="12">
        <v>0</v>
      </c>
      <c r="Z75" s="12">
        <v>0</v>
      </c>
      <c r="AA75" s="12">
        <v>0</v>
      </c>
      <c r="AC75" s="29">
        <f t="shared" si="11"/>
        <v>0</v>
      </c>
    </row>
    <row r="76" spans="1:34">
      <c r="A76" s="1">
        <v>76</v>
      </c>
      <c r="B76" s="9">
        <v>722</v>
      </c>
      <c r="C76" s="10" t="s">
        <v>151</v>
      </c>
      <c r="D76" s="11" t="s">
        <v>152</v>
      </c>
      <c r="F76" s="3">
        <v>321361</v>
      </c>
      <c r="K76" s="3">
        <v>321361</v>
      </c>
      <c r="M76" s="20">
        <f t="shared" si="8"/>
        <v>0</v>
      </c>
      <c r="N76" s="20">
        <f t="shared" si="9"/>
        <v>0</v>
      </c>
      <c r="O76" s="20">
        <f t="shared" si="10"/>
        <v>0</v>
      </c>
      <c r="P76" s="12">
        <v>64272</v>
      </c>
      <c r="Q76" s="12">
        <v>128545</v>
      </c>
      <c r="R76" s="12">
        <v>128544</v>
      </c>
      <c r="S76" s="12">
        <v>64272</v>
      </c>
      <c r="T76" s="12">
        <v>128545</v>
      </c>
      <c r="U76" s="12">
        <v>128544</v>
      </c>
      <c r="V76" s="12">
        <v>64272</v>
      </c>
      <c r="W76" s="12">
        <v>128545</v>
      </c>
      <c r="X76" s="12">
        <v>128544</v>
      </c>
      <c r="Y76" s="12">
        <v>0</v>
      </c>
      <c r="Z76" s="12">
        <v>0</v>
      </c>
      <c r="AA76" s="12">
        <v>0</v>
      </c>
      <c r="AC76" s="29">
        <f t="shared" si="11"/>
        <v>0</v>
      </c>
    </row>
    <row r="77" spans="1:34">
      <c r="A77" s="1">
        <v>77</v>
      </c>
      <c r="B77" s="9">
        <v>897</v>
      </c>
      <c r="C77" s="10" t="s">
        <v>153</v>
      </c>
      <c r="D77" s="11" t="s">
        <v>154</v>
      </c>
      <c r="F77" s="3">
        <v>374513</v>
      </c>
      <c r="K77" s="3">
        <v>374513</v>
      </c>
      <c r="M77" s="20">
        <f t="shared" si="8"/>
        <v>0</v>
      </c>
      <c r="N77" s="20">
        <f t="shared" si="9"/>
        <v>0</v>
      </c>
      <c r="O77" s="20">
        <f t="shared" si="10"/>
        <v>0</v>
      </c>
      <c r="P77" s="12">
        <v>74902</v>
      </c>
      <c r="Q77" s="12">
        <v>149806</v>
      </c>
      <c r="R77" s="12">
        <v>149805</v>
      </c>
      <c r="S77" s="12">
        <v>74902</v>
      </c>
      <c r="T77" s="12">
        <v>149806</v>
      </c>
      <c r="U77" s="12">
        <v>149805</v>
      </c>
      <c r="V77" s="12">
        <v>74902</v>
      </c>
      <c r="W77" s="12">
        <v>149806</v>
      </c>
      <c r="X77" s="12">
        <v>149805</v>
      </c>
      <c r="Y77" s="12">
        <v>0</v>
      </c>
      <c r="Z77" s="12">
        <v>0</v>
      </c>
      <c r="AA77" s="12">
        <v>0</v>
      </c>
      <c r="AC77" s="29">
        <f t="shared" si="11"/>
        <v>0</v>
      </c>
    </row>
    <row r="78" spans="1:34">
      <c r="A78" s="1">
        <v>78</v>
      </c>
      <c r="B78" s="9">
        <v>634</v>
      </c>
      <c r="C78" s="10" t="s">
        <v>155</v>
      </c>
      <c r="D78" s="11" t="s">
        <v>156</v>
      </c>
      <c r="F78" s="3">
        <v>286342</v>
      </c>
      <c r="K78" s="3">
        <v>286342</v>
      </c>
      <c r="M78" s="20">
        <f t="shared" si="8"/>
        <v>0</v>
      </c>
      <c r="N78" s="20">
        <f t="shared" si="9"/>
        <v>0</v>
      </c>
      <c r="O78" s="20">
        <f t="shared" si="10"/>
        <v>0</v>
      </c>
      <c r="P78" s="12">
        <v>57268</v>
      </c>
      <c r="Q78" s="12">
        <v>114537</v>
      </c>
      <c r="R78" s="12">
        <v>114537</v>
      </c>
      <c r="S78" s="12">
        <v>57268</v>
      </c>
      <c r="T78" s="12">
        <v>114537</v>
      </c>
      <c r="U78" s="12">
        <v>114537</v>
      </c>
      <c r="V78" s="12">
        <v>57268</v>
      </c>
      <c r="W78" s="12">
        <v>114537</v>
      </c>
      <c r="X78" s="12">
        <v>114537</v>
      </c>
      <c r="Y78" s="12">
        <v>0</v>
      </c>
      <c r="Z78" s="12">
        <v>0</v>
      </c>
      <c r="AA78" s="12">
        <v>0</v>
      </c>
      <c r="AC78" s="29">
        <f t="shared" si="11"/>
        <v>0</v>
      </c>
    </row>
    <row r="79" spans="1:34">
      <c r="A79" s="1">
        <v>79</v>
      </c>
      <c r="B79" s="9">
        <v>781</v>
      </c>
      <c r="C79" s="10" t="s">
        <v>157</v>
      </c>
      <c r="D79" s="11" t="s">
        <v>158</v>
      </c>
      <c r="F79" s="3">
        <v>344624</v>
      </c>
      <c r="K79" s="3">
        <v>344624</v>
      </c>
      <c r="M79" s="20">
        <f t="shared" si="8"/>
        <v>0</v>
      </c>
      <c r="N79" s="20">
        <f t="shared" si="9"/>
        <v>0</v>
      </c>
      <c r="O79" s="20">
        <f t="shared" si="10"/>
        <v>0</v>
      </c>
      <c r="P79" s="12">
        <v>68925</v>
      </c>
      <c r="Q79" s="12">
        <v>137850</v>
      </c>
      <c r="R79" s="12">
        <v>137849</v>
      </c>
      <c r="S79" s="12">
        <v>68925</v>
      </c>
      <c r="T79" s="12">
        <v>137850</v>
      </c>
      <c r="U79" s="12">
        <v>137849</v>
      </c>
      <c r="V79" s="12">
        <v>68925</v>
      </c>
      <c r="W79" s="12">
        <v>137850</v>
      </c>
      <c r="X79" s="12">
        <v>137849</v>
      </c>
      <c r="Y79" s="12">
        <v>0</v>
      </c>
      <c r="Z79" s="12">
        <v>0</v>
      </c>
      <c r="AA79" s="12">
        <v>0</v>
      </c>
      <c r="AC79" s="29">
        <f t="shared" si="11"/>
        <v>0</v>
      </c>
    </row>
    <row r="80" spans="1:34">
      <c r="A80" s="1">
        <v>80</v>
      </c>
      <c r="B80" s="9">
        <v>1063</v>
      </c>
      <c r="C80" s="10" t="s">
        <v>159</v>
      </c>
      <c r="D80" s="11" t="s">
        <v>160</v>
      </c>
      <c r="F80" s="3">
        <v>441016</v>
      </c>
      <c r="K80" s="3">
        <v>441016</v>
      </c>
      <c r="M80" s="20">
        <f t="shared" si="8"/>
        <v>0</v>
      </c>
      <c r="N80" s="20">
        <f t="shared" si="9"/>
        <v>0</v>
      </c>
      <c r="O80" s="20">
        <f t="shared" si="10"/>
        <v>0</v>
      </c>
      <c r="P80" s="12">
        <v>88203</v>
      </c>
      <c r="Q80" s="12">
        <v>176407</v>
      </c>
      <c r="R80" s="12">
        <v>176406</v>
      </c>
      <c r="S80" s="12">
        <v>88203</v>
      </c>
      <c r="T80" s="12">
        <v>176407</v>
      </c>
      <c r="U80" s="12">
        <v>176406</v>
      </c>
      <c r="V80" s="12">
        <v>88203</v>
      </c>
      <c r="W80" s="12">
        <v>176407</v>
      </c>
      <c r="X80" s="12">
        <v>176406</v>
      </c>
      <c r="Y80" s="12">
        <v>0</v>
      </c>
      <c r="Z80" s="12">
        <v>0</v>
      </c>
      <c r="AA80" s="12">
        <v>0</v>
      </c>
      <c r="AC80" s="29">
        <f t="shared" si="11"/>
        <v>0</v>
      </c>
    </row>
    <row r="81" spans="1:34">
      <c r="A81" s="1">
        <v>81</v>
      </c>
      <c r="B81" s="9">
        <v>648</v>
      </c>
      <c r="C81" s="10" t="s">
        <v>161</v>
      </c>
      <c r="D81" s="11" t="s">
        <v>162</v>
      </c>
      <c r="F81" s="3">
        <v>282378</v>
      </c>
      <c r="K81" s="3">
        <v>282378</v>
      </c>
      <c r="M81" s="20">
        <f t="shared" si="8"/>
        <v>0</v>
      </c>
      <c r="N81" s="20">
        <f t="shared" si="9"/>
        <v>0</v>
      </c>
      <c r="O81" s="20">
        <f t="shared" si="10"/>
        <v>0</v>
      </c>
      <c r="P81" s="12">
        <v>56475</v>
      </c>
      <c r="Q81" s="12">
        <v>112952</v>
      </c>
      <c r="R81" s="12">
        <v>112951</v>
      </c>
      <c r="S81" s="12">
        <v>56475</v>
      </c>
      <c r="T81" s="12">
        <v>112952</v>
      </c>
      <c r="U81" s="12">
        <v>112951</v>
      </c>
      <c r="V81" s="12">
        <v>56475</v>
      </c>
      <c r="W81" s="12">
        <v>112952</v>
      </c>
      <c r="X81" s="12">
        <v>112951</v>
      </c>
      <c r="Y81" s="12">
        <v>0</v>
      </c>
      <c r="Z81" s="12">
        <v>0</v>
      </c>
      <c r="AA81" s="12">
        <v>0</v>
      </c>
      <c r="AC81" s="29">
        <f t="shared" si="11"/>
        <v>0</v>
      </c>
    </row>
    <row r="82" spans="1:34">
      <c r="A82" s="1">
        <v>82</v>
      </c>
      <c r="B82" s="9">
        <v>756</v>
      </c>
      <c r="C82" s="10" t="s">
        <v>163</v>
      </c>
      <c r="D82" s="11" t="s">
        <v>164</v>
      </c>
      <c r="F82" s="3">
        <v>308302</v>
      </c>
      <c r="K82" s="3">
        <v>308302</v>
      </c>
      <c r="M82" s="20">
        <f t="shared" si="8"/>
        <v>0</v>
      </c>
      <c r="N82" s="20">
        <f t="shared" si="9"/>
        <v>0</v>
      </c>
      <c r="O82" s="20">
        <f t="shared" si="10"/>
        <v>0</v>
      </c>
      <c r="P82" s="12">
        <v>61661</v>
      </c>
      <c r="Q82" s="12">
        <v>123320</v>
      </c>
      <c r="R82" s="12">
        <v>123321</v>
      </c>
      <c r="S82" s="12">
        <v>61661</v>
      </c>
      <c r="T82" s="12">
        <v>123320</v>
      </c>
      <c r="U82" s="12">
        <v>123321</v>
      </c>
      <c r="V82" s="12">
        <v>61661</v>
      </c>
      <c r="W82" s="12">
        <v>123320</v>
      </c>
      <c r="X82" s="12">
        <v>123321</v>
      </c>
      <c r="Y82" s="12">
        <v>0</v>
      </c>
      <c r="Z82" s="12">
        <v>0</v>
      </c>
      <c r="AA82" s="12">
        <v>0</v>
      </c>
      <c r="AC82" s="29">
        <f t="shared" si="11"/>
        <v>0</v>
      </c>
    </row>
    <row r="83" spans="1:34">
      <c r="A83" s="1">
        <v>83</v>
      </c>
      <c r="B83" s="9">
        <v>762</v>
      </c>
      <c r="C83" s="10" t="s">
        <v>165</v>
      </c>
      <c r="D83" s="11" t="s">
        <v>166</v>
      </c>
      <c r="F83" s="3">
        <v>268252</v>
      </c>
      <c r="K83" s="3">
        <v>268252</v>
      </c>
      <c r="M83" s="20">
        <f t="shared" si="8"/>
        <v>0</v>
      </c>
      <c r="N83" s="20">
        <f t="shared" si="9"/>
        <v>0</v>
      </c>
      <c r="O83" s="20">
        <f t="shared" si="10"/>
        <v>0</v>
      </c>
      <c r="P83" s="12">
        <v>53650</v>
      </c>
      <c r="Q83" s="12">
        <v>107301</v>
      </c>
      <c r="R83" s="12">
        <v>107301</v>
      </c>
      <c r="S83" s="12">
        <v>53650</v>
      </c>
      <c r="T83" s="12">
        <v>107301</v>
      </c>
      <c r="U83" s="12">
        <v>107301</v>
      </c>
      <c r="V83" s="12">
        <v>53650</v>
      </c>
      <c r="W83" s="12">
        <v>107301</v>
      </c>
      <c r="X83" s="12">
        <v>107301</v>
      </c>
      <c r="Y83" s="12">
        <v>0</v>
      </c>
      <c r="Z83" s="12">
        <v>0</v>
      </c>
      <c r="AA83" s="12">
        <v>0</v>
      </c>
      <c r="AC83" s="29">
        <f t="shared" si="11"/>
        <v>0</v>
      </c>
    </row>
    <row r="84" spans="1:34">
      <c r="A84" s="1">
        <v>84</v>
      </c>
      <c r="B84" s="9">
        <v>786</v>
      </c>
      <c r="C84" s="10" t="s">
        <v>167</v>
      </c>
      <c r="D84" s="11" t="s">
        <v>168</v>
      </c>
      <c r="F84" s="3">
        <v>304095</v>
      </c>
      <c r="K84" s="3">
        <v>304095</v>
      </c>
      <c r="M84" s="20">
        <f t="shared" si="8"/>
        <v>0</v>
      </c>
      <c r="N84" s="20">
        <f t="shared" si="9"/>
        <v>0</v>
      </c>
      <c r="O84" s="20">
        <f t="shared" si="10"/>
        <v>0</v>
      </c>
      <c r="P84" s="12">
        <v>60819</v>
      </c>
      <c r="Q84" s="12">
        <v>121638</v>
      </c>
      <c r="R84" s="12">
        <v>121638</v>
      </c>
      <c r="S84" s="12">
        <v>60819</v>
      </c>
      <c r="T84" s="12">
        <v>121638</v>
      </c>
      <c r="U84" s="12">
        <v>121638</v>
      </c>
      <c r="V84" s="12">
        <v>60819</v>
      </c>
      <c r="W84" s="12">
        <v>121638</v>
      </c>
      <c r="X84" s="12">
        <v>121638</v>
      </c>
      <c r="Y84" s="12">
        <v>0</v>
      </c>
      <c r="Z84" s="12">
        <v>0</v>
      </c>
      <c r="AA84" s="12">
        <v>0</v>
      </c>
      <c r="AC84" s="29">
        <f t="shared" si="11"/>
        <v>0</v>
      </c>
    </row>
    <row r="85" spans="1:34">
      <c r="A85" s="1">
        <v>85</v>
      </c>
      <c r="B85" s="9">
        <v>880</v>
      </c>
      <c r="C85" s="10" t="s">
        <v>169</v>
      </c>
      <c r="D85" s="11" t="s">
        <v>170</v>
      </c>
      <c r="F85" s="3">
        <v>306929</v>
      </c>
      <c r="K85" s="3">
        <v>306929</v>
      </c>
      <c r="M85" s="20">
        <f t="shared" si="8"/>
        <v>0</v>
      </c>
      <c r="N85" s="20">
        <f t="shared" si="9"/>
        <v>0</v>
      </c>
      <c r="O85" s="20">
        <f t="shared" si="10"/>
        <v>0</v>
      </c>
      <c r="P85" s="12">
        <v>61386</v>
      </c>
      <c r="Q85" s="12">
        <v>122772</v>
      </c>
      <c r="R85" s="12">
        <v>122771</v>
      </c>
      <c r="S85" s="12">
        <v>61386</v>
      </c>
      <c r="T85" s="12">
        <v>122772</v>
      </c>
      <c r="U85" s="12">
        <v>122771</v>
      </c>
      <c r="V85" s="12">
        <v>61386</v>
      </c>
      <c r="W85" s="12">
        <v>122772</v>
      </c>
      <c r="X85" s="12">
        <v>122771</v>
      </c>
      <c r="Y85" s="12">
        <v>0</v>
      </c>
      <c r="Z85" s="12">
        <v>0</v>
      </c>
      <c r="AA85" s="12">
        <v>0</v>
      </c>
      <c r="AC85" s="29">
        <f t="shared" si="11"/>
        <v>0</v>
      </c>
    </row>
    <row r="86" spans="1:34">
      <c r="A86" s="1">
        <v>86</v>
      </c>
      <c r="B86" s="9">
        <v>522</v>
      </c>
      <c r="C86" s="10" t="s">
        <v>171</v>
      </c>
      <c r="D86" s="11" t="s">
        <v>172</v>
      </c>
      <c r="F86" s="3">
        <v>198147</v>
      </c>
      <c r="K86" s="3">
        <v>198147</v>
      </c>
      <c r="M86" s="20">
        <f t="shared" si="8"/>
        <v>0</v>
      </c>
      <c r="N86" s="20">
        <f t="shared" si="9"/>
        <v>0</v>
      </c>
      <c r="O86" s="20">
        <f t="shared" si="10"/>
        <v>0</v>
      </c>
      <c r="P86" s="12">
        <v>39629</v>
      </c>
      <c r="Q86" s="12">
        <v>79259</v>
      </c>
      <c r="R86" s="12">
        <v>79259</v>
      </c>
      <c r="S86" s="12">
        <v>39629</v>
      </c>
      <c r="T86" s="12">
        <v>79259</v>
      </c>
      <c r="U86" s="12">
        <v>79259</v>
      </c>
      <c r="V86" s="12">
        <v>39629</v>
      </c>
      <c r="W86" s="12">
        <v>79259</v>
      </c>
      <c r="X86" s="12">
        <v>79259</v>
      </c>
      <c r="Y86" s="12">
        <v>0</v>
      </c>
      <c r="Z86" s="12">
        <v>0</v>
      </c>
      <c r="AA86" s="12">
        <v>0</v>
      </c>
      <c r="AC86" s="29">
        <f t="shared" si="11"/>
        <v>0</v>
      </c>
    </row>
    <row r="87" spans="1:34">
      <c r="A87" s="1">
        <v>87</v>
      </c>
      <c r="B87" s="9">
        <v>530</v>
      </c>
      <c r="C87" s="10" t="s">
        <v>173</v>
      </c>
      <c r="D87" s="11" t="s">
        <v>174</v>
      </c>
      <c r="F87" s="3">
        <v>198389</v>
      </c>
      <c r="K87" s="3">
        <v>198389</v>
      </c>
      <c r="M87" s="20">
        <f t="shared" si="8"/>
        <v>0</v>
      </c>
      <c r="N87" s="20">
        <f t="shared" si="9"/>
        <v>0</v>
      </c>
      <c r="O87" s="20">
        <f t="shared" si="10"/>
        <v>0</v>
      </c>
      <c r="P87" s="12">
        <v>39678</v>
      </c>
      <c r="Q87" s="12">
        <v>79355</v>
      </c>
      <c r="R87" s="12">
        <v>79356</v>
      </c>
      <c r="S87" s="12">
        <v>39678</v>
      </c>
      <c r="T87" s="12">
        <v>79355</v>
      </c>
      <c r="U87" s="12">
        <v>79356</v>
      </c>
      <c r="V87" s="12">
        <v>39678</v>
      </c>
      <c r="W87" s="12">
        <v>79355</v>
      </c>
      <c r="X87" s="12">
        <v>79356</v>
      </c>
      <c r="Y87" s="12">
        <v>0</v>
      </c>
      <c r="Z87" s="12">
        <v>0</v>
      </c>
      <c r="AA87" s="12">
        <v>0</v>
      </c>
      <c r="AC87" s="29">
        <v>0</v>
      </c>
    </row>
    <row r="88" spans="1:34">
      <c r="A88" s="1">
        <v>88</v>
      </c>
      <c r="B88" s="9">
        <v>441</v>
      </c>
      <c r="C88" s="10" t="s">
        <v>175</v>
      </c>
      <c r="D88" s="11" t="s">
        <v>176</v>
      </c>
      <c r="F88" s="3">
        <v>177311</v>
      </c>
      <c r="K88" s="3">
        <v>177311</v>
      </c>
      <c r="M88" s="20">
        <f t="shared" si="8"/>
        <v>0</v>
      </c>
      <c r="N88" s="20">
        <f t="shared" si="9"/>
        <v>0</v>
      </c>
      <c r="O88" s="20">
        <f t="shared" si="10"/>
        <v>0</v>
      </c>
      <c r="P88" s="12">
        <v>35462</v>
      </c>
      <c r="Q88" s="12">
        <v>70925</v>
      </c>
      <c r="R88" s="12">
        <v>70924</v>
      </c>
      <c r="S88" s="12">
        <v>35462</v>
      </c>
      <c r="T88" s="12">
        <v>70925</v>
      </c>
      <c r="U88" s="12">
        <v>70924</v>
      </c>
      <c r="V88" s="12">
        <v>35462</v>
      </c>
      <c r="W88" s="12">
        <v>70925</v>
      </c>
      <c r="X88" s="12">
        <v>70924</v>
      </c>
      <c r="Y88" s="12">
        <v>0</v>
      </c>
      <c r="Z88" s="12">
        <v>0</v>
      </c>
      <c r="AA88" s="12">
        <v>0</v>
      </c>
      <c r="AC88" s="29">
        <f t="shared" si="11"/>
        <v>0</v>
      </c>
    </row>
    <row r="89" spans="1:34">
      <c r="A89" s="1">
        <v>89</v>
      </c>
      <c r="B89" s="9">
        <v>589</v>
      </c>
      <c r="C89" s="10" t="s">
        <v>177</v>
      </c>
      <c r="D89" s="11" t="s">
        <v>178</v>
      </c>
      <c r="F89" s="3">
        <v>217643</v>
      </c>
      <c r="K89" s="3">
        <v>217643</v>
      </c>
      <c r="M89" s="20">
        <f t="shared" si="8"/>
        <v>0</v>
      </c>
      <c r="N89" s="20">
        <f t="shared" si="9"/>
        <v>0</v>
      </c>
      <c r="O89" s="20">
        <f t="shared" si="10"/>
        <v>0</v>
      </c>
      <c r="P89" s="12">
        <v>43529</v>
      </c>
      <c r="Q89" s="12">
        <v>87057</v>
      </c>
      <c r="R89" s="12">
        <v>87057</v>
      </c>
      <c r="S89" s="12">
        <v>43529</v>
      </c>
      <c r="T89" s="12">
        <v>87057</v>
      </c>
      <c r="U89" s="12">
        <v>87057</v>
      </c>
      <c r="V89" s="12">
        <v>43529</v>
      </c>
      <c r="W89" s="12">
        <v>87057</v>
      </c>
      <c r="X89" s="12">
        <v>87057</v>
      </c>
      <c r="Y89" s="12">
        <v>0</v>
      </c>
      <c r="Z89" s="12">
        <v>0</v>
      </c>
      <c r="AA89" s="12">
        <v>0</v>
      </c>
      <c r="AC89" s="29">
        <f t="shared" si="11"/>
        <v>0</v>
      </c>
    </row>
    <row r="90" spans="1:34">
      <c r="A90" s="1">
        <v>90</v>
      </c>
      <c r="B90" s="9">
        <v>186</v>
      </c>
      <c r="C90" s="10" t="s">
        <v>179</v>
      </c>
      <c r="D90" s="11" t="s">
        <v>180</v>
      </c>
      <c r="F90" s="3">
        <v>83991</v>
      </c>
      <c r="K90" s="3">
        <v>83991</v>
      </c>
      <c r="M90" s="20">
        <f t="shared" si="8"/>
        <v>0</v>
      </c>
      <c r="N90" s="20">
        <f t="shared" si="9"/>
        <v>0</v>
      </c>
      <c r="O90" s="20">
        <f t="shared" si="10"/>
        <v>0</v>
      </c>
      <c r="P90" s="12">
        <v>16798</v>
      </c>
      <c r="Q90" s="12">
        <v>33597</v>
      </c>
      <c r="R90" s="12">
        <v>33596</v>
      </c>
      <c r="S90" s="12">
        <v>16798</v>
      </c>
      <c r="T90" s="12">
        <v>33597</v>
      </c>
      <c r="U90" s="12">
        <v>33596</v>
      </c>
      <c r="V90" s="12">
        <v>16798</v>
      </c>
      <c r="W90" s="12">
        <v>33597</v>
      </c>
      <c r="X90" s="12">
        <v>33596</v>
      </c>
      <c r="Y90" s="12">
        <v>0</v>
      </c>
      <c r="Z90" s="12">
        <v>0</v>
      </c>
      <c r="AA90" s="12">
        <v>0</v>
      </c>
      <c r="AC90" s="29">
        <f t="shared" si="11"/>
        <v>0</v>
      </c>
    </row>
    <row r="91" spans="1:34">
      <c r="A91" s="1">
        <v>91</v>
      </c>
      <c r="B91" s="9">
        <v>328</v>
      </c>
      <c r="C91" s="10" t="s">
        <v>181</v>
      </c>
      <c r="D91" s="11" t="s">
        <v>182</v>
      </c>
      <c r="E91" s="3"/>
      <c r="F91" s="3">
        <v>47214</v>
      </c>
      <c r="G91" s="3"/>
      <c r="H91" s="3">
        <v>259</v>
      </c>
      <c r="I91" s="3"/>
      <c r="J91" s="3">
        <v>8717</v>
      </c>
      <c r="K91" s="4">
        <f>SUM(E91:J91)</f>
        <v>56190</v>
      </c>
      <c r="M91" s="20">
        <f t="shared" si="8"/>
        <v>5924</v>
      </c>
      <c r="N91" s="20">
        <f t="shared" si="9"/>
        <v>28574</v>
      </c>
      <c r="O91" s="20">
        <f t="shared" si="10"/>
        <v>100109</v>
      </c>
      <c r="P91" s="12">
        <v>25985</v>
      </c>
      <c r="Q91" s="12">
        <v>51971</v>
      </c>
      <c r="R91" s="12">
        <v>51971</v>
      </c>
      <c r="S91" s="12">
        <v>31909</v>
      </c>
      <c r="T91" s="12">
        <v>80545</v>
      </c>
      <c r="U91" s="12">
        <v>152080</v>
      </c>
      <c r="V91" s="12">
        <v>27654</v>
      </c>
      <c r="W91" s="12">
        <v>54951</v>
      </c>
      <c r="X91" s="12">
        <v>56190</v>
      </c>
      <c r="Y91" s="12">
        <v>4255</v>
      </c>
      <c r="Z91" s="12">
        <v>25594</v>
      </c>
      <c r="AA91" s="12">
        <v>95890</v>
      </c>
      <c r="AC91" s="29">
        <f t="shared" si="11"/>
        <v>125739</v>
      </c>
    </row>
    <row r="92" spans="1:34">
      <c r="A92" s="1">
        <v>92</v>
      </c>
      <c r="B92" s="9">
        <v>426</v>
      </c>
      <c r="C92" s="10" t="s">
        <v>183</v>
      </c>
      <c r="D92" s="11" t="s">
        <v>184</v>
      </c>
      <c r="F92" s="3">
        <v>171433</v>
      </c>
      <c r="K92" s="3">
        <v>171433</v>
      </c>
      <c r="M92" s="20">
        <f t="shared" si="8"/>
        <v>0</v>
      </c>
      <c r="N92" s="20">
        <f t="shared" si="9"/>
        <v>0</v>
      </c>
      <c r="O92" s="20">
        <f t="shared" si="10"/>
        <v>0</v>
      </c>
      <c r="P92" s="12">
        <v>34287</v>
      </c>
      <c r="Q92" s="12">
        <v>68573</v>
      </c>
      <c r="R92" s="12">
        <v>68573</v>
      </c>
      <c r="S92" s="12">
        <v>34287</v>
      </c>
      <c r="T92" s="12">
        <v>68573</v>
      </c>
      <c r="U92" s="12">
        <v>68573</v>
      </c>
      <c r="V92" s="12">
        <v>34287</v>
      </c>
      <c r="W92" s="12">
        <v>68573</v>
      </c>
      <c r="X92" s="12">
        <v>68573</v>
      </c>
      <c r="Y92" s="12">
        <v>0</v>
      </c>
      <c r="Z92" s="12">
        <v>0</v>
      </c>
      <c r="AA92" s="12">
        <v>0</v>
      </c>
      <c r="AC92" s="29">
        <f t="shared" si="11"/>
        <v>0</v>
      </c>
    </row>
    <row r="93" spans="1:34">
      <c r="A93" s="1">
        <v>93</v>
      </c>
      <c r="B93" s="9">
        <v>3084</v>
      </c>
      <c r="C93" s="10" t="s">
        <v>185</v>
      </c>
      <c r="D93" s="11" t="s">
        <v>186</v>
      </c>
      <c r="F93" s="3">
        <v>1250733</v>
      </c>
      <c r="K93" s="3">
        <v>1250733</v>
      </c>
      <c r="M93" s="20">
        <f t="shared" si="8"/>
        <v>0</v>
      </c>
      <c r="N93" s="20">
        <f t="shared" si="9"/>
        <v>0</v>
      </c>
      <c r="O93" s="20">
        <f t="shared" si="10"/>
        <v>0</v>
      </c>
      <c r="P93" s="12">
        <v>250147</v>
      </c>
      <c r="Q93" s="12">
        <v>500293</v>
      </c>
      <c r="R93" s="12">
        <v>500292</v>
      </c>
      <c r="S93" s="12">
        <v>250147</v>
      </c>
      <c r="T93" s="12">
        <v>500293</v>
      </c>
      <c r="U93" s="12">
        <v>500292</v>
      </c>
      <c r="V93" s="12">
        <v>250147</v>
      </c>
      <c r="W93" s="12">
        <v>500293</v>
      </c>
      <c r="X93" s="12">
        <v>500292</v>
      </c>
      <c r="Y93" s="12">
        <v>0</v>
      </c>
      <c r="Z93" s="12">
        <v>0</v>
      </c>
      <c r="AA93" s="12">
        <v>0</v>
      </c>
      <c r="AC93" s="29">
        <f t="shared" si="11"/>
        <v>0</v>
      </c>
      <c r="AD93" s="30" t="s">
        <v>835</v>
      </c>
      <c r="AE93" s="31"/>
      <c r="AF93" s="31"/>
      <c r="AG93" s="31"/>
      <c r="AH93" s="32"/>
    </row>
    <row r="94" spans="1:34">
      <c r="A94" s="1">
        <v>94</v>
      </c>
      <c r="B94" s="9">
        <v>69</v>
      </c>
      <c r="C94" s="10" t="s">
        <v>187</v>
      </c>
      <c r="D94" s="11" t="s">
        <v>188</v>
      </c>
      <c r="E94" s="12">
        <v>0</v>
      </c>
      <c r="F94" s="3">
        <v>0</v>
      </c>
      <c r="G94" s="12">
        <v>0</v>
      </c>
      <c r="H94" s="12">
        <v>0</v>
      </c>
      <c r="I94" s="12">
        <v>0</v>
      </c>
      <c r="J94" s="12">
        <v>0</v>
      </c>
      <c r="K94" s="12">
        <v>0</v>
      </c>
      <c r="M94" s="20">
        <f t="shared" si="8"/>
        <v>0</v>
      </c>
      <c r="N94" s="20">
        <f t="shared" si="9"/>
        <v>0</v>
      </c>
      <c r="O94" s="20">
        <f t="shared" si="10"/>
        <v>0</v>
      </c>
      <c r="P94" s="12">
        <v>8120</v>
      </c>
      <c r="Q94" s="12">
        <v>16242</v>
      </c>
      <c r="R94" s="12">
        <v>16242</v>
      </c>
      <c r="S94" s="12">
        <v>8120</v>
      </c>
      <c r="T94" s="12">
        <v>16242</v>
      </c>
      <c r="U94" s="12">
        <v>16242</v>
      </c>
      <c r="V94" s="12">
        <v>8120</v>
      </c>
      <c r="W94" s="12">
        <v>16242</v>
      </c>
      <c r="X94" s="12">
        <v>16242</v>
      </c>
      <c r="Y94" s="12">
        <v>0</v>
      </c>
      <c r="Z94" s="12">
        <v>0</v>
      </c>
      <c r="AA94" s="12">
        <v>0</v>
      </c>
      <c r="AC94" s="29">
        <f t="shared" si="11"/>
        <v>0</v>
      </c>
    </row>
    <row r="95" spans="1:34">
      <c r="A95" s="1">
        <v>95</v>
      </c>
      <c r="B95" s="9">
        <v>352</v>
      </c>
      <c r="C95" s="10" t="s">
        <v>189</v>
      </c>
      <c r="D95" s="11" t="s">
        <v>190</v>
      </c>
      <c r="E95" s="3"/>
      <c r="F95" s="3">
        <v>190365</v>
      </c>
      <c r="G95" s="3"/>
      <c r="H95" s="3"/>
      <c r="I95" s="3"/>
      <c r="J95" s="3"/>
      <c r="K95" s="4">
        <f>SUM(E95:J95)</f>
        <v>190365</v>
      </c>
      <c r="M95" s="20">
        <f t="shared" si="8"/>
        <v>0</v>
      </c>
      <c r="N95" s="20">
        <f t="shared" si="9"/>
        <v>240165</v>
      </c>
      <c r="O95" s="20">
        <f t="shared" si="10"/>
        <v>143424</v>
      </c>
      <c r="P95" s="12">
        <v>33643</v>
      </c>
      <c r="Q95" s="12">
        <v>67286</v>
      </c>
      <c r="R95" s="12">
        <v>67286</v>
      </c>
      <c r="S95" s="12">
        <v>33643</v>
      </c>
      <c r="T95" s="12">
        <v>307451</v>
      </c>
      <c r="U95" s="12">
        <v>210710</v>
      </c>
      <c r="V95" s="12">
        <v>27481</v>
      </c>
      <c r="W95" s="12">
        <v>51732</v>
      </c>
      <c r="X95" s="12">
        <v>114046</v>
      </c>
      <c r="Y95" s="5">
        <f>Y93-Y94</f>
        <v>0</v>
      </c>
      <c r="Z95" s="5">
        <f>Z93-Z94</f>
        <v>0</v>
      </c>
      <c r="AA95" s="5">
        <f>AA93-AA94</f>
        <v>0</v>
      </c>
      <c r="AC95" s="29">
        <f t="shared" si="11"/>
        <v>0</v>
      </c>
    </row>
    <row r="96" spans="1:34" ht="36">
      <c r="A96" s="1">
        <v>96</v>
      </c>
      <c r="B96" s="9">
        <v>239</v>
      </c>
      <c r="C96" s="10" t="s">
        <v>191</v>
      </c>
      <c r="D96" s="11" t="s">
        <v>192</v>
      </c>
      <c r="E96" s="3"/>
      <c r="F96" s="3"/>
      <c r="G96" s="3">
        <v>24386</v>
      </c>
      <c r="H96" s="3"/>
      <c r="I96" s="3"/>
      <c r="J96" s="3"/>
      <c r="K96" s="4">
        <f>SUM(E96:J96)</f>
        <v>24386</v>
      </c>
      <c r="M96" s="20">
        <f t="shared" si="8"/>
        <v>0</v>
      </c>
      <c r="N96" s="20">
        <f t="shared" si="9"/>
        <v>0</v>
      </c>
      <c r="O96" s="20">
        <f t="shared" si="10"/>
        <v>0</v>
      </c>
      <c r="P96" s="12">
        <v>20322</v>
      </c>
      <c r="Q96" s="12">
        <v>40644</v>
      </c>
      <c r="R96" s="12">
        <v>40644</v>
      </c>
      <c r="S96" s="12">
        <v>20322</v>
      </c>
      <c r="T96" s="12">
        <v>40644</v>
      </c>
      <c r="U96" s="12">
        <v>40644</v>
      </c>
      <c r="V96" s="12">
        <v>20322</v>
      </c>
      <c r="W96" s="12">
        <v>40644</v>
      </c>
      <c r="X96" s="12">
        <v>40644</v>
      </c>
      <c r="Y96" s="12">
        <v>0</v>
      </c>
      <c r="Z96" s="12">
        <v>0</v>
      </c>
      <c r="AA96" s="12">
        <v>0</v>
      </c>
      <c r="AC96" s="29">
        <f t="shared" si="11"/>
        <v>0</v>
      </c>
      <c r="AD96" s="33" t="s">
        <v>836</v>
      </c>
      <c r="AE96" s="34"/>
      <c r="AF96" s="34"/>
      <c r="AG96" s="34"/>
      <c r="AH96" s="35"/>
    </row>
    <row r="97" spans="1:34">
      <c r="A97" s="1">
        <v>97</v>
      </c>
      <c r="B97" s="9">
        <v>654</v>
      </c>
      <c r="C97" s="10" t="s">
        <v>193</v>
      </c>
      <c r="D97" s="11" t="s">
        <v>194</v>
      </c>
      <c r="E97" s="3"/>
      <c r="F97" s="3">
        <v>86840</v>
      </c>
      <c r="G97" s="3"/>
      <c r="H97" s="3"/>
      <c r="I97" s="3"/>
      <c r="J97" s="3"/>
      <c r="K97" s="4">
        <f>SUM(E97:J97)</f>
        <v>86840</v>
      </c>
      <c r="M97" s="20">
        <f t="shared" si="8"/>
        <v>0</v>
      </c>
      <c r="N97" s="20">
        <f t="shared" si="9"/>
        <v>223317</v>
      </c>
      <c r="O97" s="20">
        <f t="shared" si="10"/>
        <v>0</v>
      </c>
      <c r="P97" s="12">
        <v>43320</v>
      </c>
      <c r="Q97" s="12">
        <v>86640</v>
      </c>
      <c r="R97" s="12">
        <v>86640</v>
      </c>
      <c r="S97" s="12">
        <v>43320</v>
      </c>
      <c r="T97" s="12">
        <v>309957</v>
      </c>
      <c r="U97" s="12">
        <v>86640</v>
      </c>
      <c r="V97" s="12">
        <v>43320</v>
      </c>
      <c r="W97" s="12">
        <v>64644</v>
      </c>
      <c r="X97" s="12">
        <v>86640</v>
      </c>
      <c r="Y97" s="12">
        <v>0</v>
      </c>
      <c r="Z97" s="12">
        <v>245313</v>
      </c>
      <c r="AA97" s="12">
        <v>0</v>
      </c>
      <c r="AC97" s="29">
        <f t="shared" si="11"/>
        <v>245313</v>
      </c>
    </row>
    <row r="98" spans="1:34">
      <c r="A98" s="1">
        <v>98</v>
      </c>
      <c r="B98" s="9">
        <v>262</v>
      </c>
      <c r="C98" s="10" t="s">
        <v>195</v>
      </c>
      <c r="D98" s="11" t="s">
        <v>196</v>
      </c>
      <c r="F98" s="12">
        <v>162329</v>
      </c>
      <c r="K98" s="12">
        <v>162329</v>
      </c>
      <c r="M98" s="20">
        <f t="shared" si="8"/>
        <v>2</v>
      </c>
      <c r="N98" s="20">
        <f t="shared" si="9"/>
        <v>139308</v>
      </c>
      <c r="O98" s="20">
        <f t="shared" si="10"/>
        <v>-1</v>
      </c>
      <c r="P98" s="12">
        <v>22042</v>
      </c>
      <c r="Q98" s="12">
        <v>44083</v>
      </c>
      <c r="R98" s="12">
        <v>44083</v>
      </c>
      <c r="S98" s="12">
        <v>22044</v>
      </c>
      <c r="T98" s="12">
        <v>183391</v>
      </c>
      <c r="U98" s="12">
        <v>44082</v>
      </c>
      <c r="V98" s="12">
        <v>22042</v>
      </c>
      <c r="W98" s="12">
        <v>96204</v>
      </c>
      <c r="X98" s="12">
        <v>44083</v>
      </c>
      <c r="Y98" s="5">
        <v>2</v>
      </c>
      <c r="Z98" s="5">
        <v>87187</v>
      </c>
      <c r="AA98" s="5">
        <v>-1</v>
      </c>
      <c r="AC98" s="29">
        <f t="shared" si="11"/>
        <v>87188</v>
      </c>
    </row>
    <row r="99" spans="1:34" ht="36">
      <c r="A99" s="1">
        <v>99</v>
      </c>
      <c r="B99" s="9">
        <v>239</v>
      </c>
      <c r="C99" s="10" t="s">
        <v>197</v>
      </c>
      <c r="D99" s="11" t="s">
        <v>198</v>
      </c>
      <c r="E99" s="12">
        <v>0</v>
      </c>
      <c r="F99" s="3">
        <v>0</v>
      </c>
      <c r="G99" s="12">
        <v>0</v>
      </c>
      <c r="H99" s="12">
        <v>0</v>
      </c>
      <c r="I99" s="12">
        <v>0</v>
      </c>
      <c r="J99" s="12">
        <v>0</v>
      </c>
      <c r="K99" s="12">
        <v>0</v>
      </c>
      <c r="M99" s="20">
        <f t="shared" si="8"/>
        <v>0</v>
      </c>
      <c r="N99" s="20">
        <f t="shared" si="9"/>
        <v>0</v>
      </c>
      <c r="O99" s="20">
        <f t="shared" si="10"/>
        <v>0</v>
      </c>
      <c r="P99" s="12">
        <v>19105</v>
      </c>
      <c r="Q99" s="12">
        <v>38208</v>
      </c>
      <c r="R99" s="12">
        <v>38208</v>
      </c>
      <c r="S99" s="12">
        <v>19105</v>
      </c>
      <c r="T99" s="12">
        <v>38208</v>
      </c>
      <c r="U99" s="12">
        <v>38208</v>
      </c>
      <c r="V99" s="12">
        <v>19105</v>
      </c>
      <c r="W99" s="12">
        <v>38208</v>
      </c>
      <c r="X99" s="12">
        <v>38208</v>
      </c>
      <c r="Y99" s="12">
        <v>0</v>
      </c>
      <c r="Z99" s="12">
        <v>0</v>
      </c>
      <c r="AA99" s="12">
        <v>0</v>
      </c>
      <c r="AC99" s="29">
        <f t="shared" si="11"/>
        <v>0</v>
      </c>
    </row>
    <row r="100" spans="1:34" ht="36">
      <c r="A100" s="1">
        <v>100</v>
      </c>
      <c r="B100" s="9">
        <v>878</v>
      </c>
      <c r="C100" s="10" t="s">
        <v>199</v>
      </c>
      <c r="D100" s="11" t="s">
        <v>200</v>
      </c>
      <c r="E100" s="12">
        <v>0</v>
      </c>
      <c r="F100" s="3">
        <v>0</v>
      </c>
      <c r="G100" s="12">
        <v>0</v>
      </c>
      <c r="H100" s="12">
        <v>0</v>
      </c>
      <c r="I100" s="12">
        <v>0</v>
      </c>
      <c r="J100" s="12">
        <v>0</v>
      </c>
      <c r="K100" s="12">
        <v>0</v>
      </c>
      <c r="M100" s="20">
        <f t="shared" si="8"/>
        <v>0</v>
      </c>
      <c r="N100" s="20">
        <f t="shared" si="9"/>
        <v>0</v>
      </c>
      <c r="O100" s="20">
        <f t="shared" si="10"/>
        <v>0</v>
      </c>
      <c r="P100" s="12">
        <v>71003</v>
      </c>
      <c r="Q100" s="12">
        <v>142006</v>
      </c>
      <c r="R100" s="12">
        <v>142006</v>
      </c>
      <c r="S100" s="12">
        <v>71003</v>
      </c>
      <c r="T100" s="12">
        <v>142006</v>
      </c>
      <c r="U100" s="12">
        <v>142006</v>
      </c>
      <c r="V100" s="12">
        <v>71003</v>
      </c>
      <c r="W100" s="12">
        <v>142006</v>
      </c>
      <c r="X100" s="12">
        <v>142006</v>
      </c>
      <c r="Y100" s="12">
        <v>0</v>
      </c>
      <c r="Z100" s="12">
        <v>0</v>
      </c>
      <c r="AA100" s="12">
        <v>0</v>
      </c>
      <c r="AC100" s="29">
        <f t="shared" si="11"/>
        <v>0</v>
      </c>
    </row>
    <row r="101" spans="1:34" ht="36">
      <c r="A101" s="1">
        <v>101</v>
      </c>
      <c r="B101" s="9">
        <v>118</v>
      </c>
      <c r="C101" s="10" t="s">
        <v>201</v>
      </c>
      <c r="D101" s="11" t="s">
        <v>202</v>
      </c>
      <c r="E101" s="12">
        <v>0</v>
      </c>
      <c r="F101" s="3">
        <v>0</v>
      </c>
      <c r="G101" s="12">
        <v>0</v>
      </c>
      <c r="H101" s="12">
        <v>0</v>
      </c>
      <c r="I101" s="12">
        <v>0</v>
      </c>
      <c r="J101" s="12">
        <v>0</v>
      </c>
      <c r="K101" s="12">
        <v>0</v>
      </c>
      <c r="M101" s="20">
        <f t="shared" si="8"/>
        <v>0</v>
      </c>
      <c r="N101" s="20">
        <f t="shared" si="9"/>
        <v>0</v>
      </c>
      <c r="O101" s="20">
        <f t="shared" si="10"/>
        <v>0</v>
      </c>
      <c r="P101" s="12">
        <v>14969</v>
      </c>
      <c r="Q101" s="12">
        <v>29937</v>
      </c>
      <c r="R101" s="12">
        <v>29937</v>
      </c>
      <c r="S101" s="12">
        <v>14969</v>
      </c>
      <c r="T101" s="12">
        <v>29937</v>
      </c>
      <c r="U101" s="12">
        <v>29937</v>
      </c>
      <c r="V101" s="12">
        <v>14969</v>
      </c>
      <c r="W101" s="12">
        <v>29937</v>
      </c>
      <c r="X101" s="12">
        <v>29937</v>
      </c>
      <c r="Y101" s="12">
        <v>0</v>
      </c>
      <c r="Z101" s="12">
        <v>0</v>
      </c>
      <c r="AA101" s="12">
        <v>0</v>
      </c>
      <c r="AC101" s="29">
        <f t="shared" si="11"/>
        <v>0</v>
      </c>
    </row>
    <row r="102" spans="1:34">
      <c r="A102" s="1">
        <v>102</v>
      </c>
      <c r="B102" s="9">
        <v>580</v>
      </c>
      <c r="C102" s="10" t="s">
        <v>203</v>
      </c>
      <c r="D102" s="11" t="s">
        <v>204</v>
      </c>
      <c r="E102" s="3"/>
      <c r="F102" s="3">
        <v>164506</v>
      </c>
      <c r="G102" s="3"/>
      <c r="H102" s="3"/>
      <c r="I102" s="3"/>
      <c r="J102" s="3"/>
      <c r="K102" s="4">
        <f>SUM(E102:J102)</f>
        <v>164506</v>
      </c>
      <c r="M102" s="20">
        <f t="shared" si="8"/>
        <v>1699</v>
      </c>
      <c r="N102" s="20">
        <f t="shared" si="9"/>
        <v>353812</v>
      </c>
      <c r="O102" s="20">
        <f t="shared" si="10"/>
        <v>2625</v>
      </c>
      <c r="P102" s="12">
        <v>44423</v>
      </c>
      <c r="Q102" s="12">
        <v>88846</v>
      </c>
      <c r="R102" s="12">
        <v>88846</v>
      </c>
      <c r="S102" s="12">
        <v>46122</v>
      </c>
      <c r="T102" s="12">
        <v>442658</v>
      </c>
      <c r="U102" s="12">
        <v>91471</v>
      </c>
      <c r="V102" s="12">
        <v>46122</v>
      </c>
      <c r="W102" s="12">
        <v>26913</v>
      </c>
      <c r="X102" s="12">
        <v>91471</v>
      </c>
      <c r="Y102" s="12">
        <v>0</v>
      </c>
      <c r="Z102" s="12">
        <v>415745</v>
      </c>
      <c r="AA102" s="12">
        <v>0</v>
      </c>
      <c r="AC102" s="29">
        <f t="shared" si="11"/>
        <v>415745</v>
      </c>
    </row>
    <row r="103" spans="1:34">
      <c r="A103" s="1">
        <v>103</v>
      </c>
      <c r="B103" s="9">
        <v>329</v>
      </c>
      <c r="C103" s="10" t="s">
        <v>205</v>
      </c>
      <c r="D103" s="11" t="s">
        <v>206</v>
      </c>
      <c r="E103" s="3"/>
      <c r="F103" s="3">
        <f>12525+32178+15914+13330</f>
        <v>73947</v>
      </c>
      <c r="G103" s="3"/>
      <c r="H103" s="3">
        <v>600</v>
      </c>
      <c r="I103" s="3"/>
      <c r="J103" s="3"/>
      <c r="K103" s="4">
        <f>SUM(E103:J103)</f>
        <v>74547</v>
      </c>
      <c r="M103" s="20">
        <f t="shared" si="8"/>
        <v>3839</v>
      </c>
      <c r="N103" s="20">
        <f t="shared" si="9"/>
        <v>45609</v>
      </c>
      <c r="O103" s="20">
        <f t="shared" si="10"/>
        <v>41533</v>
      </c>
      <c r="P103" s="12">
        <v>27525</v>
      </c>
      <c r="Q103" s="12">
        <v>55052</v>
      </c>
      <c r="R103" s="12">
        <v>55052</v>
      </c>
      <c r="S103" s="12">
        <v>31364</v>
      </c>
      <c r="T103" s="12">
        <v>100661</v>
      </c>
      <c r="U103" s="12">
        <v>96585</v>
      </c>
      <c r="V103" s="12">
        <v>29244</v>
      </c>
      <c r="W103" s="12">
        <v>32178</v>
      </c>
      <c r="X103" s="12">
        <v>13125</v>
      </c>
      <c r="Y103" s="12">
        <v>2120</v>
      </c>
      <c r="Z103" s="12">
        <v>68483</v>
      </c>
      <c r="AA103" s="12">
        <v>83460</v>
      </c>
      <c r="AC103" s="29">
        <f t="shared" si="11"/>
        <v>154063</v>
      </c>
    </row>
    <row r="104" spans="1:34">
      <c r="A104" s="1">
        <v>104</v>
      </c>
      <c r="B104" s="9">
        <v>551</v>
      </c>
      <c r="C104" s="10" t="s">
        <v>207</v>
      </c>
      <c r="D104" s="11" t="s">
        <v>208</v>
      </c>
      <c r="E104" s="12">
        <v>0</v>
      </c>
      <c r="F104" s="3">
        <v>0</v>
      </c>
      <c r="G104" s="12">
        <v>0</v>
      </c>
      <c r="H104" s="12">
        <v>0</v>
      </c>
      <c r="I104" s="12">
        <v>0</v>
      </c>
      <c r="J104" s="12">
        <v>0</v>
      </c>
      <c r="K104" s="12">
        <v>0</v>
      </c>
      <c r="M104" s="20">
        <f t="shared" si="8"/>
        <v>0</v>
      </c>
      <c r="N104" s="20">
        <f t="shared" si="9"/>
        <v>228315</v>
      </c>
      <c r="O104" s="20">
        <f t="shared" si="10"/>
        <v>0</v>
      </c>
      <c r="P104" s="12">
        <v>42664</v>
      </c>
      <c r="Q104" s="12">
        <v>85328</v>
      </c>
      <c r="R104" s="12">
        <v>85328</v>
      </c>
      <c r="S104" s="12">
        <v>42664</v>
      </c>
      <c r="T104" s="12">
        <v>313643</v>
      </c>
      <c r="U104" s="12">
        <v>85328</v>
      </c>
      <c r="V104" s="12">
        <v>42664</v>
      </c>
      <c r="W104" s="12">
        <v>129180</v>
      </c>
      <c r="X104" s="12">
        <v>85328</v>
      </c>
      <c r="Y104" s="12">
        <v>0</v>
      </c>
      <c r="Z104" s="12">
        <v>184463</v>
      </c>
      <c r="AA104" s="12">
        <v>0</v>
      </c>
      <c r="AC104" s="29">
        <f t="shared" si="11"/>
        <v>184463</v>
      </c>
    </row>
    <row r="105" spans="1:34">
      <c r="A105" s="1">
        <v>105</v>
      </c>
      <c r="B105" s="9">
        <v>83</v>
      </c>
      <c r="C105" s="10" t="s">
        <v>209</v>
      </c>
      <c r="D105" s="11" t="s">
        <v>210</v>
      </c>
      <c r="E105" s="3">
        <v>13569</v>
      </c>
      <c r="F105" s="3">
        <f>6721+12507</f>
        <v>19228</v>
      </c>
      <c r="G105" s="3"/>
      <c r="H105" s="3"/>
      <c r="I105" s="3"/>
      <c r="J105" s="3"/>
      <c r="K105" s="4">
        <f>SUM(E105:J105)</f>
        <v>32797</v>
      </c>
      <c r="M105" s="20">
        <f t="shared" si="8"/>
        <v>-1038</v>
      </c>
      <c r="N105" s="20">
        <f t="shared" si="9"/>
        <v>1247</v>
      </c>
      <c r="O105" s="20">
        <f t="shared" si="10"/>
        <v>2894</v>
      </c>
      <c r="P105" s="12">
        <v>6781</v>
      </c>
      <c r="Q105" s="12">
        <v>13561</v>
      </c>
      <c r="R105" s="12">
        <v>13561</v>
      </c>
      <c r="S105" s="12">
        <v>5743</v>
      </c>
      <c r="T105" s="12">
        <v>14808</v>
      </c>
      <c r="U105" s="12">
        <v>16455</v>
      </c>
      <c r="V105" s="12">
        <v>6291</v>
      </c>
      <c r="W105" s="12">
        <v>12207</v>
      </c>
      <c r="X105" s="12">
        <v>10887</v>
      </c>
      <c r="Y105" s="12">
        <v>-548</v>
      </c>
      <c r="Z105" s="12">
        <v>2601</v>
      </c>
      <c r="AA105" s="12">
        <v>5568</v>
      </c>
      <c r="AC105" s="29">
        <f t="shared" si="11"/>
        <v>7621</v>
      </c>
    </row>
    <row r="106" spans="1:34">
      <c r="A106" s="1">
        <v>106</v>
      </c>
      <c r="B106" s="9">
        <v>604</v>
      </c>
      <c r="C106" s="10" t="s">
        <v>211</v>
      </c>
      <c r="D106" s="11" t="s">
        <v>212</v>
      </c>
      <c r="E106" s="3">
        <v>0</v>
      </c>
      <c r="F106" s="3">
        <v>0</v>
      </c>
      <c r="G106" s="12">
        <v>0</v>
      </c>
      <c r="H106" s="3">
        <v>0</v>
      </c>
      <c r="I106" s="3">
        <v>0</v>
      </c>
      <c r="J106" s="3">
        <v>0</v>
      </c>
      <c r="K106" s="3">
        <v>0</v>
      </c>
      <c r="M106" s="20">
        <f t="shared" si="8"/>
        <v>0</v>
      </c>
      <c r="N106" s="20">
        <f t="shared" si="9"/>
        <v>0</v>
      </c>
      <c r="O106" s="20">
        <f t="shared" si="10"/>
        <v>0</v>
      </c>
      <c r="P106" s="12">
        <v>44906</v>
      </c>
      <c r="Q106" s="12">
        <v>89812</v>
      </c>
      <c r="R106" s="12">
        <v>89812</v>
      </c>
      <c r="S106" s="12">
        <v>44906</v>
      </c>
      <c r="T106" s="12">
        <v>89812</v>
      </c>
      <c r="U106" s="12">
        <v>89812</v>
      </c>
      <c r="V106" s="12">
        <v>44906</v>
      </c>
      <c r="W106" s="12">
        <v>89812</v>
      </c>
      <c r="X106" s="12">
        <v>89812</v>
      </c>
      <c r="Y106" s="12">
        <v>0</v>
      </c>
      <c r="Z106" s="12">
        <v>0</v>
      </c>
      <c r="AA106" s="12">
        <v>0</v>
      </c>
      <c r="AC106" s="29">
        <f t="shared" si="11"/>
        <v>0</v>
      </c>
    </row>
    <row r="107" spans="1:34">
      <c r="A107" s="1">
        <v>107</v>
      </c>
      <c r="B107" s="9">
        <v>308</v>
      </c>
      <c r="C107" s="10" t="s">
        <v>213</v>
      </c>
      <c r="D107" s="11" t="s">
        <v>214</v>
      </c>
      <c r="E107" s="3"/>
      <c r="F107" s="3">
        <v>103004</v>
      </c>
      <c r="G107" s="3"/>
      <c r="H107" s="3">
        <v>6238</v>
      </c>
      <c r="I107" s="3">
        <v>53165</v>
      </c>
      <c r="J107" s="3"/>
      <c r="K107" s="4">
        <f t="shared" ref="K107:K112" si="12">SUM(E107:J107)</f>
        <v>162407</v>
      </c>
      <c r="M107" s="20">
        <f t="shared" si="8"/>
        <v>41998</v>
      </c>
      <c r="N107" s="20">
        <f t="shared" si="9"/>
        <v>111423</v>
      </c>
      <c r="O107" s="20">
        <f t="shared" si="10"/>
        <v>0</v>
      </c>
      <c r="P107" s="12">
        <v>29702</v>
      </c>
      <c r="Q107" s="12">
        <v>59404</v>
      </c>
      <c r="R107" s="12">
        <v>59404</v>
      </c>
      <c r="S107" s="12">
        <v>71700</v>
      </c>
      <c r="T107" s="12">
        <v>170827</v>
      </c>
      <c r="U107" s="12">
        <v>59404</v>
      </c>
      <c r="V107" s="12">
        <v>32529</v>
      </c>
      <c r="W107" s="12">
        <v>70474</v>
      </c>
      <c r="X107" s="12">
        <v>59404</v>
      </c>
      <c r="Y107" s="12">
        <v>39171</v>
      </c>
      <c r="Z107" s="12">
        <v>100353</v>
      </c>
      <c r="AA107" s="12">
        <v>0</v>
      </c>
      <c r="AC107" s="29">
        <f t="shared" si="11"/>
        <v>139524</v>
      </c>
      <c r="AD107" s="30" t="s">
        <v>837</v>
      </c>
      <c r="AE107" s="31"/>
      <c r="AF107" s="31"/>
      <c r="AG107" s="31"/>
      <c r="AH107" s="32"/>
    </row>
    <row r="108" spans="1:34">
      <c r="A108" s="1">
        <v>108</v>
      </c>
      <c r="B108" s="9">
        <v>51</v>
      </c>
      <c r="C108" s="10" t="s">
        <v>215</v>
      </c>
      <c r="D108" s="11" t="s">
        <v>216</v>
      </c>
      <c r="E108" s="3">
        <v>5747</v>
      </c>
      <c r="F108" s="3">
        <f>5232+10464</f>
        <v>15696</v>
      </c>
      <c r="G108" s="3"/>
      <c r="H108" s="3"/>
      <c r="I108" s="3"/>
      <c r="J108" s="3"/>
      <c r="K108" s="4">
        <f t="shared" si="12"/>
        <v>21443</v>
      </c>
      <c r="M108" s="20">
        <f t="shared" si="8"/>
        <v>194</v>
      </c>
      <c r="N108" s="20">
        <f t="shared" si="9"/>
        <v>61</v>
      </c>
      <c r="O108" s="20">
        <f t="shared" si="10"/>
        <v>101</v>
      </c>
      <c r="P108" s="12">
        <v>5203</v>
      </c>
      <c r="Q108" s="12">
        <v>10406</v>
      </c>
      <c r="R108" s="12">
        <v>10406</v>
      </c>
      <c r="S108" s="12">
        <v>5397</v>
      </c>
      <c r="T108" s="12">
        <v>10467</v>
      </c>
      <c r="U108" s="12">
        <v>10507</v>
      </c>
      <c r="V108" s="12">
        <v>5232</v>
      </c>
      <c r="W108" s="12">
        <v>10464</v>
      </c>
      <c r="X108" s="12">
        <v>10508</v>
      </c>
      <c r="Y108" s="12">
        <v>165</v>
      </c>
      <c r="Z108" s="12">
        <v>3</v>
      </c>
      <c r="AA108" s="12">
        <v>-1</v>
      </c>
      <c r="AC108" s="29">
        <f t="shared" si="11"/>
        <v>167</v>
      </c>
    </row>
    <row r="109" spans="1:34">
      <c r="A109" s="1">
        <v>109</v>
      </c>
      <c r="B109" s="9">
        <v>797</v>
      </c>
      <c r="C109" s="10" t="s">
        <v>217</v>
      </c>
      <c r="D109" s="11" t="s">
        <v>218</v>
      </c>
      <c r="E109" s="3"/>
      <c r="F109" s="3"/>
      <c r="G109" s="3"/>
      <c r="H109" s="3">
        <v>75</v>
      </c>
      <c r="I109" s="3">
        <v>131627</v>
      </c>
      <c r="J109" s="3"/>
      <c r="K109" s="4">
        <f t="shared" si="12"/>
        <v>131702</v>
      </c>
      <c r="M109" s="20">
        <f t="shared" si="8"/>
        <v>58899</v>
      </c>
      <c r="N109" s="20">
        <f t="shared" si="9"/>
        <v>37927</v>
      </c>
      <c r="O109" s="20">
        <f t="shared" si="10"/>
        <v>1</v>
      </c>
      <c r="P109" s="12">
        <v>65851</v>
      </c>
      <c r="Q109" s="12">
        <v>131702</v>
      </c>
      <c r="R109" s="12">
        <v>131702</v>
      </c>
      <c r="S109" s="12">
        <v>124750</v>
      </c>
      <c r="T109" s="12">
        <v>169629</v>
      </c>
      <c r="U109" s="12">
        <v>131703</v>
      </c>
      <c r="V109" s="12">
        <v>92038</v>
      </c>
      <c r="W109" s="12">
        <v>126901</v>
      </c>
      <c r="X109" s="12">
        <v>131703</v>
      </c>
      <c r="Y109" s="12">
        <v>32712</v>
      </c>
      <c r="Z109" s="12">
        <v>42728</v>
      </c>
      <c r="AA109" s="12">
        <v>0</v>
      </c>
      <c r="AC109" s="29">
        <f t="shared" si="11"/>
        <v>75440</v>
      </c>
      <c r="AD109" s="33" t="s">
        <v>838</v>
      </c>
      <c r="AE109" s="34"/>
      <c r="AF109" s="34"/>
      <c r="AG109" s="34"/>
      <c r="AH109" s="35"/>
    </row>
    <row r="110" spans="1:34">
      <c r="A110" s="1">
        <v>110</v>
      </c>
      <c r="B110" s="9">
        <v>202</v>
      </c>
      <c r="C110" s="10" t="s">
        <v>219</v>
      </c>
      <c r="D110" s="11" t="s">
        <v>220</v>
      </c>
      <c r="E110" s="3"/>
      <c r="F110" s="3">
        <v>83079</v>
      </c>
      <c r="G110" s="3"/>
      <c r="H110" s="3"/>
      <c r="I110" s="3"/>
      <c r="J110" s="3"/>
      <c r="K110" s="4">
        <f t="shared" si="12"/>
        <v>83079</v>
      </c>
      <c r="M110" s="20">
        <f t="shared" si="8"/>
        <v>0</v>
      </c>
      <c r="N110" s="20">
        <f t="shared" si="9"/>
        <v>109865</v>
      </c>
      <c r="O110" s="20">
        <f t="shared" si="10"/>
        <v>0</v>
      </c>
      <c r="P110" s="12">
        <v>19582</v>
      </c>
      <c r="Q110" s="12">
        <v>39164</v>
      </c>
      <c r="R110" s="12">
        <v>39164</v>
      </c>
      <c r="S110" s="12">
        <v>19582</v>
      </c>
      <c r="T110" s="12">
        <v>149029</v>
      </c>
      <c r="U110" s="12">
        <v>39164</v>
      </c>
      <c r="V110" s="12">
        <v>19582</v>
      </c>
      <c r="W110" s="12">
        <v>17806</v>
      </c>
      <c r="X110" s="12">
        <v>45691</v>
      </c>
      <c r="Y110" s="12">
        <v>0</v>
      </c>
      <c r="Z110" s="12">
        <v>131223</v>
      </c>
      <c r="AA110" s="12">
        <v>-6527</v>
      </c>
      <c r="AC110" s="29">
        <f t="shared" si="11"/>
        <v>124696</v>
      </c>
    </row>
    <row r="111" spans="1:34">
      <c r="A111" s="1">
        <v>111</v>
      </c>
      <c r="B111" s="9">
        <v>180</v>
      </c>
      <c r="C111" s="10" t="s">
        <v>221</v>
      </c>
      <c r="D111" s="11" t="s">
        <v>222</v>
      </c>
      <c r="E111" s="3"/>
      <c r="F111" s="3">
        <v>68439</v>
      </c>
      <c r="G111" s="3"/>
      <c r="H111" s="3"/>
      <c r="I111" s="3"/>
      <c r="J111" s="3"/>
      <c r="K111" s="4">
        <f t="shared" si="12"/>
        <v>68439</v>
      </c>
      <c r="M111" s="20">
        <f t="shared" si="8"/>
        <v>0</v>
      </c>
      <c r="N111" s="20">
        <f t="shared" si="9"/>
        <v>0</v>
      </c>
      <c r="O111" s="20">
        <f t="shared" si="10"/>
        <v>0</v>
      </c>
      <c r="P111" s="12">
        <v>13688</v>
      </c>
      <c r="Q111" s="12">
        <v>27376</v>
      </c>
      <c r="R111" s="12">
        <v>27376</v>
      </c>
      <c r="S111" s="12">
        <v>13688</v>
      </c>
      <c r="T111" s="12">
        <v>27376</v>
      </c>
      <c r="U111" s="12">
        <v>27376</v>
      </c>
      <c r="V111" s="12">
        <v>13688</v>
      </c>
      <c r="W111" s="12">
        <v>27376</v>
      </c>
      <c r="X111" s="12">
        <v>27376</v>
      </c>
      <c r="Y111" s="12">
        <v>0</v>
      </c>
      <c r="Z111" s="12">
        <v>0</v>
      </c>
      <c r="AA111" s="12">
        <v>0</v>
      </c>
      <c r="AC111" s="29">
        <f t="shared" si="11"/>
        <v>0</v>
      </c>
    </row>
    <row r="112" spans="1:34">
      <c r="A112" s="1">
        <v>112</v>
      </c>
      <c r="B112" s="9">
        <v>1180</v>
      </c>
      <c r="C112" s="10" t="s">
        <v>223</v>
      </c>
      <c r="D112" s="11" t="s">
        <v>224</v>
      </c>
      <c r="E112" s="3">
        <v>30830</v>
      </c>
      <c r="F112" s="3">
        <v>449062</v>
      </c>
      <c r="G112" s="3"/>
      <c r="H112" s="3"/>
      <c r="I112" s="3"/>
      <c r="J112" s="3"/>
      <c r="K112" s="4">
        <f t="shared" si="12"/>
        <v>479892</v>
      </c>
      <c r="M112" s="20">
        <f t="shared" si="8"/>
        <v>92521</v>
      </c>
      <c r="N112" s="20">
        <f t="shared" si="9"/>
        <v>186369</v>
      </c>
      <c r="O112" s="20">
        <f t="shared" si="10"/>
        <v>193535</v>
      </c>
      <c r="P112" s="12">
        <v>92137</v>
      </c>
      <c r="Q112" s="12">
        <v>184277</v>
      </c>
      <c r="R112" s="12">
        <v>184277</v>
      </c>
      <c r="S112" s="12">
        <v>184658</v>
      </c>
      <c r="T112" s="12">
        <v>370646</v>
      </c>
      <c r="U112" s="12">
        <v>377812</v>
      </c>
      <c r="V112" s="12">
        <v>97624</v>
      </c>
      <c r="W112" s="12">
        <v>191135</v>
      </c>
      <c r="X112" s="12">
        <v>191133</v>
      </c>
      <c r="Y112" s="12">
        <v>87034</v>
      </c>
      <c r="Z112" s="12">
        <v>179511</v>
      </c>
      <c r="AA112" s="12">
        <v>186679</v>
      </c>
      <c r="AC112" s="29">
        <f t="shared" si="11"/>
        <v>453224</v>
      </c>
    </row>
    <row r="113" spans="1:39">
      <c r="A113" s="1">
        <v>113</v>
      </c>
      <c r="B113" s="9">
        <v>550</v>
      </c>
      <c r="C113" s="10" t="s">
        <v>225</v>
      </c>
      <c r="D113" s="11" t="s">
        <v>226</v>
      </c>
      <c r="E113" s="12">
        <v>0</v>
      </c>
      <c r="F113" s="3">
        <v>0</v>
      </c>
      <c r="G113" s="12">
        <v>0</v>
      </c>
      <c r="H113" s="12">
        <v>0</v>
      </c>
      <c r="I113" s="12">
        <v>0</v>
      </c>
      <c r="J113" s="12">
        <v>0</v>
      </c>
      <c r="K113" s="4">
        <v>0</v>
      </c>
      <c r="M113" s="20">
        <f t="shared" si="8"/>
        <v>0</v>
      </c>
      <c r="N113" s="20">
        <f t="shared" si="9"/>
        <v>120642</v>
      </c>
      <c r="O113" s="20">
        <f t="shared" si="10"/>
        <v>0</v>
      </c>
      <c r="P113" s="12">
        <v>42690</v>
      </c>
      <c r="Q113" s="12">
        <v>85380</v>
      </c>
      <c r="R113" s="12">
        <v>85380</v>
      </c>
      <c r="S113" s="12">
        <v>42690</v>
      </c>
      <c r="T113" s="12">
        <v>206022</v>
      </c>
      <c r="U113" s="12">
        <v>85380</v>
      </c>
      <c r="V113" s="12">
        <v>42690</v>
      </c>
      <c r="W113" s="12">
        <v>124828</v>
      </c>
      <c r="X113" s="12">
        <v>85380</v>
      </c>
      <c r="Y113" s="12">
        <v>0</v>
      </c>
      <c r="Z113" s="12">
        <v>81194</v>
      </c>
      <c r="AA113" s="12">
        <v>0</v>
      </c>
      <c r="AC113" s="29">
        <f t="shared" si="11"/>
        <v>81194</v>
      </c>
    </row>
    <row r="114" spans="1:39">
      <c r="A114" s="1">
        <v>114</v>
      </c>
      <c r="B114" s="9">
        <v>329</v>
      </c>
      <c r="C114" s="10" t="s">
        <v>227</v>
      </c>
      <c r="D114" s="11" t="s">
        <v>228</v>
      </c>
      <c r="E114" s="3">
        <v>65038</v>
      </c>
      <c r="F114" s="3">
        <v>77280</v>
      </c>
      <c r="G114" s="3"/>
      <c r="H114" s="3">
        <v>0</v>
      </c>
      <c r="I114" s="3"/>
      <c r="J114" s="3"/>
      <c r="K114" s="4">
        <f>SUM(E114:J114)</f>
        <v>142318</v>
      </c>
      <c r="M114" s="20">
        <f t="shared" si="8"/>
        <v>0</v>
      </c>
      <c r="N114" s="20">
        <f t="shared" si="9"/>
        <v>24089</v>
      </c>
      <c r="O114" s="20">
        <f t="shared" si="10"/>
        <v>12986</v>
      </c>
      <c r="P114" s="12">
        <v>27025</v>
      </c>
      <c r="Q114" s="12">
        <v>54051</v>
      </c>
      <c r="R114" s="12">
        <v>54051</v>
      </c>
      <c r="S114" s="12">
        <v>27025</v>
      </c>
      <c r="T114" s="12">
        <v>78140</v>
      </c>
      <c r="U114" s="12">
        <v>67037</v>
      </c>
      <c r="V114" s="12">
        <v>27025</v>
      </c>
      <c r="W114" s="12">
        <v>50255</v>
      </c>
      <c r="X114" s="12">
        <v>65038</v>
      </c>
      <c r="Y114" s="12">
        <v>0</v>
      </c>
      <c r="Z114" s="12">
        <v>27885</v>
      </c>
      <c r="AA114" s="12">
        <v>1999</v>
      </c>
      <c r="AC114" s="29">
        <f t="shared" si="11"/>
        <v>29884</v>
      </c>
      <c r="AD114" s="39" t="s">
        <v>839</v>
      </c>
      <c r="AE114" s="40"/>
      <c r="AF114" s="40"/>
      <c r="AG114" s="40"/>
      <c r="AH114" s="41"/>
    </row>
    <row r="115" spans="1:39">
      <c r="A115" s="1">
        <v>115</v>
      </c>
      <c r="B115" s="9">
        <v>720</v>
      </c>
      <c r="C115" s="10" t="s">
        <v>229</v>
      </c>
      <c r="D115" s="11" t="s">
        <v>230</v>
      </c>
      <c r="E115" s="3">
        <v>125132</v>
      </c>
      <c r="F115" s="3"/>
      <c r="G115" s="3"/>
      <c r="H115" s="3"/>
      <c r="I115" s="3"/>
      <c r="J115" s="3"/>
      <c r="K115" s="4">
        <f>SUM(E115:J115)</f>
        <v>125132</v>
      </c>
      <c r="M115" s="20">
        <f t="shared" si="8"/>
        <v>0</v>
      </c>
      <c r="N115" s="20">
        <f t="shared" si="9"/>
        <v>30316</v>
      </c>
      <c r="O115" s="20">
        <f t="shared" si="10"/>
        <v>0</v>
      </c>
      <c r="P115" s="12">
        <v>62566</v>
      </c>
      <c r="Q115" s="12">
        <v>125132</v>
      </c>
      <c r="R115" s="12">
        <v>125132</v>
      </c>
      <c r="S115" s="12">
        <v>62566</v>
      </c>
      <c r="T115" s="12">
        <v>155448</v>
      </c>
      <c r="U115" s="12">
        <v>125132</v>
      </c>
      <c r="V115" s="12">
        <v>62566</v>
      </c>
      <c r="W115" s="12">
        <v>101250</v>
      </c>
      <c r="X115" s="12">
        <v>125132</v>
      </c>
      <c r="Y115" s="12">
        <v>0</v>
      </c>
      <c r="Z115" s="12">
        <v>54198</v>
      </c>
      <c r="AA115" s="12">
        <v>0</v>
      </c>
      <c r="AC115" s="29">
        <f t="shared" si="11"/>
        <v>54198</v>
      </c>
      <c r="AD115" s="33" t="s">
        <v>830</v>
      </c>
      <c r="AE115" s="34"/>
      <c r="AF115" s="34"/>
      <c r="AG115" s="34"/>
      <c r="AH115" s="35"/>
    </row>
    <row r="116" spans="1:39">
      <c r="A116" s="1">
        <v>116</v>
      </c>
      <c r="B116" s="9">
        <v>485</v>
      </c>
      <c r="C116" s="10" t="s">
        <v>231</v>
      </c>
      <c r="D116" s="11" t="s">
        <v>232</v>
      </c>
      <c r="E116" s="3"/>
      <c r="F116" s="3">
        <v>7429</v>
      </c>
      <c r="G116" s="3"/>
      <c r="H116" s="3">
        <v>5201</v>
      </c>
      <c r="I116" s="3">
        <v>5772</v>
      </c>
      <c r="J116" s="3"/>
      <c r="K116" s="4">
        <f>SUM(E116:J116)</f>
        <v>18402</v>
      </c>
      <c r="M116" s="20">
        <f t="shared" si="8"/>
        <v>0</v>
      </c>
      <c r="N116" s="20">
        <f t="shared" si="9"/>
        <v>43700</v>
      </c>
      <c r="O116" s="20">
        <f t="shared" si="10"/>
        <v>49148</v>
      </c>
      <c r="P116" s="12">
        <v>41718</v>
      </c>
      <c r="Q116" s="12">
        <v>83436</v>
      </c>
      <c r="R116" s="12">
        <v>83436</v>
      </c>
      <c r="S116" s="12">
        <v>41718</v>
      </c>
      <c r="T116" s="12">
        <v>127136</v>
      </c>
      <c r="U116" s="12">
        <v>132584</v>
      </c>
      <c r="V116" s="12">
        <v>41718</v>
      </c>
      <c r="W116" s="12">
        <v>82573</v>
      </c>
      <c r="X116" s="12">
        <v>83928</v>
      </c>
      <c r="Y116" s="12">
        <v>0</v>
      </c>
      <c r="Z116" s="12">
        <v>44563</v>
      </c>
      <c r="AA116" s="12">
        <v>48656</v>
      </c>
      <c r="AC116" s="29">
        <f t="shared" si="11"/>
        <v>93219</v>
      </c>
      <c r="AD116" t="s">
        <v>840</v>
      </c>
    </row>
    <row r="117" spans="1:39">
      <c r="A117" s="1">
        <v>117</v>
      </c>
      <c r="B117" s="9">
        <v>421</v>
      </c>
      <c r="C117" s="10" t="s">
        <v>233</v>
      </c>
      <c r="D117" s="11" t="s">
        <v>234</v>
      </c>
      <c r="E117" s="3">
        <v>71683</v>
      </c>
      <c r="F117" s="3"/>
      <c r="G117" s="3"/>
      <c r="H117" s="3"/>
      <c r="I117" s="3"/>
      <c r="J117" s="3"/>
      <c r="K117" s="4">
        <f>SUM(E117:J117)</f>
        <v>71683</v>
      </c>
      <c r="M117" s="20">
        <f t="shared" si="8"/>
        <v>0</v>
      </c>
      <c r="N117" s="20">
        <f t="shared" si="9"/>
        <v>13649</v>
      </c>
      <c r="O117" s="20">
        <f t="shared" si="10"/>
        <v>0</v>
      </c>
      <c r="P117" s="12">
        <v>35841</v>
      </c>
      <c r="Q117" s="12">
        <v>71683</v>
      </c>
      <c r="R117" s="12">
        <v>71683</v>
      </c>
      <c r="S117" s="12">
        <v>35841</v>
      </c>
      <c r="T117" s="12">
        <v>85332</v>
      </c>
      <c r="U117" s="12">
        <v>71683</v>
      </c>
      <c r="V117" s="12">
        <v>35841</v>
      </c>
      <c r="W117" s="12">
        <v>72991</v>
      </c>
      <c r="X117" s="12">
        <v>71683</v>
      </c>
      <c r="Y117" s="12">
        <v>0</v>
      </c>
      <c r="Z117" s="12">
        <v>12341</v>
      </c>
      <c r="AA117" s="12">
        <v>0</v>
      </c>
      <c r="AC117" s="29">
        <f t="shared" si="11"/>
        <v>12341</v>
      </c>
    </row>
    <row r="118" spans="1:39">
      <c r="A118" s="1">
        <v>118</v>
      </c>
      <c r="B118" s="9">
        <v>326</v>
      </c>
      <c r="C118" s="10" t="s">
        <v>235</v>
      </c>
      <c r="D118" s="11" t="s">
        <v>236</v>
      </c>
      <c r="E118" s="3"/>
      <c r="F118" s="3">
        <v>148518</v>
      </c>
      <c r="G118" s="3"/>
      <c r="H118" s="3"/>
      <c r="I118" s="3"/>
      <c r="J118" s="3"/>
      <c r="K118" s="4">
        <f>SUM(E118:J118)</f>
        <v>148518</v>
      </c>
      <c r="M118" s="20">
        <f t="shared" si="8"/>
        <v>0</v>
      </c>
      <c r="N118" s="20">
        <f t="shared" si="9"/>
        <v>20140</v>
      </c>
      <c r="O118" s="20">
        <f t="shared" si="10"/>
        <v>0</v>
      </c>
      <c r="P118" s="12">
        <v>31827</v>
      </c>
      <c r="Q118" s="12">
        <v>63654</v>
      </c>
      <c r="R118" s="12">
        <v>63654</v>
      </c>
      <c r="S118" s="12">
        <v>31827</v>
      </c>
      <c r="T118" s="12">
        <v>83794</v>
      </c>
      <c r="U118" s="12">
        <v>63654</v>
      </c>
      <c r="V118" s="12">
        <v>31827</v>
      </c>
      <c r="W118" s="12">
        <v>53432</v>
      </c>
      <c r="X118" s="12">
        <v>63654</v>
      </c>
      <c r="Y118" s="12">
        <v>0</v>
      </c>
      <c r="Z118" s="12">
        <v>30362</v>
      </c>
      <c r="AA118" s="12">
        <v>0</v>
      </c>
      <c r="AC118" s="29">
        <f t="shared" si="11"/>
        <v>30362</v>
      </c>
    </row>
    <row r="119" spans="1:39" ht="36">
      <c r="A119" s="1">
        <v>119</v>
      </c>
      <c r="B119" s="9">
        <v>354</v>
      </c>
      <c r="C119" s="10" t="s">
        <v>237</v>
      </c>
      <c r="D119" s="11" t="s">
        <v>238</v>
      </c>
      <c r="E119" s="3">
        <v>0</v>
      </c>
      <c r="F119" s="3">
        <v>0</v>
      </c>
      <c r="G119" s="12">
        <v>0</v>
      </c>
      <c r="H119" s="12">
        <v>0</v>
      </c>
      <c r="I119" s="12">
        <v>0</v>
      </c>
      <c r="J119" s="12">
        <v>0</v>
      </c>
      <c r="K119" s="12">
        <v>0</v>
      </c>
      <c r="M119" s="20">
        <f t="shared" si="8"/>
        <v>12328</v>
      </c>
      <c r="N119" s="20">
        <f t="shared" si="9"/>
        <v>61205</v>
      </c>
      <c r="O119" s="20">
        <f t="shared" si="10"/>
        <v>16387</v>
      </c>
      <c r="P119" s="12">
        <v>31961</v>
      </c>
      <c r="Q119" s="12">
        <v>63923</v>
      </c>
      <c r="R119" s="12">
        <v>63923</v>
      </c>
      <c r="S119" s="12">
        <v>44289</v>
      </c>
      <c r="T119" s="12">
        <v>125128</v>
      </c>
      <c r="U119" s="12">
        <v>80310</v>
      </c>
      <c r="V119" s="12">
        <v>44289</v>
      </c>
      <c r="W119" s="12">
        <v>41015</v>
      </c>
      <c r="X119" s="12">
        <v>80310</v>
      </c>
      <c r="Y119" s="12">
        <v>0</v>
      </c>
      <c r="Z119" s="12">
        <v>84113</v>
      </c>
      <c r="AA119" s="12">
        <v>0</v>
      </c>
      <c r="AC119" s="29">
        <f t="shared" si="11"/>
        <v>84113</v>
      </c>
    </row>
    <row r="120" spans="1:39">
      <c r="A120" s="1">
        <v>120</v>
      </c>
      <c r="B120" s="9">
        <v>105</v>
      </c>
      <c r="C120" s="10" t="s">
        <v>239</v>
      </c>
      <c r="D120" s="11" t="s">
        <v>240</v>
      </c>
      <c r="E120" s="3"/>
      <c r="F120" s="3">
        <v>45925</v>
      </c>
      <c r="G120" s="3"/>
      <c r="H120" s="3"/>
      <c r="I120" s="3">
        <v>14595</v>
      </c>
      <c r="J120" s="3"/>
      <c r="K120" s="4">
        <f t="shared" ref="K120:K127" si="13">SUM(E120:J120)</f>
        <v>60520</v>
      </c>
      <c r="M120" s="20">
        <f t="shared" si="8"/>
        <v>4</v>
      </c>
      <c r="N120" s="20">
        <f t="shared" si="9"/>
        <v>11161</v>
      </c>
      <c r="O120" s="20">
        <f t="shared" si="10"/>
        <v>0</v>
      </c>
      <c r="P120" s="12">
        <v>10863</v>
      </c>
      <c r="Q120" s="12">
        <v>21726</v>
      </c>
      <c r="R120" s="12">
        <v>21726</v>
      </c>
      <c r="S120" s="12">
        <v>10867</v>
      </c>
      <c r="T120" s="12">
        <v>32887</v>
      </c>
      <c r="U120" s="12">
        <v>21726</v>
      </c>
      <c r="V120" s="12">
        <v>10045</v>
      </c>
      <c r="W120" s="12">
        <v>31425</v>
      </c>
      <c r="X120" s="12">
        <v>19050</v>
      </c>
      <c r="Y120" s="12">
        <v>822</v>
      </c>
      <c r="Z120" s="12">
        <v>1462</v>
      </c>
      <c r="AA120" s="12">
        <v>2676</v>
      </c>
      <c r="AC120" s="29">
        <f t="shared" si="11"/>
        <v>4960</v>
      </c>
    </row>
    <row r="121" spans="1:39">
      <c r="A121" s="1">
        <v>121</v>
      </c>
      <c r="B121" s="9">
        <v>422</v>
      </c>
      <c r="C121" s="10" t="s">
        <v>241</v>
      </c>
      <c r="D121" s="11" t="s">
        <v>242</v>
      </c>
      <c r="E121" s="3"/>
      <c r="F121" s="3">
        <v>91806</v>
      </c>
      <c r="G121" s="3"/>
      <c r="H121" s="3">
        <v>3275</v>
      </c>
      <c r="I121" s="3">
        <v>76096</v>
      </c>
      <c r="J121" s="3">
        <v>63899</v>
      </c>
      <c r="K121" s="4">
        <f t="shared" si="13"/>
        <v>235076</v>
      </c>
      <c r="M121" s="20">
        <f t="shared" si="8"/>
        <v>0</v>
      </c>
      <c r="N121" s="20">
        <f t="shared" si="9"/>
        <v>0</v>
      </c>
      <c r="O121" s="20">
        <f t="shared" si="10"/>
        <v>0</v>
      </c>
      <c r="P121" s="12">
        <v>39460</v>
      </c>
      <c r="Q121" s="12">
        <v>78920</v>
      </c>
      <c r="R121" s="12">
        <v>78920</v>
      </c>
      <c r="S121" s="12">
        <v>39460</v>
      </c>
      <c r="T121" s="12">
        <v>78920</v>
      </c>
      <c r="U121" s="12">
        <v>78920</v>
      </c>
      <c r="V121" s="12">
        <v>39460</v>
      </c>
      <c r="W121" s="12">
        <v>78920</v>
      </c>
      <c r="X121" s="12">
        <v>78920</v>
      </c>
      <c r="Y121" s="12">
        <v>0</v>
      </c>
      <c r="Z121" s="12">
        <v>0</v>
      </c>
      <c r="AA121" s="12">
        <v>0</v>
      </c>
      <c r="AC121" s="29">
        <f t="shared" si="11"/>
        <v>0</v>
      </c>
      <c r="AD121" s="42" t="s">
        <v>841</v>
      </c>
      <c r="AE121" s="43"/>
      <c r="AF121" s="43"/>
      <c r="AG121" s="43"/>
      <c r="AH121" s="44"/>
      <c r="AI121" s="42" t="s">
        <v>842</v>
      </c>
      <c r="AJ121" s="43"/>
      <c r="AK121" s="43"/>
      <c r="AL121" s="43"/>
      <c r="AM121" s="44"/>
    </row>
    <row r="122" spans="1:39">
      <c r="A122" s="1">
        <v>122</v>
      </c>
      <c r="B122" s="9">
        <v>180</v>
      </c>
      <c r="C122" s="10" t="s">
        <v>243</v>
      </c>
      <c r="D122" s="11" t="s">
        <v>244</v>
      </c>
      <c r="E122" s="3"/>
      <c r="F122" s="3">
        <v>107777</v>
      </c>
      <c r="G122" s="3"/>
      <c r="H122" s="3"/>
      <c r="I122" s="3"/>
      <c r="J122" s="3"/>
      <c r="K122" s="4">
        <f t="shared" si="13"/>
        <v>107777</v>
      </c>
      <c r="M122" s="20">
        <f t="shared" si="8"/>
        <v>7</v>
      </c>
      <c r="N122" s="20">
        <f t="shared" si="9"/>
        <v>52598</v>
      </c>
      <c r="O122" s="20">
        <f t="shared" si="10"/>
        <v>53</v>
      </c>
      <c r="P122" s="12">
        <v>17291</v>
      </c>
      <c r="Q122" s="12">
        <v>34581</v>
      </c>
      <c r="R122" s="12">
        <v>34581</v>
      </c>
      <c r="S122" s="12">
        <v>17298</v>
      </c>
      <c r="T122" s="12">
        <v>87179</v>
      </c>
      <c r="U122" s="12">
        <v>34634</v>
      </c>
      <c r="V122" s="12">
        <v>16643</v>
      </c>
      <c r="W122" s="12">
        <v>56516</v>
      </c>
      <c r="X122" s="12">
        <v>34618</v>
      </c>
      <c r="Y122" s="12">
        <v>655</v>
      </c>
      <c r="Z122" s="12">
        <v>30663</v>
      </c>
      <c r="AA122" s="12">
        <v>16</v>
      </c>
      <c r="AC122" s="29">
        <f t="shared" si="11"/>
        <v>31334</v>
      </c>
    </row>
    <row r="123" spans="1:39">
      <c r="A123" s="1">
        <v>123</v>
      </c>
      <c r="B123" s="9">
        <v>118</v>
      </c>
      <c r="C123" s="10" t="s">
        <v>245</v>
      </c>
      <c r="D123" s="11" t="s">
        <v>246</v>
      </c>
      <c r="E123" s="3">
        <v>21976</v>
      </c>
      <c r="F123" s="3">
        <f>SUM(18104+21976)</f>
        <v>40080</v>
      </c>
      <c r="G123" s="3"/>
      <c r="H123" s="3"/>
      <c r="I123" s="3"/>
      <c r="J123" s="3"/>
      <c r="K123" s="4">
        <f t="shared" si="13"/>
        <v>62056</v>
      </c>
      <c r="M123" s="20">
        <f t="shared" si="8"/>
        <v>7094</v>
      </c>
      <c r="N123" s="20">
        <f t="shared" si="9"/>
        <v>0</v>
      </c>
      <c r="O123" s="20">
        <f t="shared" si="10"/>
        <v>0</v>
      </c>
      <c r="P123" s="12">
        <v>10988</v>
      </c>
      <c r="Q123" s="12">
        <v>21976</v>
      </c>
      <c r="R123" s="12">
        <v>21976</v>
      </c>
      <c r="S123" s="12">
        <v>18082</v>
      </c>
      <c r="T123" s="12">
        <v>21976</v>
      </c>
      <c r="U123" s="12">
        <v>21976</v>
      </c>
      <c r="V123" s="12">
        <v>18104</v>
      </c>
      <c r="W123" s="12">
        <v>21939</v>
      </c>
      <c r="X123" s="12">
        <v>21976</v>
      </c>
      <c r="Y123" s="12">
        <v>-22</v>
      </c>
      <c r="Z123" s="12">
        <v>37</v>
      </c>
      <c r="AA123" s="12">
        <v>0</v>
      </c>
      <c r="AC123" s="29">
        <f t="shared" si="11"/>
        <v>15</v>
      </c>
      <c r="AD123" s="30" t="s">
        <v>843</v>
      </c>
      <c r="AE123" s="31"/>
      <c r="AF123" s="31"/>
      <c r="AG123" s="31"/>
      <c r="AH123" s="32"/>
    </row>
    <row r="124" spans="1:39">
      <c r="A124" s="1">
        <v>124</v>
      </c>
      <c r="B124" s="9">
        <v>223</v>
      </c>
      <c r="C124" s="10" t="s">
        <v>247</v>
      </c>
      <c r="D124" s="11" t="s">
        <v>248</v>
      </c>
      <c r="E124" s="3"/>
      <c r="F124" s="3">
        <v>63934</v>
      </c>
      <c r="G124" s="3">
        <v>13200</v>
      </c>
      <c r="H124" s="3"/>
      <c r="I124" s="3">
        <v>29423</v>
      </c>
      <c r="J124" s="3"/>
      <c r="K124" s="4">
        <f t="shared" si="13"/>
        <v>106557</v>
      </c>
      <c r="M124" s="20">
        <f t="shared" si="8"/>
        <v>0</v>
      </c>
      <c r="N124" s="20">
        <f t="shared" si="9"/>
        <v>0</v>
      </c>
      <c r="O124" s="20">
        <f t="shared" si="10"/>
        <v>0</v>
      </c>
      <c r="P124" s="12">
        <v>21311</v>
      </c>
      <c r="Q124" s="12">
        <v>42623</v>
      </c>
      <c r="R124" s="12">
        <v>42623</v>
      </c>
      <c r="S124" s="12">
        <v>21311</v>
      </c>
      <c r="T124" s="12">
        <v>42623</v>
      </c>
      <c r="U124" s="12">
        <v>42623</v>
      </c>
      <c r="V124" s="12">
        <v>21311</v>
      </c>
      <c r="W124" s="12">
        <v>42623</v>
      </c>
      <c r="X124" s="12">
        <v>42623</v>
      </c>
      <c r="Y124" s="12">
        <v>0</v>
      </c>
      <c r="Z124" s="12">
        <v>0</v>
      </c>
      <c r="AA124" s="12">
        <v>0</v>
      </c>
      <c r="AC124" s="29">
        <f t="shared" si="11"/>
        <v>0</v>
      </c>
    </row>
    <row r="125" spans="1:39">
      <c r="A125" s="1">
        <v>125</v>
      </c>
      <c r="B125" s="9">
        <v>223</v>
      </c>
      <c r="C125" s="10" t="s">
        <v>249</v>
      </c>
      <c r="D125" s="11" t="s">
        <v>250</v>
      </c>
      <c r="E125" s="3"/>
      <c r="F125" s="3">
        <v>37530</v>
      </c>
      <c r="G125" s="3"/>
      <c r="H125" s="3"/>
      <c r="I125" s="3"/>
      <c r="J125" s="3">
        <v>6781</v>
      </c>
      <c r="K125" s="4">
        <f t="shared" si="13"/>
        <v>44311</v>
      </c>
      <c r="M125" s="20">
        <f t="shared" si="8"/>
        <v>39796</v>
      </c>
      <c r="N125" s="20">
        <f t="shared" si="9"/>
        <v>73808</v>
      </c>
      <c r="O125" s="20">
        <f t="shared" si="10"/>
        <v>75053</v>
      </c>
      <c r="P125" s="12">
        <v>19017</v>
      </c>
      <c r="Q125" s="12">
        <v>38034</v>
      </c>
      <c r="R125" s="12">
        <v>38034</v>
      </c>
      <c r="S125" s="12">
        <v>58813</v>
      </c>
      <c r="T125" s="12">
        <v>111842</v>
      </c>
      <c r="U125" s="12">
        <v>113087</v>
      </c>
      <c r="V125" s="12">
        <v>12501</v>
      </c>
      <c r="W125" s="12">
        <v>25320</v>
      </c>
      <c r="X125" s="12">
        <v>44311</v>
      </c>
      <c r="Y125" s="12">
        <v>46312</v>
      </c>
      <c r="Z125" s="12">
        <v>86522</v>
      </c>
      <c r="AA125" s="12">
        <v>68776</v>
      </c>
      <c r="AC125" s="29">
        <f t="shared" si="11"/>
        <v>201610</v>
      </c>
    </row>
    <row r="126" spans="1:39">
      <c r="A126" s="1">
        <v>126</v>
      </c>
      <c r="B126" s="9">
        <v>444</v>
      </c>
      <c r="C126" s="10" t="s">
        <v>251</v>
      </c>
      <c r="D126" s="11" t="s">
        <v>252</v>
      </c>
      <c r="E126" s="3">
        <v>76131</v>
      </c>
      <c r="F126" s="3">
        <v>114195</v>
      </c>
      <c r="G126" s="3"/>
      <c r="H126" s="3"/>
      <c r="I126" s="3"/>
      <c r="J126" s="3"/>
      <c r="K126" s="4">
        <f t="shared" si="13"/>
        <v>190326</v>
      </c>
      <c r="M126" s="20">
        <f t="shared" si="8"/>
        <v>0</v>
      </c>
      <c r="N126" s="20">
        <f t="shared" si="9"/>
        <v>0</v>
      </c>
      <c r="O126" s="20">
        <f t="shared" si="10"/>
        <v>0</v>
      </c>
      <c r="P126" s="12">
        <v>38065</v>
      </c>
      <c r="Q126" s="12">
        <v>76130</v>
      </c>
      <c r="R126" s="12">
        <v>76131</v>
      </c>
      <c r="S126" s="12">
        <v>38065</v>
      </c>
      <c r="T126" s="12">
        <v>76130</v>
      </c>
      <c r="U126" s="12">
        <v>76131</v>
      </c>
      <c r="V126" s="12">
        <v>38065</v>
      </c>
      <c r="W126" s="12">
        <v>76130</v>
      </c>
      <c r="X126" s="12">
        <v>76131</v>
      </c>
      <c r="Y126" s="12">
        <v>0</v>
      </c>
      <c r="Z126" s="12">
        <v>0</v>
      </c>
      <c r="AA126" s="12">
        <v>0</v>
      </c>
      <c r="AC126" s="29">
        <f t="shared" si="11"/>
        <v>0</v>
      </c>
      <c r="AD126" s="45" t="s">
        <v>844</v>
      </c>
      <c r="AE126" s="46"/>
      <c r="AF126" s="46"/>
      <c r="AG126" s="46"/>
      <c r="AH126" s="47"/>
    </row>
    <row r="127" spans="1:39" ht="36">
      <c r="A127" s="1">
        <v>127</v>
      </c>
      <c r="B127" s="9">
        <v>72</v>
      </c>
      <c r="C127" s="10" t="s">
        <v>253</v>
      </c>
      <c r="D127" s="11" t="s">
        <v>254</v>
      </c>
      <c r="E127" s="12">
        <v>0</v>
      </c>
      <c r="F127" s="3">
        <v>0</v>
      </c>
      <c r="G127" s="12">
        <v>0</v>
      </c>
      <c r="H127" s="12">
        <v>0</v>
      </c>
      <c r="I127" s="12">
        <v>0</v>
      </c>
      <c r="J127" s="12">
        <v>0</v>
      </c>
      <c r="K127" s="4">
        <f t="shared" si="13"/>
        <v>0</v>
      </c>
      <c r="M127" s="20">
        <f t="shared" si="8"/>
        <v>15767</v>
      </c>
      <c r="N127" s="20">
        <f t="shared" si="9"/>
        <v>40248</v>
      </c>
      <c r="O127" s="20">
        <f t="shared" si="10"/>
        <v>14235</v>
      </c>
      <c r="P127" s="12">
        <v>7323</v>
      </c>
      <c r="Q127" s="12">
        <v>14645</v>
      </c>
      <c r="R127" s="12">
        <v>14645</v>
      </c>
      <c r="S127" s="12">
        <v>23090</v>
      </c>
      <c r="T127" s="12">
        <v>54893</v>
      </c>
      <c r="U127" s="12">
        <v>28880</v>
      </c>
      <c r="V127" s="12">
        <v>8254</v>
      </c>
      <c r="W127" s="12">
        <v>12772</v>
      </c>
      <c r="X127" s="12">
        <v>14383</v>
      </c>
      <c r="Y127" s="12">
        <v>14836</v>
      </c>
      <c r="Z127" s="12">
        <v>42121</v>
      </c>
      <c r="AA127" s="12">
        <v>14497</v>
      </c>
      <c r="AC127" s="29">
        <f t="shared" si="11"/>
        <v>71454</v>
      </c>
    </row>
    <row r="128" spans="1:39" ht="36">
      <c r="A128" s="1">
        <v>128</v>
      </c>
      <c r="B128" s="9">
        <v>96</v>
      </c>
      <c r="C128" s="10" t="s">
        <v>255</v>
      </c>
      <c r="D128" s="11" t="s">
        <v>256</v>
      </c>
      <c r="E128" s="3">
        <v>0</v>
      </c>
      <c r="F128" s="3">
        <v>0</v>
      </c>
      <c r="G128" s="12">
        <v>0</v>
      </c>
      <c r="H128" s="12">
        <v>0</v>
      </c>
      <c r="I128" s="12">
        <v>0</v>
      </c>
      <c r="J128" s="12">
        <v>0</v>
      </c>
      <c r="K128" s="12">
        <v>0</v>
      </c>
      <c r="M128" s="20">
        <f t="shared" si="8"/>
        <v>66188</v>
      </c>
      <c r="N128" s="20">
        <f t="shared" si="9"/>
        <v>87548</v>
      </c>
      <c r="O128" s="20">
        <f t="shared" si="10"/>
        <v>50527</v>
      </c>
      <c r="P128" s="12">
        <v>9999</v>
      </c>
      <c r="Q128" s="12">
        <v>19998</v>
      </c>
      <c r="R128" s="12">
        <v>19998</v>
      </c>
      <c r="S128" s="12">
        <v>76187</v>
      </c>
      <c r="T128" s="12">
        <v>107546</v>
      </c>
      <c r="U128" s="12">
        <v>70525</v>
      </c>
      <c r="V128" s="12">
        <v>2274</v>
      </c>
      <c r="W128" s="12">
        <v>17867</v>
      </c>
      <c r="X128" s="12">
        <v>17367</v>
      </c>
      <c r="Y128" s="12">
        <v>73913</v>
      </c>
      <c r="Z128" s="12">
        <v>89679</v>
      </c>
      <c r="AA128" s="12">
        <v>53158</v>
      </c>
      <c r="AC128" s="29">
        <f t="shared" si="11"/>
        <v>216750</v>
      </c>
    </row>
    <row r="129" spans="1:34">
      <c r="A129" s="1">
        <v>129</v>
      </c>
      <c r="B129" s="9">
        <v>110</v>
      </c>
      <c r="C129" s="10" t="s">
        <v>257</v>
      </c>
      <c r="D129" s="11" t="s">
        <v>258</v>
      </c>
      <c r="E129" s="3"/>
      <c r="F129" s="3">
        <v>44471</v>
      </c>
      <c r="G129" s="3"/>
      <c r="H129" s="3"/>
      <c r="I129" s="3"/>
      <c r="J129" s="3"/>
      <c r="K129" s="4">
        <f>SUM(E129:J129)</f>
        <v>44471</v>
      </c>
      <c r="M129" s="20">
        <f t="shared" si="8"/>
        <v>0</v>
      </c>
      <c r="N129" s="20">
        <f t="shared" si="9"/>
        <v>0</v>
      </c>
      <c r="O129" s="20">
        <f t="shared" si="10"/>
        <v>0</v>
      </c>
      <c r="P129" s="12">
        <v>8894</v>
      </c>
      <c r="Q129" s="12">
        <v>17788</v>
      </c>
      <c r="R129" s="12">
        <v>17788</v>
      </c>
      <c r="S129" s="12">
        <v>8894</v>
      </c>
      <c r="T129" s="12">
        <v>17788</v>
      </c>
      <c r="U129" s="12">
        <v>17788</v>
      </c>
      <c r="V129" s="12">
        <v>8894</v>
      </c>
      <c r="W129" s="12">
        <v>9581</v>
      </c>
      <c r="X129" s="12">
        <v>12536</v>
      </c>
      <c r="Y129" s="12">
        <v>0</v>
      </c>
      <c r="Z129" s="12">
        <v>8207</v>
      </c>
      <c r="AA129" s="12">
        <v>5252</v>
      </c>
      <c r="AC129" s="29">
        <f t="shared" si="11"/>
        <v>13459</v>
      </c>
    </row>
    <row r="130" spans="1:34">
      <c r="A130" s="1">
        <v>130</v>
      </c>
      <c r="B130" s="9">
        <v>328</v>
      </c>
      <c r="C130" s="10" t="s">
        <v>259</v>
      </c>
      <c r="D130" s="11" t="s">
        <v>260</v>
      </c>
      <c r="E130" s="3">
        <v>0</v>
      </c>
      <c r="F130" s="3">
        <v>0</v>
      </c>
      <c r="G130" s="12">
        <v>0</v>
      </c>
      <c r="H130" s="12">
        <v>0</v>
      </c>
      <c r="I130" s="12">
        <v>0</v>
      </c>
      <c r="J130" s="3">
        <v>0</v>
      </c>
      <c r="K130" s="12">
        <v>0</v>
      </c>
      <c r="M130" s="20">
        <f t="shared" si="8"/>
        <v>0</v>
      </c>
      <c r="N130" s="20">
        <f t="shared" si="9"/>
        <v>0</v>
      </c>
      <c r="O130" s="20">
        <f t="shared" si="10"/>
        <v>0</v>
      </c>
      <c r="P130" s="12">
        <v>24843</v>
      </c>
      <c r="Q130" s="12">
        <v>49686</v>
      </c>
      <c r="R130" s="12">
        <v>49686</v>
      </c>
      <c r="S130" s="12">
        <v>24843</v>
      </c>
      <c r="T130" s="12">
        <v>49686</v>
      </c>
      <c r="U130" s="12">
        <v>49686</v>
      </c>
      <c r="V130" s="12">
        <v>24843</v>
      </c>
      <c r="W130" s="12">
        <v>49686</v>
      </c>
      <c r="X130" s="12">
        <v>49686</v>
      </c>
      <c r="Y130" s="12">
        <v>0</v>
      </c>
      <c r="Z130" s="12">
        <v>0</v>
      </c>
      <c r="AA130" s="12">
        <v>0</v>
      </c>
      <c r="AC130" s="29">
        <f t="shared" si="11"/>
        <v>0</v>
      </c>
    </row>
    <row r="131" spans="1:34" ht="36">
      <c r="A131" s="1">
        <v>131</v>
      </c>
      <c r="B131" s="9">
        <v>476</v>
      </c>
      <c r="C131" s="10" t="s">
        <v>261</v>
      </c>
      <c r="D131" s="11" t="s">
        <v>262</v>
      </c>
      <c r="E131" s="3"/>
      <c r="F131" s="3">
        <v>199636</v>
      </c>
      <c r="G131" s="3"/>
      <c r="H131" s="3"/>
      <c r="I131" s="3"/>
      <c r="J131" s="3"/>
      <c r="K131" s="4">
        <f t="shared" ref="K131:K140" si="14">SUM(E131:J131)</f>
        <v>199636</v>
      </c>
      <c r="M131" s="20">
        <f t="shared" ref="M131:M194" si="15">S131-P131</f>
        <v>0</v>
      </c>
      <c r="N131" s="20">
        <f t="shared" ref="N131:N194" si="16">T131-Q131</f>
        <v>0</v>
      </c>
      <c r="O131" s="20">
        <f t="shared" ref="O131:O194" si="17">U131-R131</f>
        <v>0</v>
      </c>
      <c r="P131" s="12">
        <v>39928</v>
      </c>
      <c r="Q131" s="12">
        <v>79854</v>
      </c>
      <c r="R131" s="12">
        <v>79854</v>
      </c>
      <c r="S131" s="12">
        <v>39928</v>
      </c>
      <c r="T131" s="12">
        <v>79854</v>
      </c>
      <c r="U131" s="12">
        <v>79854</v>
      </c>
      <c r="V131" s="6">
        <v>39928</v>
      </c>
      <c r="W131" s="6">
        <v>79854</v>
      </c>
      <c r="X131" s="6">
        <v>79854</v>
      </c>
      <c r="Y131" s="22">
        <v>0</v>
      </c>
      <c r="Z131" s="22">
        <v>0</v>
      </c>
      <c r="AA131" s="22">
        <v>0</v>
      </c>
      <c r="AC131" s="29">
        <f t="shared" ref="AC131:AC194" si="18">SUM(Y131:AA131)</f>
        <v>0</v>
      </c>
    </row>
    <row r="132" spans="1:34" ht="36">
      <c r="A132" s="1">
        <v>132</v>
      </c>
      <c r="B132" s="9">
        <v>696</v>
      </c>
      <c r="C132" s="10" t="s">
        <v>263</v>
      </c>
      <c r="D132" s="11" t="s">
        <v>264</v>
      </c>
      <c r="E132" s="3"/>
      <c r="F132" s="3">
        <v>290997</v>
      </c>
      <c r="G132" s="3"/>
      <c r="H132" s="3"/>
      <c r="I132" s="3"/>
      <c r="J132" s="3"/>
      <c r="K132" s="4">
        <f t="shared" si="14"/>
        <v>290997</v>
      </c>
      <c r="M132" s="20">
        <f t="shared" si="15"/>
        <v>0</v>
      </c>
      <c r="N132" s="20">
        <f t="shared" si="16"/>
        <v>0</v>
      </c>
      <c r="O132" s="20">
        <f t="shared" si="17"/>
        <v>0</v>
      </c>
      <c r="P132" s="12">
        <v>58199</v>
      </c>
      <c r="Q132" s="12">
        <v>116399</v>
      </c>
      <c r="R132" s="12">
        <v>116399</v>
      </c>
      <c r="S132" s="12">
        <v>58199</v>
      </c>
      <c r="T132" s="12">
        <v>116399</v>
      </c>
      <c r="U132" s="12">
        <v>116399</v>
      </c>
      <c r="V132" s="12">
        <v>58199</v>
      </c>
      <c r="W132" s="12">
        <v>116399</v>
      </c>
      <c r="X132" s="12">
        <v>116399</v>
      </c>
      <c r="Y132" s="12">
        <v>0</v>
      </c>
      <c r="Z132" s="12">
        <v>0</v>
      </c>
      <c r="AA132" s="12">
        <v>0</v>
      </c>
      <c r="AC132" s="29">
        <f t="shared" si="18"/>
        <v>0</v>
      </c>
    </row>
    <row r="133" spans="1:34" ht="36">
      <c r="A133" s="1">
        <v>133</v>
      </c>
      <c r="B133" s="9">
        <v>330</v>
      </c>
      <c r="C133" s="10" t="s">
        <v>265</v>
      </c>
      <c r="D133" s="11" t="s">
        <v>266</v>
      </c>
      <c r="E133" s="3"/>
      <c r="F133" s="3">
        <v>139900</v>
      </c>
      <c r="G133" s="3"/>
      <c r="H133" s="3"/>
      <c r="I133" s="3"/>
      <c r="J133" s="3"/>
      <c r="K133" s="4">
        <f t="shared" si="14"/>
        <v>139900</v>
      </c>
      <c r="M133" s="20">
        <f t="shared" si="15"/>
        <v>0</v>
      </c>
      <c r="N133" s="20">
        <f t="shared" si="16"/>
        <v>0</v>
      </c>
      <c r="O133" s="20">
        <f t="shared" si="17"/>
        <v>0</v>
      </c>
      <c r="P133" s="12">
        <v>27980</v>
      </c>
      <c r="Q133" s="12">
        <v>55960</v>
      </c>
      <c r="R133" s="12">
        <v>55960</v>
      </c>
      <c r="S133" s="6">
        <v>27980</v>
      </c>
      <c r="T133" s="6">
        <v>55960</v>
      </c>
      <c r="U133" s="6">
        <v>55960</v>
      </c>
      <c r="V133" s="6">
        <v>27980</v>
      </c>
      <c r="W133" s="6">
        <v>55960</v>
      </c>
      <c r="X133" s="6">
        <v>55960</v>
      </c>
      <c r="Y133" s="22">
        <v>0</v>
      </c>
      <c r="Z133" s="22">
        <v>0</v>
      </c>
      <c r="AA133" s="22">
        <v>0</v>
      </c>
      <c r="AC133" s="29">
        <f t="shared" si="18"/>
        <v>0</v>
      </c>
    </row>
    <row r="134" spans="1:34" ht="36">
      <c r="A134" s="1">
        <v>134</v>
      </c>
      <c r="B134" s="9">
        <v>219</v>
      </c>
      <c r="C134" s="10" t="s">
        <v>267</v>
      </c>
      <c r="D134" s="11" t="s">
        <v>268</v>
      </c>
      <c r="E134" s="3"/>
      <c r="F134" s="3">
        <v>107185</v>
      </c>
      <c r="G134" s="3"/>
      <c r="H134" s="3"/>
      <c r="I134" s="3"/>
      <c r="J134" s="3"/>
      <c r="K134" s="4">
        <f t="shared" si="14"/>
        <v>107185</v>
      </c>
      <c r="M134" s="20">
        <f t="shared" si="15"/>
        <v>0</v>
      </c>
      <c r="N134" s="20">
        <f t="shared" si="16"/>
        <v>0</v>
      </c>
      <c r="O134" s="20">
        <f t="shared" si="17"/>
        <v>0</v>
      </c>
      <c r="P134" s="12">
        <v>21437</v>
      </c>
      <c r="Q134" s="12">
        <v>42874</v>
      </c>
      <c r="R134" s="12">
        <v>42874</v>
      </c>
      <c r="S134" s="12">
        <v>21437</v>
      </c>
      <c r="T134" s="12">
        <v>42874</v>
      </c>
      <c r="U134" s="12">
        <v>42874</v>
      </c>
      <c r="V134" s="12">
        <v>21437</v>
      </c>
      <c r="W134" s="12">
        <v>42874</v>
      </c>
      <c r="X134" s="12">
        <v>42874</v>
      </c>
      <c r="Y134" s="12">
        <v>0</v>
      </c>
      <c r="Z134" s="12">
        <v>0</v>
      </c>
      <c r="AA134" s="12">
        <v>0</v>
      </c>
      <c r="AC134" s="29">
        <f t="shared" si="18"/>
        <v>0</v>
      </c>
    </row>
    <row r="135" spans="1:34" ht="36">
      <c r="A135" s="1">
        <v>135</v>
      </c>
      <c r="B135" s="9">
        <v>333</v>
      </c>
      <c r="C135" s="10" t="s">
        <v>269</v>
      </c>
      <c r="D135" s="11" t="s">
        <v>270</v>
      </c>
      <c r="E135" s="3"/>
      <c r="F135" s="3">
        <v>131482</v>
      </c>
      <c r="G135" s="3"/>
      <c r="H135" s="3"/>
      <c r="I135" s="3"/>
      <c r="J135" s="3"/>
      <c r="K135" s="4">
        <f t="shared" si="14"/>
        <v>131482</v>
      </c>
      <c r="M135" s="20">
        <f t="shared" si="15"/>
        <v>0</v>
      </c>
      <c r="N135" s="20">
        <f t="shared" si="16"/>
        <v>0</v>
      </c>
      <c r="O135" s="20">
        <f t="shared" si="17"/>
        <v>0</v>
      </c>
      <c r="P135" s="12">
        <v>26296</v>
      </c>
      <c r="Q135" s="12">
        <v>52593</v>
      </c>
      <c r="R135" s="12">
        <v>52593</v>
      </c>
      <c r="S135" s="12">
        <v>26296</v>
      </c>
      <c r="T135" s="12">
        <v>52593</v>
      </c>
      <c r="U135" s="12">
        <v>52593</v>
      </c>
      <c r="V135" s="12">
        <v>26296</v>
      </c>
      <c r="W135" s="12">
        <v>52593</v>
      </c>
      <c r="X135" s="12">
        <v>52593</v>
      </c>
      <c r="Y135" s="22">
        <v>0</v>
      </c>
      <c r="Z135" s="22">
        <v>0</v>
      </c>
      <c r="AA135" s="22">
        <v>0</v>
      </c>
      <c r="AC135" s="29">
        <f t="shared" si="18"/>
        <v>0</v>
      </c>
    </row>
    <row r="136" spans="1:34">
      <c r="A136" s="1">
        <v>136</v>
      </c>
      <c r="B136" s="9">
        <v>18</v>
      </c>
      <c r="C136" s="10" t="s">
        <v>271</v>
      </c>
      <c r="D136" s="11" t="s">
        <v>272</v>
      </c>
      <c r="E136" s="3"/>
      <c r="F136" s="3">
        <v>36377</v>
      </c>
      <c r="G136" s="3"/>
      <c r="H136" s="3"/>
      <c r="I136" s="3"/>
      <c r="J136" s="3"/>
      <c r="K136" s="4">
        <f t="shared" si="14"/>
        <v>36377</v>
      </c>
      <c r="M136" s="20">
        <f t="shared" si="15"/>
        <v>18369</v>
      </c>
      <c r="N136" s="20">
        <f t="shared" si="16"/>
        <v>30017</v>
      </c>
      <c r="O136" s="20">
        <f t="shared" si="17"/>
        <v>4920</v>
      </c>
      <c r="P136" s="12">
        <v>8057</v>
      </c>
      <c r="Q136" s="12">
        <v>16113</v>
      </c>
      <c r="R136" s="12">
        <v>16113</v>
      </c>
      <c r="S136" s="12">
        <v>26426</v>
      </c>
      <c r="T136" s="12">
        <v>46130</v>
      </c>
      <c r="U136" s="12">
        <v>21033</v>
      </c>
      <c r="V136" s="12">
        <v>11510</v>
      </c>
      <c r="W136" s="12">
        <v>10334</v>
      </c>
      <c r="X136" s="12">
        <v>14533</v>
      </c>
      <c r="Y136" s="12">
        <v>14916</v>
      </c>
      <c r="Z136" s="12">
        <v>35796</v>
      </c>
      <c r="AA136" s="12">
        <v>6500</v>
      </c>
      <c r="AC136" s="29">
        <f t="shared" si="18"/>
        <v>57212</v>
      </c>
    </row>
    <row r="137" spans="1:34">
      <c r="A137" s="1">
        <v>137</v>
      </c>
      <c r="B137" s="9">
        <v>813</v>
      </c>
      <c r="C137" s="10" t="s">
        <v>273</v>
      </c>
      <c r="D137" s="11" t="s">
        <v>274</v>
      </c>
      <c r="E137" s="3"/>
      <c r="F137" s="3">
        <v>54610</v>
      </c>
      <c r="G137" s="3"/>
      <c r="H137" s="3"/>
      <c r="I137" s="3"/>
      <c r="J137" s="3"/>
      <c r="K137" s="4">
        <f t="shared" si="14"/>
        <v>54610</v>
      </c>
      <c r="M137" s="20">
        <f t="shared" si="15"/>
        <v>0</v>
      </c>
      <c r="N137" s="20">
        <f t="shared" si="16"/>
        <v>71542</v>
      </c>
      <c r="O137" s="20">
        <f t="shared" si="17"/>
        <v>137536</v>
      </c>
      <c r="P137" s="12">
        <v>62504</v>
      </c>
      <c r="Q137" s="12">
        <v>125007</v>
      </c>
      <c r="R137" s="12">
        <v>125007</v>
      </c>
      <c r="S137" s="12">
        <v>62504</v>
      </c>
      <c r="T137" s="12">
        <v>196549</v>
      </c>
      <c r="U137" s="12">
        <v>262543</v>
      </c>
      <c r="V137" s="12">
        <v>0</v>
      </c>
      <c r="W137" s="12">
        <v>54610</v>
      </c>
      <c r="X137" s="12">
        <v>0</v>
      </c>
      <c r="Y137" s="12">
        <v>62504</v>
      </c>
      <c r="Z137" s="12">
        <v>141939</v>
      </c>
      <c r="AA137" s="12">
        <v>262543</v>
      </c>
      <c r="AC137" s="29">
        <f t="shared" si="18"/>
        <v>466986</v>
      </c>
    </row>
    <row r="138" spans="1:34">
      <c r="A138" s="1">
        <v>138</v>
      </c>
      <c r="B138" s="9">
        <v>177</v>
      </c>
      <c r="C138" s="10" t="s">
        <v>275</v>
      </c>
      <c r="D138" s="11" t="s">
        <v>276</v>
      </c>
      <c r="E138" s="3"/>
      <c r="F138" s="3">
        <f>19445+41782</f>
        <v>61227</v>
      </c>
      <c r="G138" s="3"/>
      <c r="H138" s="3">
        <v>11538</v>
      </c>
      <c r="I138" s="3">
        <v>23611</v>
      </c>
      <c r="J138" s="3"/>
      <c r="K138" s="4">
        <f t="shared" si="14"/>
        <v>96376</v>
      </c>
      <c r="M138" s="20">
        <f t="shared" si="15"/>
        <v>34180</v>
      </c>
      <c r="N138" s="20">
        <f t="shared" si="16"/>
        <v>85686</v>
      </c>
      <c r="O138" s="20">
        <f t="shared" si="17"/>
        <v>0</v>
      </c>
      <c r="P138" s="12">
        <v>17574</v>
      </c>
      <c r="Q138" s="12">
        <v>35149</v>
      </c>
      <c r="R138" s="12">
        <v>35149</v>
      </c>
      <c r="S138" s="12">
        <v>51754</v>
      </c>
      <c r="T138" s="12">
        <v>120835</v>
      </c>
      <c r="U138" s="12">
        <v>35149</v>
      </c>
      <c r="V138" s="12">
        <v>19445</v>
      </c>
      <c r="W138" s="12">
        <v>41782</v>
      </c>
      <c r="X138" s="12">
        <v>35149</v>
      </c>
      <c r="Y138" s="12">
        <v>32309</v>
      </c>
      <c r="Z138" s="12">
        <v>79053</v>
      </c>
      <c r="AA138" s="12">
        <v>0</v>
      </c>
      <c r="AC138" s="29">
        <f t="shared" si="18"/>
        <v>111362</v>
      </c>
      <c r="AD138" s="30" t="s">
        <v>837</v>
      </c>
      <c r="AE138" s="31"/>
      <c r="AF138" s="31"/>
      <c r="AG138" s="31"/>
      <c r="AH138" s="32"/>
    </row>
    <row r="139" spans="1:34">
      <c r="A139" s="1">
        <v>139</v>
      </c>
      <c r="B139" s="9">
        <v>66</v>
      </c>
      <c r="C139" s="10" t="s">
        <v>277</v>
      </c>
      <c r="D139" s="11" t="s">
        <v>278</v>
      </c>
      <c r="E139" s="3"/>
      <c r="F139" s="3">
        <v>24943</v>
      </c>
      <c r="G139" s="3"/>
      <c r="H139" s="3"/>
      <c r="I139" s="3"/>
      <c r="J139" s="3"/>
      <c r="K139" s="4">
        <f t="shared" si="14"/>
        <v>24943</v>
      </c>
      <c r="M139" s="20">
        <f t="shared" si="15"/>
        <v>45</v>
      </c>
      <c r="N139" s="20">
        <f t="shared" si="16"/>
        <v>2088</v>
      </c>
      <c r="O139" s="20">
        <f t="shared" si="17"/>
        <v>11156</v>
      </c>
      <c r="P139" s="12">
        <v>4935</v>
      </c>
      <c r="Q139" s="12">
        <v>9869</v>
      </c>
      <c r="R139" s="12">
        <v>9869</v>
      </c>
      <c r="S139" s="12">
        <v>4980</v>
      </c>
      <c r="T139" s="12">
        <v>11957</v>
      </c>
      <c r="U139" s="12">
        <v>21025</v>
      </c>
      <c r="V139" s="12">
        <v>4980</v>
      </c>
      <c r="W139" s="12">
        <v>10970</v>
      </c>
      <c r="X139" s="12">
        <v>8993</v>
      </c>
      <c r="Y139" s="12">
        <v>0</v>
      </c>
      <c r="Z139" s="12">
        <v>987</v>
      </c>
      <c r="AA139" s="12">
        <v>12032</v>
      </c>
      <c r="AC139" s="29">
        <f t="shared" si="18"/>
        <v>13019</v>
      </c>
    </row>
    <row r="140" spans="1:34">
      <c r="A140" s="1">
        <v>140</v>
      </c>
      <c r="B140" s="9">
        <v>73</v>
      </c>
      <c r="C140" s="10" t="s">
        <v>279</v>
      </c>
      <c r="D140" s="11" t="s">
        <v>280</v>
      </c>
      <c r="E140" s="3">
        <v>6114</v>
      </c>
      <c r="F140" s="3">
        <v>12226</v>
      </c>
      <c r="G140" s="3"/>
      <c r="H140" s="3">
        <v>12226</v>
      </c>
      <c r="I140" s="3"/>
      <c r="J140" s="3"/>
      <c r="K140" s="4">
        <f t="shared" si="14"/>
        <v>30566</v>
      </c>
      <c r="M140" s="20">
        <f t="shared" si="15"/>
        <v>0</v>
      </c>
      <c r="N140" s="20">
        <f t="shared" si="16"/>
        <v>0</v>
      </c>
      <c r="O140" s="20">
        <f t="shared" si="17"/>
        <v>0</v>
      </c>
      <c r="P140" s="12">
        <v>6114</v>
      </c>
      <c r="Q140" s="12">
        <v>12226</v>
      </c>
      <c r="R140" s="12">
        <v>12226</v>
      </c>
      <c r="S140" s="12">
        <v>6114</v>
      </c>
      <c r="T140" s="12">
        <v>12226</v>
      </c>
      <c r="U140" s="12">
        <v>12226</v>
      </c>
      <c r="V140" s="12">
        <v>6114</v>
      </c>
      <c r="W140" s="12">
        <v>12226</v>
      </c>
      <c r="X140" s="12">
        <v>12226</v>
      </c>
      <c r="Y140" s="12">
        <v>0</v>
      </c>
      <c r="Z140" s="12">
        <v>0</v>
      </c>
      <c r="AA140" s="12">
        <v>0</v>
      </c>
      <c r="AC140" s="29">
        <f t="shared" si="18"/>
        <v>0</v>
      </c>
      <c r="AD140" s="30" t="s">
        <v>845</v>
      </c>
      <c r="AE140" s="31"/>
      <c r="AF140" s="31"/>
      <c r="AG140" s="31"/>
      <c r="AH140" s="32"/>
    </row>
    <row r="141" spans="1:34">
      <c r="A141" s="1">
        <v>141</v>
      </c>
      <c r="B141" s="9">
        <v>330</v>
      </c>
      <c r="C141" s="10" t="s">
        <v>281</v>
      </c>
      <c r="D141" s="11" t="s">
        <v>282</v>
      </c>
      <c r="E141" s="12">
        <v>0</v>
      </c>
      <c r="F141" s="3">
        <v>0</v>
      </c>
      <c r="G141" s="12">
        <v>0</v>
      </c>
      <c r="H141" s="12">
        <v>0</v>
      </c>
      <c r="I141" s="12">
        <v>0</v>
      </c>
      <c r="J141" s="12">
        <v>0</v>
      </c>
      <c r="K141" s="12">
        <v>0</v>
      </c>
      <c r="M141" s="20">
        <f t="shared" si="15"/>
        <v>0</v>
      </c>
      <c r="N141" s="20">
        <f t="shared" si="16"/>
        <v>0</v>
      </c>
      <c r="O141" s="20">
        <f t="shared" si="17"/>
        <v>0</v>
      </c>
      <c r="P141" s="12">
        <v>16026</v>
      </c>
      <c r="Q141" s="12">
        <v>32053</v>
      </c>
      <c r="R141" s="12">
        <v>32053</v>
      </c>
      <c r="S141" s="12">
        <v>16026</v>
      </c>
      <c r="T141" s="12">
        <v>32053</v>
      </c>
      <c r="U141" s="12">
        <v>32053</v>
      </c>
      <c r="V141" s="12">
        <v>16026</v>
      </c>
      <c r="W141" s="12">
        <v>32053</v>
      </c>
      <c r="X141" s="12">
        <v>32053</v>
      </c>
      <c r="Y141" s="12">
        <v>0</v>
      </c>
      <c r="Z141" s="12">
        <v>0</v>
      </c>
      <c r="AA141" s="12">
        <v>0</v>
      </c>
      <c r="AC141" s="29">
        <f t="shared" si="18"/>
        <v>0</v>
      </c>
    </row>
    <row r="142" spans="1:34">
      <c r="A142" s="1">
        <v>142</v>
      </c>
      <c r="B142" s="9">
        <v>185</v>
      </c>
      <c r="C142" s="10" t="s">
        <v>283</v>
      </c>
      <c r="D142" s="11" t="s">
        <v>284</v>
      </c>
      <c r="E142" s="12">
        <v>0</v>
      </c>
      <c r="F142" s="3">
        <v>0</v>
      </c>
      <c r="G142" s="12">
        <v>0</v>
      </c>
      <c r="H142" s="3">
        <v>0</v>
      </c>
      <c r="I142" s="12">
        <v>0</v>
      </c>
      <c r="J142" s="3">
        <v>0</v>
      </c>
      <c r="K142" s="12">
        <v>0</v>
      </c>
      <c r="M142" s="20">
        <f t="shared" si="15"/>
        <v>0</v>
      </c>
      <c r="N142" s="20">
        <f t="shared" si="16"/>
        <v>1294</v>
      </c>
      <c r="O142" s="20">
        <f t="shared" si="17"/>
        <v>0</v>
      </c>
      <c r="P142" s="12">
        <v>16255</v>
      </c>
      <c r="Q142" s="12">
        <v>32510</v>
      </c>
      <c r="R142" s="12">
        <v>32510</v>
      </c>
      <c r="S142" s="12">
        <v>16255</v>
      </c>
      <c r="T142" s="12">
        <v>33804</v>
      </c>
      <c r="U142" s="12">
        <v>32510</v>
      </c>
      <c r="V142" s="12">
        <v>16255</v>
      </c>
      <c r="W142" s="12">
        <v>34086</v>
      </c>
      <c r="X142" s="12">
        <v>32510</v>
      </c>
      <c r="Y142" s="12">
        <v>0</v>
      </c>
      <c r="Z142" s="12">
        <v>-282</v>
      </c>
      <c r="AA142" s="12">
        <v>0</v>
      </c>
      <c r="AC142" s="29">
        <f t="shared" si="18"/>
        <v>-282</v>
      </c>
    </row>
    <row r="143" spans="1:34">
      <c r="A143" s="1">
        <v>143</v>
      </c>
      <c r="B143" s="9">
        <v>318</v>
      </c>
      <c r="C143" s="10" t="s">
        <v>285</v>
      </c>
      <c r="D143" s="11" t="s">
        <v>286</v>
      </c>
      <c r="E143" s="3">
        <v>44151</v>
      </c>
      <c r="F143" s="3">
        <v>100664</v>
      </c>
      <c r="G143" s="3">
        <v>11953</v>
      </c>
      <c r="H143" s="3"/>
      <c r="I143" s="3"/>
      <c r="J143" s="3"/>
      <c r="K143" s="4">
        <f t="shared" ref="K143:K149" si="19">SUM(E143:J143)</f>
        <v>156768</v>
      </c>
      <c r="M143" s="20">
        <f t="shared" si="15"/>
        <v>6549</v>
      </c>
      <c r="N143" s="20">
        <f t="shared" si="16"/>
        <v>15471</v>
      </c>
      <c r="O143" s="20">
        <f t="shared" si="17"/>
        <v>3656</v>
      </c>
      <c r="P143" s="12">
        <v>26254</v>
      </c>
      <c r="Q143" s="12">
        <v>52508</v>
      </c>
      <c r="R143" s="12">
        <v>52508</v>
      </c>
      <c r="S143" s="12">
        <v>32803</v>
      </c>
      <c r="T143" s="12">
        <v>67979</v>
      </c>
      <c r="U143" s="12">
        <v>56164</v>
      </c>
      <c r="V143" s="12">
        <v>32803</v>
      </c>
      <c r="W143" s="12">
        <v>67861</v>
      </c>
      <c r="X143" s="12">
        <v>56104</v>
      </c>
      <c r="Y143" s="12">
        <v>0</v>
      </c>
      <c r="Z143" s="12">
        <v>118</v>
      </c>
      <c r="AA143" s="12">
        <v>60</v>
      </c>
      <c r="AC143" s="29">
        <f t="shared" si="18"/>
        <v>178</v>
      </c>
    </row>
    <row r="144" spans="1:34">
      <c r="A144" s="1">
        <v>144</v>
      </c>
      <c r="B144" s="9">
        <v>105</v>
      </c>
      <c r="C144" s="10" t="s">
        <v>287</v>
      </c>
      <c r="D144" s="11" t="s">
        <v>288</v>
      </c>
      <c r="E144" s="3"/>
      <c r="F144" s="3">
        <v>38738</v>
      </c>
      <c r="G144" s="3">
        <v>4939</v>
      </c>
      <c r="H144" s="3">
        <v>303</v>
      </c>
      <c r="I144" s="3"/>
      <c r="J144" s="3"/>
      <c r="K144" s="4">
        <f t="shared" si="19"/>
        <v>43980</v>
      </c>
      <c r="M144" s="20">
        <f t="shared" si="15"/>
        <v>849</v>
      </c>
      <c r="N144" s="20">
        <f t="shared" si="16"/>
        <v>1800</v>
      </c>
      <c r="O144" s="20">
        <f t="shared" si="17"/>
        <v>4727</v>
      </c>
      <c r="P144" s="12">
        <v>9133</v>
      </c>
      <c r="Q144" s="12">
        <v>18265</v>
      </c>
      <c r="R144" s="12">
        <v>18265</v>
      </c>
      <c r="S144" s="12">
        <v>9982</v>
      </c>
      <c r="T144" s="12">
        <v>20065</v>
      </c>
      <c r="U144" s="12">
        <v>22992</v>
      </c>
      <c r="V144" s="12">
        <v>9782</v>
      </c>
      <c r="W144" s="12">
        <v>18568</v>
      </c>
      <c r="X144" s="12">
        <v>15630</v>
      </c>
      <c r="Y144" s="12">
        <v>200</v>
      </c>
      <c r="Z144" s="12">
        <v>1497</v>
      </c>
      <c r="AA144" s="12">
        <v>7362</v>
      </c>
      <c r="AC144" s="29">
        <f t="shared" si="18"/>
        <v>9059</v>
      </c>
    </row>
    <row r="145" spans="1:34">
      <c r="A145" s="1">
        <v>145</v>
      </c>
      <c r="B145" s="9">
        <v>840</v>
      </c>
      <c r="C145" s="10" t="s">
        <v>289</v>
      </c>
      <c r="D145" s="11" t="s">
        <v>290</v>
      </c>
      <c r="E145" s="3"/>
      <c r="F145" s="3">
        <v>209044</v>
      </c>
      <c r="G145" s="3"/>
      <c r="H145" s="3"/>
      <c r="I145" s="3"/>
      <c r="J145" s="3"/>
      <c r="K145" s="4">
        <f t="shared" si="19"/>
        <v>209044</v>
      </c>
      <c r="M145" s="20">
        <f t="shared" si="15"/>
        <v>9267</v>
      </c>
      <c r="N145" s="20">
        <f t="shared" si="16"/>
        <v>640637</v>
      </c>
      <c r="O145" s="20">
        <f t="shared" si="17"/>
        <v>50173</v>
      </c>
      <c r="P145" s="12">
        <v>72748</v>
      </c>
      <c r="Q145" s="12">
        <v>145498</v>
      </c>
      <c r="R145" s="12">
        <v>145498</v>
      </c>
      <c r="S145" s="12">
        <v>82015</v>
      </c>
      <c r="T145" s="12">
        <v>786135</v>
      </c>
      <c r="U145" s="12">
        <v>195671</v>
      </c>
      <c r="V145" s="12">
        <v>67467</v>
      </c>
      <c r="W145" s="12">
        <v>22607</v>
      </c>
      <c r="X145" s="12">
        <v>118970</v>
      </c>
      <c r="Y145" s="12">
        <v>14548</v>
      </c>
      <c r="Z145" s="12">
        <v>763528</v>
      </c>
      <c r="AA145" s="12">
        <v>76701</v>
      </c>
      <c r="AC145" s="29">
        <f t="shared" si="18"/>
        <v>854777</v>
      </c>
    </row>
    <row r="146" spans="1:34">
      <c r="A146" s="1">
        <v>146</v>
      </c>
      <c r="B146" s="10">
        <v>319</v>
      </c>
      <c r="C146" s="10" t="s">
        <v>291</v>
      </c>
      <c r="D146" s="11" t="s">
        <v>292</v>
      </c>
      <c r="E146" s="3"/>
      <c r="F146" s="3">
        <v>93248</v>
      </c>
      <c r="G146" s="3"/>
      <c r="H146" s="3"/>
      <c r="I146" s="3"/>
      <c r="J146" s="3"/>
      <c r="K146" s="4">
        <f t="shared" si="19"/>
        <v>93248</v>
      </c>
      <c r="M146" s="20">
        <f t="shared" si="15"/>
        <v>22147</v>
      </c>
      <c r="N146" s="20">
        <f t="shared" si="16"/>
        <v>55286</v>
      </c>
      <c r="O146" s="20">
        <f t="shared" si="17"/>
        <v>31152</v>
      </c>
      <c r="P146" s="12">
        <v>24812</v>
      </c>
      <c r="Q146" s="12">
        <v>49623</v>
      </c>
      <c r="R146" s="12">
        <v>49623</v>
      </c>
      <c r="S146" s="12">
        <v>46959</v>
      </c>
      <c r="T146" s="12">
        <v>104909</v>
      </c>
      <c r="U146" s="12">
        <v>80775</v>
      </c>
      <c r="V146" s="12">
        <v>13125</v>
      </c>
      <c r="W146" s="12">
        <v>30500</v>
      </c>
      <c r="X146" s="12">
        <v>49623</v>
      </c>
      <c r="Y146" s="12">
        <v>33834</v>
      </c>
      <c r="Z146" s="12">
        <v>74409</v>
      </c>
      <c r="AA146" s="12">
        <v>31152</v>
      </c>
      <c r="AC146" s="29">
        <f t="shared" si="18"/>
        <v>139395</v>
      </c>
    </row>
    <row r="147" spans="1:34">
      <c r="A147" s="1">
        <v>147</v>
      </c>
      <c r="B147" s="10">
        <v>280</v>
      </c>
      <c r="C147" s="10" t="s">
        <v>293</v>
      </c>
      <c r="D147" s="11" t="s">
        <v>294</v>
      </c>
      <c r="E147" s="3"/>
      <c r="F147" s="3">
        <v>89627</v>
      </c>
      <c r="G147" s="3"/>
      <c r="H147" s="3"/>
      <c r="I147" s="3"/>
      <c r="J147" s="3"/>
      <c r="K147" s="4">
        <f t="shared" si="19"/>
        <v>89627</v>
      </c>
      <c r="M147" s="20">
        <f t="shared" si="15"/>
        <v>7877</v>
      </c>
      <c r="N147" s="20">
        <f t="shared" si="16"/>
        <v>12404</v>
      </c>
      <c r="O147" s="20">
        <f t="shared" si="17"/>
        <v>0</v>
      </c>
      <c r="P147" s="12">
        <v>21582</v>
      </c>
      <c r="Q147" s="12">
        <v>43164</v>
      </c>
      <c r="R147" s="12">
        <v>43164</v>
      </c>
      <c r="S147" s="12">
        <v>29459</v>
      </c>
      <c r="T147" s="12">
        <v>55568</v>
      </c>
      <c r="U147" s="12">
        <v>43164</v>
      </c>
      <c r="V147" s="12">
        <v>15000</v>
      </c>
      <c r="W147" s="12">
        <v>31463</v>
      </c>
      <c r="X147" s="12">
        <v>43164</v>
      </c>
      <c r="Y147" s="12">
        <v>14459</v>
      </c>
      <c r="Z147" s="12">
        <v>24105</v>
      </c>
      <c r="AA147" s="12">
        <v>0</v>
      </c>
      <c r="AC147" s="29">
        <f t="shared" si="18"/>
        <v>38564</v>
      </c>
    </row>
    <row r="148" spans="1:34">
      <c r="A148" s="1">
        <v>148</v>
      </c>
      <c r="B148" s="10">
        <v>720</v>
      </c>
      <c r="C148" s="10" t="s">
        <v>295</v>
      </c>
      <c r="D148" s="11" t="s">
        <v>296</v>
      </c>
      <c r="E148" s="3"/>
      <c r="F148" s="3">
        <v>60168</v>
      </c>
      <c r="G148" s="3"/>
      <c r="H148" s="3">
        <v>7059</v>
      </c>
      <c r="I148" s="3"/>
      <c r="J148" s="3"/>
      <c r="K148" s="4">
        <f t="shared" si="19"/>
        <v>67227</v>
      </c>
      <c r="M148" s="20">
        <f t="shared" si="15"/>
        <v>6767</v>
      </c>
      <c r="N148" s="20">
        <f t="shared" si="16"/>
        <v>9662</v>
      </c>
      <c r="O148" s="20">
        <f t="shared" si="17"/>
        <v>8226</v>
      </c>
      <c r="P148" s="12">
        <v>10125</v>
      </c>
      <c r="Q148" s="12">
        <v>25530</v>
      </c>
      <c r="R148" s="12">
        <v>31572</v>
      </c>
      <c r="S148" s="12">
        <v>16892</v>
      </c>
      <c r="T148" s="12">
        <v>35192</v>
      </c>
      <c r="U148" s="12">
        <v>39798</v>
      </c>
      <c r="V148" s="12">
        <v>10125</v>
      </c>
      <c r="W148" s="12">
        <v>25530</v>
      </c>
      <c r="X148" s="12">
        <v>31572</v>
      </c>
      <c r="Y148" s="12">
        <v>6767</v>
      </c>
      <c r="Z148" s="12">
        <v>9662</v>
      </c>
      <c r="AA148" s="12">
        <v>8226</v>
      </c>
      <c r="AC148" s="29">
        <f t="shared" si="18"/>
        <v>24655</v>
      </c>
    </row>
    <row r="149" spans="1:34">
      <c r="A149" s="1">
        <v>149</v>
      </c>
      <c r="B149" s="9">
        <v>634</v>
      </c>
      <c r="C149" s="10" t="s">
        <v>297</v>
      </c>
      <c r="D149" s="11" t="s">
        <v>298</v>
      </c>
      <c r="E149" s="3"/>
      <c r="F149" s="3">
        <v>119353</v>
      </c>
      <c r="G149" s="3"/>
      <c r="H149" s="3"/>
      <c r="I149" s="3">
        <v>250</v>
      </c>
      <c r="J149" s="3">
        <v>8562</v>
      </c>
      <c r="K149" s="4">
        <f t="shared" si="19"/>
        <v>128165</v>
      </c>
      <c r="M149" s="20">
        <f t="shared" si="15"/>
        <v>41007</v>
      </c>
      <c r="N149" s="20">
        <f t="shared" si="16"/>
        <v>100923</v>
      </c>
      <c r="O149" s="20">
        <f t="shared" si="17"/>
        <v>40743</v>
      </c>
      <c r="P149" s="12">
        <v>44947</v>
      </c>
      <c r="Q149" s="12">
        <v>89894</v>
      </c>
      <c r="R149" s="12">
        <v>89894</v>
      </c>
      <c r="S149" s="12">
        <v>85954</v>
      </c>
      <c r="T149" s="12">
        <v>190817</v>
      </c>
      <c r="U149" s="12">
        <v>130637</v>
      </c>
      <c r="V149" s="12">
        <v>59871</v>
      </c>
      <c r="W149" s="12">
        <v>108673</v>
      </c>
      <c r="X149" s="12">
        <v>128165</v>
      </c>
      <c r="Y149" s="12">
        <v>26083</v>
      </c>
      <c r="Z149" s="12">
        <v>82144</v>
      </c>
      <c r="AA149" s="12">
        <v>2472</v>
      </c>
      <c r="AC149" s="29">
        <f t="shared" si="18"/>
        <v>110699</v>
      </c>
    </row>
    <row r="150" spans="1:34">
      <c r="A150" s="1">
        <v>150</v>
      </c>
      <c r="B150" s="9">
        <v>12</v>
      </c>
      <c r="C150" s="10" t="s">
        <v>299</v>
      </c>
      <c r="D150" s="11" t="s">
        <v>300</v>
      </c>
      <c r="E150" s="3"/>
      <c r="F150" s="3">
        <v>5875</v>
      </c>
      <c r="G150" s="3"/>
      <c r="H150" s="3"/>
      <c r="I150" s="3"/>
      <c r="J150" s="3"/>
      <c r="K150" s="4">
        <f>SUM(E150:J150)</f>
        <v>5875</v>
      </c>
      <c r="M150" s="20">
        <f t="shared" si="15"/>
        <v>0</v>
      </c>
      <c r="N150" s="20">
        <f t="shared" si="16"/>
        <v>0</v>
      </c>
      <c r="O150" s="20">
        <f t="shared" si="17"/>
        <v>0</v>
      </c>
      <c r="P150" s="6">
        <v>1175</v>
      </c>
      <c r="Q150" s="6">
        <v>2350</v>
      </c>
      <c r="R150" s="6">
        <v>2350</v>
      </c>
      <c r="S150" s="6">
        <v>1175</v>
      </c>
      <c r="T150" s="6">
        <v>2350</v>
      </c>
      <c r="U150" s="6">
        <v>2350</v>
      </c>
      <c r="V150" s="6">
        <v>1175</v>
      </c>
      <c r="W150" s="6">
        <v>2350</v>
      </c>
      <c r="X150" s="6">
        <v>2350</v>
      </c>
      <c r="Y150" s="22">
        <v>0</v>
      </c>
      <c r="Z150" s="22">
        <v>0</v>
      </c>
      <c r="AA150" s="22">
        <v>0</v>
      </c>
      <c r="AC150" s="29">
        <f t="shared" si="18"/>
        <v>0</v>
      </c>
    </row>
    <row r="151" spans="1:34">
      <c r="A151" s="1">
        <v>151</v>
      </c>
      <c r="B151" s="9">
        <v>719</v>
      </c>
      <c r="C151" s="10" t="s">
        <v>301</v>
      </c>
      <c r="D151" s="11" t="s">
        <v>302</v>
      </c>
      <c r="E151" s="3">
        <v>6900</v>
      </c>
      <c r="F151" s="3">
        <v>136575</v>
      </c>
      <c r="G151" s="3"/>
      <c r="H151" s="3">
        <v>2404</v>
      </c>
      <c r="I151" s="3">
        <v>112392</v>
      </c>
      <c r="J151" s="3">
        <v>7325</v>
      </c>
      <c r="K151" s="4">
        <f>SUM(E151:J151)</f>
        <v>265596</v>
      </c>
      <c r="M151" s="20">
        <f t="shared" si="15"/>
        <v>26324</v>
      </c>
      <c r="N151" s="20">
        <f t="shared" si="16"/>
        <v>36249</v>
      </c>
      <c r="O151" s="20">
        <f t="shared" si="17"/>
        <v>23251</v>
      </c>
      <c r="P151" s="12">
        <v>50656</v>
      </c>
      <c r="Q151" s="12">
        <v>101311</v>
      </c>
      <c r="R151" s="12">
        <v>101311</v>
      </c>
      <c r="S151" s="12">
        <v>76980</v>
      </c>
      <c r="T151" s="12">
        <v>137560</v>
      </c>
      <c r="U151" s="12">
        <v>124562</v>
      </c>
      <c r="V151" s="12">
        <v>76980</v>
      </c>
      <c r="W151" s="12">
        <v>64054</v>
      </c>
      <c r="X151" s="12">
        <v>124562</v>
      </c>
      <c r="Y151" s="12">
        <v>0</v>
      </c>
      <c r="Z151" s="12">
        <v>73506</v>
      </c>
      <c r="AA151" s="12">
        <v>0</v>
      </c>
      <c r="AC151" s="29">
        <f t="shared" si="18"/>
        <v>73506</v>
      </c>
      <c r="AD151" s="33" t="s">
        <v>846</v>
      </c>
      <c r="AE151" s="34"/>
      <c r="AF151" s="34"/>
      <c r="AG151" s="34"/>
      <c r="AH151" s="35"/>
    </row>
    <row r="152" spans="1:34">
      <c r="A152" s="1">
        <v>152</v>
      </c>
      <c r="B152" s="9">
        <v>67</v>
      </c>
      <c r="C152" s="10" t="s">
        <v>303</v>
      </c>
      <c r="D152" s="11" t="s">
        <v>304</v>
      </c>
      <c r="E152" s="3">
        <v>15432</v>
      </c>
      <c r="F152" s="3">
        <v>12000</v>
      </c>
      <c r="G152" s="3"/>
      <c r="H152" s="3"/>
      <c r="I152" s="3">
        <v>2109</v>
      </c>
      <c r="J152" s="3"/>
      <c r="K152" s="4">
        <f>SUM(E152:J152)</f>
        <v>29541</v>
      </c>
      <c r="M152" s="20">
        <f t="shared" si="15"/>
        <v>0</v>
      </c>
      <c r="N152" s="20">
        <f t="shared" si="16"/>
        <v>0</v>
      </c>
      <c r="O152" s="20">
        <f t="shared" si="17"/>
        <v>0</v>
      </c>
      <c r="P152" s="12">
        <v>5908</v>
      </c>
      <c r="Q152" s="12">
        <v>11816</v>
      </c>
      <c r="R152" s="12">
        <v>11816</v>
      </c>
      <c r="S152" s="12">
        <v>5908</v>
      </c>
      <c r="T152" s="12">
        <v>11816</v>
      </c>
      <c r="U152" s="12">
        <v>11816</v>
      </c>
      <c r="V152" s="12">
        <v>5908</v>
      </c>
      <c r="W152" s="12">
        <v>11816</v>
      </c>
      <c r="X152" s="12">
        <v>11816</v>
      </c>
      <c r="Y152" s="12">
        <v>0</v>
      </c>
      <c r="Z152" s="12">
        <v>0</v>
      </c>
      <c r="AA152" s="12">
        <v>0</v>
      </c>
      <c r="AC152" s="29">
        <f t="shared" si="18"/>
        <v>0</v>
      </c>
    </row>
    <row r="153" spans="1:34">
      <c r="A153" s="1">
        <v>153</v>
      </c>
      <c r="B153" s="9">
        <v>227</v>
      </c>
      <c r="C153" s="10" t="s">
        <v>305</v>
      </c>
      <c r="D153" s="11" t="s">
        <v>306</v>
      </c>
      <c r="E153" s="3">
        <v>28000</v>
      </c>
      <c r="F153" s="3">
        <v>89337</v>
      </c>
      <c r="G153" s="3"/>
      <c r="H153" s="3"/>
      <c r="I153" s="3"/>
      <c r="J153" s="3"/>
      <c r="K153" s="4">
        <f>SUM(E153:J153)</f>
        <v>117337</v>
      </c>
      <c r="M153" s="20">
        <f t="shared" si="15"/>
        <v>17974</v>
      </c>
      <c r="N153" s="20">
        <f t="shared" si="16"/>
        <v>22630</v>
      </c>
      <c r="O153" s="20">
        <f t="shared" si="17"/>
        <v>0</v>
      </c>
      <c r="P153" s="12">
        <v>25719</v>
      </c>
      <c r="Q153" s="12">
        <v>51438</v>
      </c>
      <c r="R153" s="12">
        <v>51438</v>
      </c>
      <c r="S153" s="12">
        <v>43693</v>
      </c>
      <c r="T153" s="12">
        <v>74068</v>
      </c>
      <c r="U153" s="12">
        <v>51438</v>
      </c>
      <c r="V153" s="12">
        <v>38416</v>
      </c>
      <c r="W153" s="12">
        <v>43829</v>
      </c>
      <c r="X153" s="12">
        <v>35092</v>
      </c>
      <c r="Y153" s="12">
        <v>5277</v>
      </c>
      <c r="Z153" s="12">
        <v>30239</v>
      </c>
      <c r="AA153" s="12">
        <v>16346</v>
      </c>
      <c r="AC153" s="29">
        <f t="shared" si="18"/>
        <v>51862</v>
      </c>
    </row>
    <row r="154" spans="1:34" ht="36">
      <c r="A154" s="1">
        <v>154</v>
      </c>
      <c r="B154" s="9">
        <v>415</v>
      </c>
      <c r="C154" s="10" t="s">
        <v>307</v>
      </c>
      <c r="D154" s="11" t="s">
        <v>308</v>
      </c>
      <c r="E154" s="3">
        <v>0</v>
      </c>
      <c r="F154" s="3">
        <v>0</v>
      </c>
      <c r="G154" s="12">
        <v>0</v>
      </c>
      <c r="H154" s="12">
        <v>0</v>
      </c>
      <c r="I154" s="3">
        <v>0</v>
      </c>
      <c r="J154" s="3">
        <v>0</v>
      </c>
      <c r="K154" s="4">
        <f>SUM(E154:J154)</f>
        <v>0</v>
      </c>
      <c r="M154" s="20">
        <f t="shared" si="15"/>
        <v>18381</v>
      </c>
      <c r="N154" s="20">
        <f t="shared" si="16"/>
        <v>24145</v>
      </c>
      <c r="O154" s="20">
        <f t="shared" si="17"/>
        <v>36393</v>
      </c>
      <c r="P154" s="12">
        <v>35460</v>
      </c>
      <c r="Q154" s="12">
        <v>70919</v>
      </c>
      <c r="R154" s="12">
        <v>70919</v>
      </c>
      <c r="S154" s="12">
        <v>53841</v>
      </c>
      <c r="T154" s="12">
        <v>95064</v>
      </c>
      <c r="U154" s="12">
        <v>107312</v>
      </c>
      <c r="V154" s="12">
        <v>53841</v>
      </c>
      <c r="W154" s="12">
        <v>67362</v>
      </c>
      <c r="X154" s="12">
        <v>107312</v>
      </c>
      <c r="Y154" s="12">
        <v>0</v>
      </c>
      <c r="Z154" s="12">
        <v>27702</v>
      </c>
      <c r="AA154" s="12">
        <v>0</v>
      </c>
      <c r="AC154" s="29">
        <f t="shared" si="18"/>
        <v>27702</v>
      </c>
    </row>
    <row r="155" spans="1:34">
      <c r="A155" s="1">
        <v>155</v>
      </c>
      <c r="B155" s="9">
        <v>1057</v>
      </c>
      <c r="C155" s="10" t="s">
        <v>309</v>
      </c>
      <c r="D155" s="11" t="s">
        <v>310</v>
      </c>
      <c r="E155" s="3">
        <v>0</v>
      </c>
      <c r="F155" s="3">
        <v>0</v>
      </c>
      <c r="G155" s="12">
        <v>0</v>
      </c>
      <c r="H155" s="12">
        <v>0</v>
      </c>
      <c r="I155" s="3">
        <v>0</v>
      </c>
      <c r="J155" s="3">
        <v>0</v>
      </c>
      <c r="K155" s="3">
        <v>0</v>
      </c>
      <c r="M155" s="20">
        <f t="shared" si="15"/>
        <v>13047</v>
      </c>
      <c r="N155" s="20">
        <f t="shared" si="16"/>
        <v>-1798</v>
      </c>
      <c r="O155" s="20">
        <f t="shared" si="17"/>
        <v>25957</v>
      </c>
      <c r="P155" s="12">
        <v>74489</v>
      </c>
      <c r="Q155" s="12">
        <v>148791</v>
      </c>
      <c r="R155" s="12">
        <v>148791</v>
      </c>
      <c r="S155" s="12">
        <v>87536</v>
      </c>
      <c r="T155" s="12">
        <v>146993</v>
      </c>
      <c r="U155" s="12">
        <v>174748</v>
      </c>
      <c r="V155" s="12">
        <v>79944</v>
      </c>
      <c r="W155" s="12">
        <v>103375</v>
      </c>
      <c r="X155" s="12">
        <v>159597</v>
      </c>
      <c r="Y155" s="12">
        <v>7592</v>
      </c>
      <c r="Z155" s="12">
        <v>43618</v>
      </c>
      <c r="AA155" s="12">
        <v>15151</v>
      </c>
      <c r="AC155" s="29">
        <f t="shared" si="18"/>
        <v>66361</v>
      </c>
    </row>
    <row r="156" spans="1:34">
      <c r="A156" s="1">
        <v>156</v>
      </c>
      <c r="B156" s="9">
        <v>301</v>
      </c>
      <c r="C156" s="10" t="s">
        <v>311</v>
      </c>
      <c r="D156" s="11" t="s">
        <v>312</v>
      </c>
      <c r="E156" s="3">
        <v>0</v>
      </c>
      <c r="F156" s="3">
        <v>0</v>
      </c>
      <c r="G156" s="12">
        <v>0</v>
      </c>
      <c r="H156" s="12">
        <v>0</v>
      </c>
      <c r="I156" s="3">
        <v>0</v>
      </c>
      <c r="J156" s="3">
        <v>0</v>
      </c>
      <c r="K156" s="3">
        <v>0</v>
      </c>
      <c r="M156" s="20">
        <f t="shared" si="15"/>
        <v>-1654</v>
      </c>
      <c r="N156" s="20">
        <f t="shared" si="16"/>
        <v>91381</v>
      </c>
      <c r="O156" s="20">
        <f t="shared" si="17"/>
        <v>6040</v>
      </c>
      <c r="P156" s="12">
        <v>23223</v>
      </c>
      <c r="Q156" s="12">
        <v>46445</v>
      </c>
      <c r="R156" s="12">
        <v>46445</v>
      </c>
      <c r="S156" s="12">
        <v>21569</v>
      </c>
      <c r="T156" s="12">
        <v>137826</v>
      </c>
      <c r="U156" s="12">
        <v>52485</v>
      </c>
      <c r="V156" s="12">
        <v>20703</v>
      </c>
      <c r="W156" s="12">
        <v>47698</v>
      </c>
      <c r="X156" s="12">
        <v>49261</v>
      </c>
      <c r="Y156" s="12">
        <v>866</v>
      </c>
      <c r="Z156" s="12">
        <v>90128</v>
      </c>
      <c r="AA156" s="12">
        <v>3224</v>
      </c>
      <c r="AC156" s="29">
        <f t="shared" si="18"/>
        <v>94218</v>
      </c>
    </row>
    <row r="157" spans="1:34">
      <c r="A157" s="1">
        <v>157</v>
      </c>
      <c r="B157" s="9">
        <v>1015</v>
      </c>
      <c r="C157" s="10" t="s">
        <v>313</v>
      </c>
      <c r="D157" s="11" t="s">
        <v>314</v>
      </c>
      <c r="E157" s="3">
        <v>0</v>
      </c>
      <c r="F157" s="3">
        <v>0</v>
      </c>
      <c r="G157" s="12">
        <v>0</v>
      </c>
      <c r="H157" s="12">
        <v>0</v>
      </c>
      <c r="I157" s="3">
        <v>0</v>
      </c>
      <c r="J157" s="3">
        <v>0</v>
      </c>
      <c r="K157" s="3">
        <v>0</v>
      </c>
      <c r="M157" s="20">
        <f t="shared" si="15"/>
        <v>65168</v>
      </c>
      <c r="N157" s="20">
        <f t="shared" si="16"/>
        <v>87893</v>
      </c>
      <c r="O157" s="20">
        <f t="shared" si="17"/>
        <v>100483</v>
      </c>
      <c r="P157" s="12">
        <v>77907</v>
      </c>
      <c r="Q157" s="12">
        <v>155620</v>
      </c>
      <c r="R157" s="12">
        <v>155620</v>
      </c>
      <c r="S157" s="12">
        <v>143075</v>
      </c>
      <c r="T157" s="12">
        <v>243513</v>
      </c>
      <c r="U157" s="12">
        <v>256103</v>
      </c>
      <c r="V157" s="12">
        <v>143075</v>
      </c>
      <c r="W157" s="12">
        <v>145248</v>
      </c>
      <c r="X157" s="12">
        <v>256103</v>
      </c>
      <c r="Y157" s="12">
        <v>0</v>
      </c>
      <c r="Z157" s="12">
        <v>98265</v>
      </c>
      <c r="AA157" s="12">
        <v>0</v>
      </c>
      <c r="AC157" s="29">
        <f t="shared" si="18"/>
        <v>98265</v>
      </c>
    </row>
    <row r="158" spans="1:34">
      <c r="A158" s="1">
        <v>158</v>
      </c>
      <c r="B158" s="9">
        <v>636</v>
      </c>
      <c r="C158" s="10" t="s">
        <v>315</v>
      </c>
      <c r="D158" s="11" t="s">
        <v>316</v>
      </c>
      <c r="E158" s="3">
        <v>0</v>
      </c>
      <c r="F158" s="3">
        <v>0</v>
      </c>
      <c r="G158" s="12">
        <v>0</v>
      </c>
      <c r="H158" s="12">
        <v>0</v>
      </c>
      <c r="I158" s="3">
        <v>0</v>
      </c>
      <c r="J158" s="3">
        <v>0</v>
      </c>
      <c r="K158" s="3">
        <v>0</v>
      </c>
      <c r="M158" s="20">
        <f t="shared" si="15"/>
        <v>59944</v>
      </c>
      <c r="N158" s="20">
        <f t="shared" si="16"/>
        <v>110407</v>
      </c>
      <c r="O158" s="20">
        <f t="shared" si="17"/>
        <v>0</v>
      </c>
      <c r="P158" s="12">
        <v>60765</v>
      </c>
      <c r="Q158" s="12">
        <v>121378</v>
      </c>
      <c r="R158" s="12">
        <v>121378</v>
      </c>
      <c r="S158" s="12">
        <v>120709</v>
      </c>
      <c r="T158" s="12">
        <v>231785</v>
      </c>
      <c r="U158" s="12">
        <v>121378</v>
      </c>
      <c r="V158" s="12">
        <v>87831</v>
      </c>
      <c r="W158" s="12">
        <v>126056</v>
      </c>
      <c r="X158" s="12">
        <v>126112</v>
      </c>
      <c r="Y158" s="12">
        <v>32878</v>
      </c>
      <c r="Z158" s="12">
        <v>105729</v>
      </c>
      <c r="AA158" s="12">
        <v>-4734</v>
      </c>
      <c r="AC158" s="29">
        <f t="shared" si="18"/>
        <v>133873</v>
      </c>
    </row>
    <row r="159" spans="1:34">
      <c r="A159" s="1">
        <v>159</v>
      </c>
      <c r="B159" s="9">
        <v>1096</v>
      </c>
      <c r="C159" s="10" t="s">
        <v>317</v>
      </c>
      <c r="D159" s="11" t="s">
        <v>318</v>
      </c>
      <c r="E159" s="3">
        <v>0</v>
      </c>
      <c r="F159" s="3">
        <v>0</v>
      </c>
      <c r="G159" s="12">
        <v>0</v>
      </c>
      <c r="H159" s="12">
        <v>0</v>
      </c>
      <c r="I159" s="3">
        <v>0</v>
      </c>
      <c r="J159" s="3">
        <v>0</v>
      </c>
      <c r="K159" s="3">
        <v>0</v>
      </c>
      <c r="M159" s="20">
        <f t="shared" si="15"/>
        <v>65829</v>
      </c>
      <c r="N159" s="20">
        <f t="shared" si="16"/>
        <v>2293</v>
      </c>
      <c r="O159" s="20">
        <f t="shared" si="17"/>
        <v>132096</v>
      </c>
      <c r="P159" s="12">
        <v>85068</v>
      </c>
      <c r="Q159" s="12">
        <v>170136</v>
      </c>
      <c r="R159" s="12">
        <v>170136</v>
      </c>
      <c r="S159" s="12">
        <v>150897</v>
      </c>
      <c r="T159" s="12">
        <v>172429</v>
      </c>
      <c r="U159" s="12">
        <v>302232</v>
      </c>
      <c r="V159" s="12">
        <v>150897</v>
      </c>
      <c r="W159" s="12">
        <v>158699</v>
      </c>
      <c r="X159" s="12">
        <v>302232</v>
      </c>
      <c r="Y159" s="12">
        <v>0</v>
      </c>
      <c r="Z159" s="12">
        <v>13730</v>
      </c>
      <c r="AA159" s="12">
        <v>0</v>
      </c>
      <c r="AC159" s="29">
        <f t="shared" si="18"/>
        <v>13730</v>
      </c>
    </row>
    <row r="160" spans="1:34">
      <c r="A160" s="1">
        <v>160</v>
      </c>
      <c r="B160" s="9">
        <v>203</v>
      </c>
      <c r="C160" s="10" t="s">
        <v>319</v>
      </c>
      <c r="D160" s="11" t="s">
        <v>320</v>
      </c>
      <c r="E160" s="3">
        <v>0</v>
      </c>
      <c r="F160" s="3">
        <v>0</v>
      </c>
      <c r="G160" s="12">
        <v>0</v>
      </c>
      <c r="H160" s="12">
        <v>0</v>
      </c>
      <c r="I160" s="3">
        <v>0</v>
      </c>
      <c r="J160" s="3">
        <v>0</v>
      </c>
      <c r="K160" s="3">
        <v>0</v>
      </c>
      <c r="M160" s="20">
        <f t="shared" si="15"/>
        <v>46168</v>
      </c>
      <c r="N160" s="20">
        <f t="shared" si="16"/>
        <v>97890</v>
      </c>
      <c r="O160" s="20">
        <f t="shared" si="17"/>
        <v>89846</v>
      </c>
      <c r="P160" s="12">
        <v>16398</v>
      </c>
      <c r="Q160" s="12">
        <v>32796</v>
      </c>
      <c r="R160" s="12">
        <v>32796</v>
      </c>
      <c r="S160" s="12">
        <v>62566</v>
      </c>
      <c r="T160" s="12">
        <v>130686</v>
      </c>
      <c r="U160" s="12">
        <v>122642</v>
      </c>
      <c r="V160" s="12">
        <v>62566</v>
      </c>
      <c r="W160" s="12">
        <v>47666</v>
      </c>
      <c r="X160" s="12">
        <v>122642</v>
      </c>
      <c r="Y160" s="12">
        <v>0</v>
      </c>
      <c r="Z160" s="12">
        <v>83020</v>
      </c>
      <c r="AA160" s="12">
        <v>0</v>
      </c>
      <c r="AC160" s="29">
        <f t="shared" si="18"/>
        <v>83020</v>
      </c>
    </row>
    <row r="161" spans="1:29" ht="36">
      <c r="A161" s="1">
        <v>161</v>
      </c>
      <c r="B161" s="9">
        <v>75</v>
      </c>
      <c r="C161" s="10" t="s">
        <v>321</v>
      </c>
      <c r="D161" s="11" t="s">
        <v>322</v>
      </c>
      <c r="E161" s="3">
        <v>0</v>
      </c>
      <c r="F161" s="3">
        <v>0</v>
      </c>
      <c r="G161" s="12">
        <v>0</v>
      </c>
      <c r="H161" s="12">
        <v>0</v>
      </c>
      <c r="I161" s="3">
        <v>0</v>
      </c>
      <c r="J161" s="3">
        <v>0</v>
      </c>
      <c r="K161" s="3">
        <v>0</v>
      </c>
      <c r="M161" s="20">
        <f t="shared" si="15"/>
        <v>4764</v>
      </c>
      <c r="N161" s="20">
        <f t="shared" si="16"/>
        <v>4353</v>
      </c>
      <c r="O161" s="20">
        <f t="shared" si="17"/>
        <v>5381</v>
      </c>
      <c r="P161" s="12">
        <v>6594</v>
      </c>
      <c r="Q161" s="12">
        <v>13188</v>
      </c>
      <c r="R161" s="12">
        <v>13188</v>
      </c>
      <c r="S161" s="12">
        <v>11358</v>
      </c>
      <c r="T161" s="12">
        <v>17541</v>
      </c>
      <c r="U161" s="12">
        <v>18569</v>
      </c>
      <c r="V161" s="12">
        <v>17168</v>
      </c>
      <c r="W161" s="12">
        <v>12864</v>
      </c>
      <c r="X161" s="12">
        <v>32987</v>
      </c>
      <c r="Y161" s="12">
        <v>-5810</v>
      </c>
      <c r="Z161" s="12">
        <v>4677</v>
      </c>
      <c r="AA161" s="12">
        <v>-14418</v>
      </c>
      <c r="AC161" s="29">
        <f t="shared" si="18"/>
        <v>-15551</v>
      </c>
    </row>
    <row r="162" spans="1:29">
      <c r="A162" s="1">
        <v>162</v>
      </c>
      <c r="B162" s="9">
        <v>488</v>
      </c>
      <c r="C162" s="10" t="s">
        <v>323</v>
      </c>
      <c r="D162" s="11" t="s">
        <v>324</v>
      </c>
      <c r="E162" s="3">
        <v>0</v>
      </c>
      <c r="F162" s="3">
        <v>0</v>
      </c>
      <c r="G162" s="12">
        <v>0</v>
      </c>
      <c r="H162" s="12">
        <v>0</v>
      </c>
      <c r="I162" s="3">
        <v>0</v>
      </c>
      <c r="J162" s="3">
        <v>0</v>
      </c>
      <c r="K162" s="3">
        <v>0</v>
      </c>
      <c r="M162" s="20">
        <f t="shared" si="15"/>
        <v>44656</v>
      </c>
      <c r="N162" s="20">
        <f t="shared" si="16"/>
        <v>11303</v>
      </c>
      <c r="O162" s="20">
        <f t="shared" si="17"/>
        <v>80261</v>
      </c>
      <c r="P162" s="12">
        <v>41098</v>
      </c>
      <c r="Q162" s="12">
        <v>82094</v>
      </c>
      <c r="R162" s="12">
        <v>82094</v>
      </c>
      <c r="S162" s="12">
        <v>85754</v>
      </c>
      <c r="T162" s="12">
        <v>93397</v>
      </c>
      <c r="U162" s="12">
        <v>162355</v>
      </c>
      <c r="V162" s="12">
        <v>70668</v>
      </c>
      <c r="W162" s="12">
        <v>78437</v>
      </c>
      <c r="X162" s="12">
        <v>152035</v>
      </c>
      <c r="Y162" s="12">
        <v>15086</v>
      </c>
      <c r="Z162" s="12">
        <v>14960</v>
      </c>
      <c r="AA162" s="12">
        <v>10320</v>
      </c>
      <c r="AC162" s="29">
        <f t="shared" si="18"/>
        <v>40366</v>
      </c>
    </row>
    <row r="163" spans="1:29">
      <c r="A163" s="1">
        <v>163</v>
      </c>
      <c r="B163" s="9">
        <v>184</v>
      </c>
      <c r="C163" s="10" t="s">
        <v>325</v>
      </c>
      <c r="D163" s="11" t="s">
        <v>326</v>
      </c>
      <c r="E163" s="3">
        <v>30612</v>
      </c>
      <c r="F163" s="3">
        <v>15307</v>
      </c>
      <c r="G163" s="3"/>
      <c r="H163" s="3">
        <v>30612</v>
      </c>
      <c r="I163" s="3"/>
      <c r="J163" s="3"/>
      <c r="K163" s="4">
        <f>SUM(E163:J163)</f>
        <v>76531</v>
      </c>
      <c r="M163" s="20">
        <f t="shared" si="15"/>
        <v>0</v>
      </c>
      <c r="N163" s="20">
        <f t="shared" si="16"/>
        <v>0</v>
      </c>
      <c r="O163" s="20">
        <f t="shared" si="17"/>
        <v>0</v>
      </c>
      <c r="P163" s="12">
        <v>15306</v>
      </c>
      <c r="Q163" s="12">
        <v>30612</v>
      </c>
      <c r="R163" s="12">
        <v>30613</v>
      </c>
      <c r="S163" s="12">
        <v>15306</v>
      </c>
      <c r="T163" s="12">
        <v>30612</v>
      </c>
      <c r="U163" s="12">
        <v>30613</v>
      </c>
      <c r="V163" s="12">
        <v>15306</v>
      </c>
      <c r="W163" s="12">
        <v>30612</v>
      </c>
      <c r="X163" s="12">
        <v>30613</v>
      </c>
      <c r="Y163" s="12">
        <v>0</v>
      </c>
      <c r="Z163" s="12">
        <v>0</v>
      </c>
      <c r="AA163" s="12">
        <v>0</v>
      </c>
      <c r="AC163" s="29">
        <f t="shared" si="18"/>
        <v>0</v>
      </c>
    </row>
    <row r="164" spans="1:29">
      <c r="A164" s="1">
        <v>164</v>
      </c>
      <c r="B164" s="9">
        <v>689</v>
      </c>
      <c r="C164" s="10" t="s">
        <v>327</v>
      </c>
      <c r="D164" s="11" t="s">
        <v>328</v>
      </c>
      <c r="E164" s="3">
        <v>27801</v>
      </c>
      <c r="F164" s="3">
        <v>55737</v>
      </c>
      <c r="G164" s="3">
        <v>17124</v>
      </c>
      <c r="H164" s="3"/>
      <c r="I164" s="3">
        <v>12000</v>
      </c>
      <c r="J164" s="3"/>
      <c r="K164" s="4">
        <f>SUM(E164:J164)</f>
        <v>112662</v>
      </c>
      <c r="M164" s="20">
        <f t="shared" si="15"/>
        <v>109056</v>
      </c>
      <c r="N164" s="20">
        <f t="shared" si="16"/>
        <v>258491</v>
      </c>
      <c r="O164" s="20">
        <f t="shared" si="17"/>
        <v>261515</v>
      </c>
      <c r="P164" s="12">
        <v>60391</v>
      </c>
      <c r="Q164" s="12">
        <v>120782</v>
      </c>
      <c r="R164" s="12">
        <v>120782</v>
      </c>
      <c r="S164" s="12">
        <v>169447</v>
      </c>
      <c r="T164" s="12">
        <v>379273</v>
      </c>
      <c r="U164" s="12">
        <v>382297</v>
      </c>
      <c r="V164" s="12">
        <v>19692</v>
      </c>
      <c r="W164" s="12">
        <v>36045</v>
      </c>
      <c r="X164" s="12">
        <v>56924</v>
      </c>
      <c r="Y164" s="12">
        <v>149755</v>
      </c>
      <c r="Z164" s="12">
        <v>343228</v>
      </c>
      <c r="AA164" s="12">
        <v>325373</v>
      </c>
      <c r="AC164" s="29">
        <f t="shared" si="18"/>
        <v>818356</v>
      </c>
    </row>
    <row r="165" spans="1:29">
      <c r="A165" s="1">
        <v>165</v>
      </c>
      <c r="B165" s="9">
        <v>73</v>
      </c>
      <c r="C165" s="10" t="s">
        <v>329</v>
      </c>
      <c r="D165" s="11" t="s">
        <v>330</v>
      </c>
      <c r="E165" s="3"/>
      <c r="F165" s="3">
        <v>28162</v>
      </c>
      <c r="G165" s="3"/>
      <c r="H165" s="3"/>
      <c r="I165" s="3"/>
      <c r="J165" s="3"/>
      <c r="K165" s="4">
        <f>SUM(E165:J165)</f>
        <v>28162</v>
      </c>
      <c r="M165" s="20">
        <f t="shared" si="15"/>
        <v>7345</v>
      </c>
      <c r="N165" s="20">
        <f t="shared" si="16"/>
        <v>2724</v>
      </c>
      <c r="O165" s="20">
        <f t="shared" si="17"/>
        <v>213</v>
      </c>
      <c r="P165" s="12">
        <v>6137</v>
      </c>
      <c r="Q165" s="12">
        <v>12275</v>
      </c>
      <c r="R165" s="12">
        <v>12275</v>
      </c>
      <c r="S165" s="12">
        <v>13482</v>
      </c>
      <c r="T165" s="12">
        <v>14999</v>
      </c>
      <c r="U165" s="12">
        <v>12488</v>
      </c>
      <c r="V165" s="12">
        <v>7109</v>
      </c>
      <c r="W165" s="12">
        <v>8577</v>
      </c>
      <c r="X165" s="12">
        <v>12476</v>
      </c>
      <c r="Y165" s="12">
        <v>6373</v>
      </c>
      <c r="Z165" s="12">
        <v>6422</v>
      </c>
      <c r="AA165" s="12">
        <v>12</v>
      </c>
      <c r="AC165" s="29">
        <f t="shared" si="18"/>
        <v>12807</v>
      </c>
    </row>
    <row r="166" spans="1:29">
      <c r="A166" s="1">
        <v>166</v>
      </c>
      <c r="B166" s="9">
        <v>3528</v>
      </c>
      <c r="C166" s="10" t="s">
        <v>331</v>
      </c>
      <c r="D166" s="11" t="s">
        <v>332</v>
      </c>
      <c r="E166" s="3"/>
      <c r="F166" s="3">
        <v>1306512</v>
      </c>
      <c r="G166" s="3"/>
      <c r="H166" s="3"/>
      <c r="I166" s="3"/>
      <c r="J166" s="3"/>
      <c r="K166" s="4">
        <f>SUM(E166:J166)</f>
        <v>1306512</v>
      </c>
      <c r="M166" s="20">
        <f t="shared" si="15"/>
        <v>0</v>
      </c>
      <c r="N166" s="20">
        <f t="shared" si="16"/>
        <v>0</v>
      </c>
      <c r="O166" s="20">
        <f t="shared" si="17"/>
        <v>0</v>
      </c>
      <c r="P166" s="12">
        <v>261302</v>
      </c>
      <c r="Q166" s="12">
        <v>522605</v>
      </c>
      <c r="R166" s="12">
        <v>522605</v>
      </c>
      <c r="S166" s="12">
        <v>261302</v>
      </c>
      <c r="T166" s="12">
        <v>522605</v>
      </c>
      <c r="U166" s="12">
        <v>522605</v>
      </c>
      <c r="V166" s="12">
        <v>261302</v>
      </c>
      <c r="W166" s="12">
        <v>522605</v>
      </c>
      <c r="X166" s="12">
        <v>522605</v>
      </c>
      <c r="Y166" s="12">
        <v>0</v>
      </c>
      <c r="Z166" s="12">
        <v>0</v>
      </c>
      <c r="AA166" s="12">
        <v>0</v>
      </c>
      <c r="AC166" s="29">
        <f t="shared" si="18"/>
        <v>0</v>
      </c>
    </row>
    <row r="167" spans="1:29">
      <c r="A167" s="1">
        <v>167</v>
      </c>
      <c r="B167" s="9">
        <v>217</v>
      </c>
      <c r="C167" s="10" t="s">
        <v>333</v>
      </c>
      <c r="D167" s="11" t="s">
        <v>334</v>
      </c>
      <c r="E167" s="3">
        <v>0</v>
      </c>
      <c r="F167" s="3">
        <v>0</v>
      </c>
      <c r="G167" s="12">
        <v>0</v>
      </c>
      <c r="H167" s="12">
        <v>0</v>
      </c>
      <c r="I167" s="12">
        <v>0</v>
      </c>
      <c r="J167" s="12">
        <v>0</v>
      </c>
      <c r="K167" s="12">
        <v>0</v>
      </c>
      <c r="M167" s="20">
        <f t="shared" si="15"/>
        <v>5950</v>
      </c>
      <c r="N167" s="20">
        <f t="shared" si="16"/>
        <v>3772</v>
      </c>
      <c r="O167" s="20">
        <f t="shared" si="17"/>
        <v>224293</v>
      </c>
      <c r="P167" s="12">
        <v>19622</v>
      </c>
      <c r="Q167" s="12">
        <v>39246</v>
      </c>
      <c r="R167" s="12">
        <v>39245</v>
      </c>
      <c r="S167" s="12">
        <v>25572</v>
      </c>
      <c r="T167" s="12">
        <v>43018</v>
      </c>
      <c r="U167" s="12">
        <v>263538</v>
      </c>
      <c r="V167" s="12">
        <v>19622</v>
      </c>
      <c r="W167" s="12">
        <v>39246</v>
      </c>
      <c r="X167" s="12">
        <v>39245</v>
      </c>
      <c r="Y167" s="12">
        <v>5950</v>
      </c>
      <c r="Z167" s="12">
        <v>3772</v>
      </c>
      <c r="AA167" s="12">
        <v>224293</v>
      </c>
      <c r="AC167" s="29">
        <f t="shared" si="18"/>
        <v>234015</v>
      </c>
    </row>
    <row r="168" spans="1:29">
      <c r="A168" s="1">
        <v>168</v>
      </c>
      <c r="B168" s="9">
        <v>637</v>
      </c>
      <c r="C168" s="10" t="s">
        <v>335</v>
      </c>
      <c r="D168" s="11" t="s">
        <v>336</v>
      </c>
      <c r="E168" s="3">
        <v>0</v>
      </c>
      <c r="F168" s="3">
        <v>0</v>
      </c>
      <c r="G168" s="12">
        <v>0</v>
      </c>
      <c r="H168" s="12">
        <v>0</v>
      </c>
      <c r="I168" s="12">
        <v>0</v>
      </c>
      <c r="J168" s="12">
        <v>0</v>
      </c>
      <c r="K168" s="12">
        <v>0</v>
      </c>
      <c r="M168" s="20">
        <f t="shared" si="15"/>
        <v>0</v>
      </c>
      <c r="N168" s="20">
        <f t="shared" si="16"/>
        <v>0</v>
      </c>
      <c r="O168" s="20">
        <f t="shared" si="17"/>
        <v>0</v>
      </c>
      <c r="P168" s="12">
        <v>53800</v>
      </c>
      <c r="Q168" s="12">
        <v>107601</v>
      </c>
      <c r="R168" s="12">
        <v>107601</v>
      </c>
      <c r="S168" s="12">
        <v>53800</v>
      </c>
      <c r="T168" s="12">
        <v>107601</v>
      </c>
      <c r="U168" s="12">
        <v>107601</v>
      </c>
      <c r="V168" s="12">
        <v>53800</v>
      </c>
      <c r="W168" s="12">
        <v>107601</v>
      </c>
      <c r="X168" s="12">
        <v>107601</v>
      </c>
      <c r="Y168" s="12">
        <v>0</v>
      </c>
      <c r="Z168" s="12">
        <v>0</v>
      </c>
      <c r="AA168" s="12">
        <v>0</v>
      </c>
      <c r="AC168" s="29">
        <f t="shared" si="18"/>
        <v>0</v>
      </c>
    </row>
    <row r="169" spans="1:29">
      <c r="A169" s="1">
        <v>169</v>
      </c>
      <c r="B169" s="9">
        <v>336</v>
      </c>
      <c r="C169" s="10" t="s">
        <v>337</v>
      </c>
      <c r="D169" s="11" t="s">
        <v>338</v>
      </c>
      <c r="E169" s="3"/>
      <c r="F169" s="3">
        <v>158703</v>
      </c>
      <c r="G169" s="3"/>
      <c r="H169" s="3"/>
      <c r="I169" s="3"/>
      <c r="J169" s="3"/>
      <c r="K169" s="4">
        <f>SUM(E169:J169)</f>
        <v>158703</v>
      </c>
      <c r="M169" s="20">
        <f t="shared" si="15"/>
        <v>0</v>
      </c>
      <c r="N169" s="20">
        <f t="shared" si="16"/>
        <v>0</v>
      </c>
      <c r="O169" s="20">
        <f t="shared" si="17"/>
        <v>0</v>
      </c>
      <c r="P169" s="12">
        <v>31741</v>
      </c>
      <c r="Q169" s="12">
        <v>63481</v>
      </c>
      <c r="R169" s="12">
        <v>63481</v>
      </c>
      <c r="S169" s="12">
        <v>31741</v>
      </c>
      <c r="T169" s="12">
        <v>63481</v>
      </c>
      <c r="U169" s="12">
        <v>63481</v>
      </c>
      <c r="V169" s="12">
        <v>31741</v>
      </c>
      <c r="W169" s="12">
        <v>63481</v>
      </c>
      <c r="X169" s="12">
        <v>63481</v>
      </c>
      <c r="Y169" s="12">
        <v>0</v>
      </c>
      <c r="Z169" s="12">
        <v>0</v>
      </c>
      <c r="AA169" s="12">
        <v>0</v>
      </c>
      <c r="AC169" s="29">
        <f t="shared" si="18"/>
        <v>0</v>
      </c>
    </row>
    <row r="170" spans="1:29">
      <c r="A170" s="1">
        <v>170</v>
      </c>
      <c r="B170" s="9">
        <v>532</v>
      </c>
      <c r="C170" s="10" t="s">
        <v>339</v>
      </c>
      <c r="D170" s="11" t="s">
        <v>338</v>
      </c>
      <c r="E170" s="3"/>
      <c r="F170" s="3">
        <v>203242</v>
      </c>
      <c r="G170" s="3"/>
      <c r="H170" s="3"/>
      <c r="I170" s="3"/>
      <c r="J170" s="3"/>
      <c r="K170" s="4">
        <f>SUM(E170:J170)</f>
        <v>203242</v>
      </c>
      <c r="M170" s="20">
        <f t="shared" si="15"/>
        <v>0</v>
      </c>
      <c r="N170" s="20">
        <f t="shared" si="16"/>
        <v>0</v>
      </c>
      <c r="O170" s="20">
        <f t="shared" si="17"/>
        <v>0</v>
      </c>
      <c r="P170" s="12">
        <v>40648</v>
      </c>
      <c r="Q170" s="12">
        <v>81297</v>
      </c>
      <c r="R170" s="12">
        <v>81297</v>
      </c>
      <c r="S170" s="12">
        <v>40648</v>
      </c>
      <c r="T170" s="12">
        <v>81297</v>
      </c>
      <c r="U170" s="12">
        <v>81297</v>
      </c>
      <c r="V170" s="12">
        <v>40648</v>
      </c>
      <c r="W170" s="12">
        <v>81297</v>
      </c>
      <c r="X170" s="12">
        <v>81297</v>
      </c>
      <c r="Y170" s="5">
        <v>0</v>
      </c>
      <c r="Z170" s="5">
        <v>0</v>
      </c>
      <c r="AA170" s="5">
        <f>AA168+AA169</f>
        <v>0</v>
      </c>
      <c r="AC170" s="29">
        <f t="shared" si="18"/>
        <v>0</v>
      </c>
    </row>
    <row r="171" spans="1:29">
      <c r="A171" s="1">
        <v>171</v>
      </c>
      <c r="B171" s="9">
        <v>39</v>
      </c>
      <c r="C171" s="10" t="s">
        <v>340</v>
      </c>
      <c r="D171" s="11" t="s">
        <v>341</v>
      </c>
      <c r="E171" s="3"/>
      <c r="F171" s="3">
        <v>20040</v>
      </c>
      <c r="G171" s="3"/>
      <c r="H171" s="3"/>
      <c r="I171" s="3"/>
      <c r="J171" s="3"/>
      <c r="K171" s="4">
        <f>SUM(E171:J171)</f>
        <v>20040</v>
      </c>
      <c r="M171" s="20">
        <f t="shared" si="15"/>
        <v>0</v>
      </c>
      <c r="N171" s="20">
        <f t="shared" si="16"/>
        <v>0</v>
      </c>
      <c r="O171" s="20">
        <f t="shared" si="17"/>
        <v>0</v>
      </c>
      <c r="P171" s="12">
        <v>4008</v>
      </c>
      <c r="Q171" s="12">
        <v>8016</v>
      </c>
      <c r="R171" s="12">
        <v>8016</v>
      </c>
      <c r="S171" s="12">
        <v>4008</v>
      </c>
      <c r="T171" s="12">
        <v>8016</v>
      </c>
      <c r="U171" s="12">
        <v>8016</v>
      </c>
      <c r="V171" s="12">
        <v>4008</v>
      </c>
      <c r="W171" s="12">
        <v>8016</v>
      </c>
      <c r="X171" s="12">
        <v>8016</v>
      </c>
      <c r="Y171" s="12">
        <v>0</v>
      </c>
      <c r="Z171" s="12">
        <v>0</v>
      </c>
      <c r="AA171" s="12">
        <v>0</v>
      </c>
      <c r="AC171" s="29">
        <f t="shared" si="18"/>
        <v>0</v>
      </c>
    </row>
    <row r="172" spans="1:29">
      <c r="A172" s="1">
        <v>172</v>
      </c>
      <c r="B172" s="9">
        <v>25</v>
      </c>
      <c r="C172" s="10" t="s">
        <v>342</v>
      </c>
      <c r="D172" s="11" t="s">
        <v>343</v>
      </c>
      <c r="E172" s="3"/>
      <c r="F172" s="3">
        <v>7205</v>
      </c>
      <c r="G172" s="3"/>
      <c r="H172" s="3"/>
      <c r="I172" s="3"/>
      <c r="J172" s="3"/>
      <c r="K172" s="4">
        <f>SUM(E172:J172)</f>
        <v>7205</v>
      </c>
      <c r="M172" s="20">
        <f t="shared" si="15"/>
        <v>0</v>
      </c>
      <c r="N172" s="20">
        <f t="shared" si="16"/>
        <v>0</v>
      </c>
      <c r="O172" s="20">
        <f t="shared" si="17"/>
        <v>0</v>
      </c>
      <c r="P172" s="12">
        <v>2402</v>
      </c>
      <c r="Q172" s="12">
        <v>4805</v>
      </c>
      <c r="R172" s="12">
        <v>4805</v>
      </c>
      <c r="S172" s="12">
        <v>2402</v>
      </c>
      <c r="T172" s="12">
        <v>4805</v>
      </c>
      <c r="U172" s="12">
        <v>4805</v>
      </c>
      <c r="V172" s="12">
        <v>2402</v>
      </c>
      <c r="W172" s="12">
        <v>4805</v>
      </c>
      <c r="X172" s="12">
        <v>4805</v>
      </c>
      <c r="Y172" s="12">
        <v>0</v>
      </c>
      <c r="Z172" s="12">
        <v>0</v>
      </c>
      <c r="AA172" s="12">
        <v>0</v>
      </c>
      <c r="AC172" s="29">
        <f t="shared" si="18"/>
        <v>0</v>
      </c>
    </row>
    <row r="173" spans="1:29" ht="36">
      <c r="A173" s="1">
        <v>173</v>
      </c>
      <c r="B173" s="9">
        <v>163</v>
      </c>
      <c r="C173" s="10" t="s">
        <v>344</v>
      </c>
      <c r="D173" s="11" t="s">
        <v>345</v>
      </c>
      <c r="E173" s="12">
        <v>0</v>
      </c>
      <c r="F173" s="3">
        <v>0</v>
      </c>
      <c r="G173" s="12">
        <v>0</v>
      </c>
      <c r="H173" s="12">
        <v>0</v>
      </c>
      <c r="I173" s="12">
        <v>0</v>
      </c>
      <c r="J173" s="12">
        <v>0</v>
      </c>
      <c r="K173" s="12">
        <v>0</v>
      </c>
      <c r="M173" s="20">
        <f t="shared" si="15"/>
        <v>132</v>
      </c>
      <c r="N173" s="20">
        <f t="shared" si="16"/>
        <v>2573</v>
      </c>
      <c r="O173" s="20">
        <f t="shared" si="17"/>
        <v>262</v>
      </c>
      <c r="P173" s="12">
        <v>12547</v>
      </c>
      <c r="Q173" s="12">
        <v>25095</v>
      </c>
      <c r="R173" s="12">
        <v>25095</v>
      </c>
      <c r="S173" s="12">
        <v>12679</v>
      </c>
      <c r="T173" s="12">
        <v>27668</v>
      </c>
      <c r="U173" s="12">
        <v>25357</v>
      </c>
      <c r="V173" s="12">
        <v>11572</v>
      </c>
      <c r="W173" s="12">
        <v>9146</v>
      </c>
      <c r="X173" s="12">
        <v>23145</v>
      </c>
      <c r="Y173" s="12">
        <v>1107</v>
      </c>
      <c r="Z173" s="12">
        <v>18522</v>
      </c>
      <c r="AA173" s="12">
        <v>2212</v>
      </c>
      <c r="AC173" s="29">
        <f t="shared" si="18"/>
        <v>21841</v>
      </c>
    </row>
    <row r="174" spans="1:29">
      <c r="A174" s="1">
        <v>174</v>
      </c>
      <c r="B174" s="9">
        <v>300</v>
      </c>
      <c r="C174" s="10" t="s">
        <v>346</v>
      </c>
      <c r="D174" s="11" t="s">
        <v>347</v>
      </c>
      <c r="E174" s="3"/>
      <c r="F174" s="3">
        <v>127169</v>
      </c>
      <c r="G174" s="3"/>
      <c r="H174" s="3"/>
      <c r="I174" s="3"/>
      <c r="J174" s="3"/>
      <c r="K174" s="4">
        <f>SUM(E174:J174)</f>
        <v>127169</v>
      </c>
      <c r="M174" s="20">
        <f t="shared" si="15"/>
        <v>0</v>
      </c>
      <c r="N174" s="20">
        <f t="shared" si="16"/>
        <v>31500</v>
      </c>
      <c r="O174" s="20">
        <f t="shared" si="17"/>
        <v>0</v>
      </c>
      <c r="P174" s="12">
        <v>25026</v>
      </c>
      <c r="Q174" s="12">
        <v>50053</v>
      </c>
      <c r="R174" s="12">
        <v>50053</v>
      </c>
      <c r="S174" s="12">
        <v>25026</v>
      </c>
      <c r="T174" s="12">
        <v>81553</v>
      </c>
      <c r="U174" s="12">
        <v>50053</v>
      </c>
      <c r="V174" s="12">
        <v>25026</v>
      </c>
      <c r="W174" s="12">
        <v>52090</v>
      </c>
      <c r="X174" s="12">
        <v>50053</v>
      </c>
      <c r="Y174" s="12">
        <v>0</v>
      </c>
      <c r="Z174" s="12">
        <v>29463</v>
      </c>
      <c r="AA174" s="12">
        <v>0</v>
      </c>
      <c r="AC174" s="29">
        <f t="shared" si="18"/>
        <v>29463</v>
      </c>
    </row>
    <row r="175" spans="1:29">
      <c r="A175" s="1">
        <v>175</v>
      </c>
      <c r="B175" s="9">
        <v>1118</v>
      </c>
      <c r="C175" s="10" t="s">
        <v>348</v>
      </c>
      <c r="D175" s="11" t="s">
        <v>349</v>
      </c>
      <c r="E175" s="3"/>
      <c r="F175" s="3">
        <v>674883</v>
      </c>
      <c r="G175" s="3"/>
      <c r="H175" s="3"/>
      <c r="I175" s="3"/>
      <c r="J175" s="3"/>
      <c r="K175" s="4">
        <f>SUM(E175:J175)</f>
        <v>674883</v>
      </c>
      <c r="M175" s="20">
        <f t="shared" si="15"/>
        <v>0</v>
      </c>
      <c r="N175" s="20">
        <f t="shared" si="16"/>
        <v>89124</v>
      </c>
      <c r="O175" s="20">
        <f t="shared" si="17"/>
        <v>67946</v>
      </c>
      <c r="P175" s="12">
        <v>80675</v>
      </c>
      <c r="Q175" s="12">
        <v>161350</v>
      </c>
      <c r="R175" s="12">
        <v>161350</v>
      </c>
      <c r="S175" s="12">
        <v>80675</v>
      </c>
      <c r="T175" s="12">
        <v>250474</v>
      </c>
      <c r="U175" s="12">
        <v>229296</v>
      </c>
      <c r="V175" s="12">
        <v>80675</v>
      </c>
      <c r="W175" s="12">
        <v>250474</v>
      </c>
      <c r="X175" s="12">
        <v>229296</v>
      </c>
      <c r="Y175" s="12">
        <v>0</v>
      </c>
      <c r="Z175" s="12">
        <v>0</v>
      </c>
      <c r="AA175" s="12">
        <v>0</v>
      </c>
      <c r="AC175" s="29">
        <f t="shared" si="18"/>
        <v>0</v>
      </c>
    </row>
    <row r="176" spans="1:29">
      <c r="A176" s="1">
        <v>176</v>
      </c>
      <c r="B176" s="9">
        <v>311</v>
      </c>
      <c r="C176" s="10" t="s">
        <v>350</v>
      </c>
      <c r="D176" s="11" t="s">
        <v>351</v>
      </c>
      <c r="E176" s="3"/>
      <c r="F176" s="3">
        <v>153183</v>
      </c>
      <c r="G176" s="3"/>
      <c r="H176" s="3">
        <v>7510</v>
      </c>
      <c r="I176" s="3"/>
      <c r="J176" s="3"/>
      <c r="K176" s="4">
        <f>SUM(E176:J176)</f>
        <v>160693</v>
      </c>
      <c r="M176" s="20">
        <f t="shared" si="15"/>
        <v>0</v>
      </c>
      <c r="N176" s="20">
        <f t="shared" si="16"/>
        <v>11888</v>
      </c>
      <c r="O176" s="20">
        <f t="shared" si="17"/>
        <v>149</v>
      </c>
      <c r="P176" s="12">
        <v>30294</v>
      </c>
      <c r="Q176" s="12">
        <v>60588</v>
      </c>
      <c r="R176" s="12">
        <v>60588</v>
      </c>
      <c r="S176" s="12">
        <v>30294</v>
      </c>
      <c r="T176" s="12">
        <v>72476</v>
      </c>
      <c r="U176" s="12">
        <v>60737</v>
      </c>
      <c r="V176" s="12">
        <v>30294</v>
      </c>
      <c r="W176" s="12">
        <v>69811</v>
      </c>
      <c r="X176" s="12">
        <v>60588</v>
      </c>
      <c r="Y176" s="12">
        <v>0</v>
      </c>
      <c r="Z176" s="12">
        <v>2665</v>
      </c>
      <c r="AA176" s="12">
        <v>149</v>
      </c>
      <c r="AC176" s="29">
        <f t="shared" si="18"/>
        <v>2814</v>
      </c>
    </row>
    <row r="177" spans="1:29">
      <c r="A177" s="1">
        <v>177</v>
      </c>
      <c r="B177" s="9">
        <v>294</v>
      </c>
      <c r="C177" s="10" t="s">
        <v>352</v>
      </c>
      <c r="D177" s="11" t="s">
        <v>353</v>
      </c>
      <c r="E177" s="3"/>
      <c r="F177" s="3">
        <v>62962</v>
      </c>
      <c r="G177" s="3"/>
      <c r="H177" s="3">
        <v>8612</v>
      </c>
      <c r="I177" s="3"/>
      <c r="J177" s="3"/>
      <c r="K177" s="4">
        <f>SUM(E177:J177)</f>
        <v>71574</v>
      </c>
      <c r="M177" s="20">
        <f t="shared" si="15"/>
        <v>16929</v>
      </c>
      <c r="N177" s="20">
        <f t="shared" si="16"/>
        <v>9164</v>
      </c>
      <c r="O177" s="20">
        <f t="shared" si="17"/>
        <v>61457</v>
      </c>
      <c r="P177" s="12">
        <v>27100</v>
      </c>
      <c r="Q177" s="12">
        <v>54200</v>
      </c>
      <c r="R177" s="12">
        <v>54200</v>
      </c>
      <c r="S177" s="12">
        <v>44029</v>
      </c>
      <c r="T177" s="12">
        <v>63364</v>
      </c>
      <c r="U177" s="12">
        <v>115657</v>
      </c>
      <c r="V177" s="12">
        <v>11650</v>
      </c>
      <c r="W177" s="12">
        <v>51312</v>
      </c>
      <c r="X177" s="12">
        <v>27591</v>
      </c>
      <c r="Y177" s="12">
        <v>32379</v>
      </c>
      <c r="Z177" s="12">
        <v>12052</v>
      </c>
      <c r="AA177" s="12">
        <v>88066</v>
      </c>
      <c r="AC177" s="29">
        <f t="shared" si="18"/>
        <v>132497</v>
      </c>
    </row>
    <row r="178" spans="1:29">
      <c r="A178" s="1">
        <v>178</v>
      </c>
      <c r="B178" s="9">
        <v>192</v>
      </c>
      <c r="C178" s="10" t="s">
        <v>354</v>
      </c>
      <c r="D178" s="11" t="s">
        <v>355</v>
      </c>
      <c r="E178" s="3">
        <v>0</v>
      </c>
      <c r="F178" s="3">
        <v>79434</v>
      </c>
      <c r="G178" s="3">
        <v>0</v>
      </c>
      <c r="H178" s="3">
        <v>0</v>
      </c>
      <c r="I178" s="3">
        <v>0</v>
      </c>
      <c r="J178" s="3"/>
      <c r="K178" s="4">
        <f>SUM(E178:J178)</f>
        <v>79434</v>
      </c>
      <c r="M178" s="20">
        <f t="shared" si="15"/>
        <v>0</v>
      </c>
      <c r="N178" s="20">
        <f t="shared" si="16"/>
        <v>0</v>
      </c>
      <c r="O178" s="20">
        <f t="shared" si="17"/>
        <v>0</v>
      </c>
      <c r="P178" s="12">
        <v>15887</v>
      </c>
      <c r="Q178" s="12">
        <v>31774</v>
      </c>
      <c r="R178" s="12">
        <v>31774</v>
      </c>
      <c r="S178" s="12">
        <v>15887</v>
      </c>
      <c r="T178" s="12">
        <v>31774</v>
      </c>
      <c r="U178" s="12">
        <v>31774</v>
      </c>
      <c r="V178" s="12">
        <v>15887</v>
      </c>
      <c r="W178" s="12">
        <v>31774</v>
      </c>
      <c r="X178" s="12">
        <v>31774</v>
      </c>
      <c r="Y178" s="12">
        <v>0</v>
      </c>
      <c r="Z178" s="12">
        <v>0</v>
      </c>
      <c r="AA178" s="12">
        <v>0</v>
      </c>
      <c r="AC178" s="29">
        <f t="shared" si="18"/>
        <v>0</v>
      </c>
    </row>
    <row r="179" spans="1:29" ht="36">
      <c r="A179" s="1">
        <v>179</v>
      </c>
      <c r="B179" s="9">
        <v>131</v>
      </c>
      <c r="C179" s="10" t="s">
        <v>356</v>
      </c>
      <c r="D179" s="11" t="s">
        <v>357</v>
      </c>
      <c r="E179" s="12">
        <v>0</v>
      </c>
      <c r="F179" s="3">
        <v>0</v>
      </c>
      <c r="G179" s="12">
        <v>0</v>
      </c>
      <c r="H179" s="3">
        <v>0</v>
      </c>
      <c r="I179" s="12">
        <v>0</v>
      </c>
      <c r="J179" s="3">
        <v>0</v>
      </c>
      <c r="K179" s="12">
        <v>0</v>
      </c>
      <c r="M179" s="20">
        <f t="shared" si="15"/>
        <v>9163</v>
      </c>
      <c r="N179" s="20">
        <f t="shared" si="16"/>
        <v>22319</v>
      </c>
      <c r="O179" s="20">
        <f t="shared" si="17"/>
        <v>623</v>
      </c>
      <c r="P179" s="12">
        <v>14197</v>
      </c>
      <c r="Q179" s="12">
        <v>28394</v>
      </c>
      <c r="R179" s="12">
        <v>28394</v>
      </c>
      <c r="S179" s="12">
        <v>23360</v>
      </c>
      <c r="T179" s="12">
        <v>50713</v>
      </c>
      <c r="U179" s="12">
        <v>29017</v>
      </c>
      <c r="V179" s="12">
        <v>19661</v>
      </c>
      <c r="W179" s="12">
        <v>50713</v>
      </c>
      <c r="X179" s="12">
        <v>29017</v>
      </c>
      <c r="Y179" s="12">
        <v>3699</v>
      </c>
      <c r="Z179" s="12">
        <v>0</v>
      </c>
      <c r="AA179" s="12">
        <v>0</v>
      </c>
      <c r="AC179" s="29">
        <f t="shared" si="18"/>
        <v>3699</v>
      </c>
    </row>
    <row r="180" spans="1:29">
      <c r="A180" s="1">
        <v>180</v>
      </c>
      <c r="B180" s="9">
        <v>328</v>
      </c>
      <c r="C180" s="10" t="s">
        <v>358</v>
      </c>
      <c r="D180" s="11" t="s">
        <v>359</v>
      </c>
      <c r="E180" s="3"/>
      <c r="F180" s="3">
        <v>154444</v>
      </c>
      <c r="G180" s="3"/>
      <c r="H180" s="3"/>
      <c r="I180" s="3"/>
      <c r="J180" s="3"/>
      <c r="K180" s="4">
        <f>SUM(E180:J180)</f>
        <v>154444</v>
      </c>
      <c r="M180" s="20">
        <f t="shared" si="15"/>
        <v>0</v>
      </c>
      <c r="N180" s="20">
        <f t="shared" si="16"/>
        <v>193146</v>
      </c>
      <c r="O180" s="20">
        <f t="shared" si="17"/>
        <v>5234</v>
      </c>
      <c r="P180" s="12">
        <v>30424</v>
      </c>
      <c r="Q180" s="12">
        <v>60847</v>
      </c>
      <c r="R180" s="12">
        <v>60847</v>
      </c>
      <c r="S180" s="12">
        <v>30424</v>
      </c>
      <c r="T180" s="12">
        <v>253993</v>
      </c>
      <c r="U180" s="12">
        <v>66081</v>
      </c>
      <c r="V180" s="12">
        <v>30424</v>
      </c>
      <c r="W180" s="12">
        <v>57939</v>
      </c>
      <c r="X180" s="12">
        <v>66081</v>
      </c>
      <c r="Y180" s="12">
        <v>0</v>
      </c>
      <c r="Z180" s="12">
        <v>196054</v>
      </c>
      <c r="AA180" s="12">
        <v>0</v>
      </c>
      <c r="AC180" s="29">
        <f t="shared" si="18"/>
        <v>196054</v>
      </c>
    </row>
    <row r="181" spans="1:29">
      <c r="A181" s="1">
        <v>181</v>
      </c>
      <c r="B181" s="9">
        <v>84</v>
      </c>
      <c r="C181" s="10" t="s">
        <v>360</v>
      </c>
      <c r="D181" s="11" t="s">
        <v>361</v>
      </c>
      <c r="E181" s="3"/>
      <c r="F181" s="3">
        <v>39986</v>
      </c>
      <c r="G181" s="3"/>
      <c r="H181" s="3"/>
      <c r="I181" s="3"/>
      <c r="J181" s="3"/>
      <c r="K181" s="4">
        <f>SUM(E181:J181)</f>
        <v>39986</v>
      </c>
      <c r="M181" s="20">
        <f t="shared" si="15"/>
        <v>0</v>
      </c>
      <c r="N181" s="20">
        <f t="shared" si="16"/>
        <v>0</v>
      </c>
      <c r="O181" s="20">
        <f t="shared" si="17"/>
        <v>0</v>
      </c>
      <c r="P181" s="12">
        <v>0</v>
      </c>
      <c r="Q181" s="12">
        <v>0</v>
      </c>
      <c r="R181" s="12">
        <v>0</v>
      </c>
      <c r="S181" s="12">
        <v>0</v>
      </c>
      <c r="T181" s="12">
        <v>0</v>
      </c>
      <c r="U181" s="12">
        <v>0</v>
      </c>
      <c r="V181" s="12">
        <v>7797</v>
      </c>
      <c r="W181" s="12">
        <v>15595</v>
      </c>
      <c r="X181" s="12">
        <v>15595</v>
      </c>
      <c r="Y181" s="12">
        <v>-7797</v>
      </c>
      <c r="Z181" s="12">
        <v>-15595</v>
      </c>
      <c r="AA181" s="12">
        <v>-15595</v>
      </c>
      <c r="AC181" s="29">
        <f t="shared" si="18"/>
        <v>-38987</v>
      </c>
    </row>
    <row r="182" spans="1:29">
      <c r="A182" s="1">
        <v>182</v>
      </c>
      <c r="B182" s="10">
        <v>451</v>
      </c>
      <c r="C182" s="10" t="s">
        <v>362</v>
      </c>
      <c r="D182" s="11" t="s">
        <v>363</v>
      </c>
      <c r="E182" s="12">
        <v>0</v>
      </c>
      <c r="F182" s="3">
        <v>0</v>
      </c>
      <c r="G182" s="12">
        <v>0</v>
      </c>
      <c r="H182" s="3">
        <v>0</v>
      </c>
      <c r="I182" s="12">
        <v>0</v>
      </c>
      <c r="J182" s="3">
        <v>0</v>
      </c>
      <c r="K182" s="12">
        <v>0</v>
      </c>
      <c r="M182" s="20">
        <f t="shared" si="15"/>
        <v>36744</v>
      </c>
      <c r="N182" s="20">
        <f t="shared" si="16"/>
        <v>73494</v>
      </c>
      <c r="O182" s="20">
        <f t="shared" si="17"/>
        <v>73494</v>
      </c>
      <c r="P182" s="12">
        <v>45020</v>
      </c>
      <c r="Q182" s="12">
        <v>84342</v>
      </c>
      <c r="R182" s="12">
        <v>75747</v>
      </c>
      <c r="S182" s="12">
        <v>81764</v>
      </c>
      <c r="T182" s="12">
        <v>157836</v>
      </c>
      <c r="U182" s="12">
        <v>149241</v>
      </c>
      <c r="V182" s="12">
        <v>45020</v>
      </c>
      <c r="W182" s="12">
        <v>84342</v>
      </c>
      <c r="X182" s="12">
        <v>84431</v>
      </c>
      <c r="Y182" s="12">
        <v>36744</v>
      </c>
      <c r="Z182" s="12">
        <v>73494</v>
      </c>
      <c r="AA182" s="12">
        <v>64810</v>
      </c>
      <c r="AC182" s="29">
        <f t="shared" si="18"/>
        <v>175048</v>
      </c>
    </row>
    <row r="183" spans="1:29">
      <c r="A183" s="1">
        <v>183</v>
      </c>
      <c r="B183" s="10">
        <v>63</v>
      </c>
      <c r="C183" s="10" t="s">
        <v>364</v>
      </c>
      <c r="D183" s="11" t="s">
        <v>363</v>
      </c>
      <c r="E183" s="3">
        <v>0</v>
      </c>
      <c r="F183" s="3">
        <v>0</v>
      </c>
      <c r="G183" s="3">
        <v>0</v>
      </c>
      <c r="H183" s="3">
        <v>0</v>
      </c>
      <c r="I183" s="3">
        <v>0</v>
      </c>
      <c r="J183" s="3">
        <v>0</v>
      </c>
      <c r="K183" s="3">
        <v>0</v>
      </c>
      <c r="M183" s="20">
        <f t="shared" si="15"/>
        <v>0</v>
      </c>
      <c r="N183" s="20">
        <f t="shared" si="16"/>
        <v>0</v>
      </c>
      <c r="O183" s="20">
        <f t="shared" si="17"/>
        <v>0</v>
      </c>
      <c r="P183" s="12">
        <v>20282</v>
      </c>
      <c r="Q183" s="12">
        <v>2417</v>
      </c>
      <c r="R183" s="12">
        <v>7205</v>
      </c>
      <c r="S183" s="12">
        <v>20282</v>
      </c>
      <c r="T183" s="12">
        <v>2417</v>
      </c>
      <c r="U183" s="12">
        <v>7205</v>
      </c>
      <c r="V183" s="12">
        <v>20282</v>
      </c>
      <c r="W183" s="12">
        <v>2417</v>
      </c>
      <c r="X183" s="12">
        <v>7205</v>
      </c>
      <c r="Y183" s="12">
        <v>0</v>
      </c>
      <c r="Z183" s="12">
        <v>0</v>
      </c>
      <c r="AA183" s="12">
        <v>0</v>
      </c>
      <c r="AC183" s="29">
        <f t="shared" si="18"/>
        <v>0</v>
      </c>
    </row>
    <row r="184" spans="1:29">
      <c r="A184" s="1">
        <v>184</v>
      </c>
      <c r="B184" s="9">
        <v>491</v>
      </c>
      <c r="C184" s="10" t="s">
        <v>365</v>
      </c>
      <c r="D184" s="11" t="s">
        <v>366</v>
      </c>
      <c r="E184" s="3"/>
      <c r="F184" s="3">
        <v>193077</v>
      </c>
      <c r="G184" s="3"/>
      <c r="H184" s="3"/>
      <c r="I184" s="3"/>
      <c r="J184" s="3"/>
      <c r="K184" s="4">
        <f>SUM(E184:J184)</f>
        <v>193077</v>
      </c>
      <c r="M184" s="20">
        <f t="shared" si="15"/>
        <v>31053</v>
      </c>
      <c r="N184" s="20">
        <f t="shared" si="16"/>
        <v>52942</v>
      </c>
      <c r="O184" s="20">
        <f t="shared" si="17"/>
        <v>90530</v>
      </c>
      <c r="P184" s="12">
        <v>39330</v>
      </c>
      <c r="Q184" s="12">
        <v>78661</v>
      </c>
      <c r="R184" s="12">
        <v>78661</v>
      </c>
      <c r="S184" s="12">
        <v>70383</v>
      </c>
      <c r="T184" s="12">
        <v>131603</v>
      </c>
      <c r="U184" s="12">
        <v>169191</v>
      </c>
      <c r="V184" s="12">
        <v>50001</v>
      </c>
      <c r="W184" s="12">
        <v>89802</v>
      </c>
      <c r="X184" s="12">
        <v>53274</v>
      </c>
      <c r="Y184" s="12">
        <v>20382</v>
      </c>
      <c r="Z184" s="12">
        <v>41801</v>
      </c>
      <c r="AA184" s="12">
        <v>115917</v>
      </c>
      <c r="AC184" s="29">
        <f t="shared" si="18"/>
        <v>178100</v>
      </c>
    </row>
    <row r="185" spans="1:29">
      <c r="A185" s="1">
        <v>185</v>
      </c>
      <c r="B185" s="9">
        <v>387</v>
      </c>
      <c r="C185" s="10" t="s">
        <v>367</v>
      </c>
      <c r="D185" s="11" t="s">
        <v>368</v>
      </c>
      <c r="E185" s="3">
        <v>55431</v>
      </c>
      <c r="F185" s="3">
        <v>115350</v>
      </c>
      <c r="G185" s="3"/>
      <c r="H185" s="3"/>
      <c r="I185" s="3"/>
      <c r="J185" s="3"/>
      <c r="K185" s="4">
        <f>SUM(E185:J185)</f>
        <v>170781</v>
      </c>
      <c r="M185" s="20">
        <f t="shared" si="15"/>
        <v>66420</v>
      </c>
      <c r="N185" s="20">
        <f t="shared" si="16"/>
        <v>5038</v>
      </c>
      <c r="O185" s="20">
        <f t="shared" si="17"/>
        <v>123097</v>
      </c>
      <c r="P185" s="12">
        <v>31224</v>
      </c>
      <c r="Q185" s="12">
        <v>62448</v>
      </c>
      <c r="R185" s="12">
        <v>62448</v>
      </c>
      <c r="S185" s="12">
        <v>97644</v>
      </c>
      <c r="T185" s="12">
        <v>67486</v>
      </c>
      <c r="U185" s="12">
        <v>185545</v>
      </c>
      <c r="V185" s="12">
        <v>72446</v>
      </c>
      <c r="W185" s="12">
        <v>42904</v>
      </c>
      <c r="X185" s="12">
        <v>55431</v>
      </c>
      <c r="Y185" s="12">
        <v>25198</v>
      </c>
      <c r="Z185" s="12">
        <v>24582</v>
      </c>
      <c r="AA185" s="12">
        <v>130114</v>
      </c>
      <c r="AC185" s="29">
        <f t="shared" si="18"/>
        <v>179894</v>
      </c>
    </row>
    <row r="186" spans="1:29">
      <c r="A186" s="1">
        <v>186</v>
      </c>
      <c r="B186" s="9">
        <v>585</v>
      </c>
      <c r="C186" s="10" t="s">
        <v>369</v>
      </c>
      <c r="D186" s="11" t="s">
        <v>370</v>
      </c>
      <c r="E186" s="3">
        <v>98020</v>
      </c>
      <c r="F186" s="3">
        <v>145903</v>
      </c>
      <c r="G186" s="3"/>
      <c r="H186" s="3"/>
      <c r="I186" s="3"/>
      <c r="J186" s="3"/>
      <c r="K186" s="4">
        <f>SUM(E186:J186)</f>
        <v>243923</v>
      </c>
      <c r="M186" s="20">
        <f t="shared" si="15"/>
        <v>-3048</v>
      </c>
      <c r="N186" s="20">
        <f t="shared" si="16"/>
        <v>-20027</v>
      </c>
      <c r="O186" s="20">
        <f t="shared" si="17"/>
        <v>-9907</v>
      </c>
      <c r="P186" s="12">
        <v>53436</v>
      </c>
      <c r="Q186" s="12">
        <v>106872</v>
      </c>
      <c r="R186" s="12">
        <v>106872</v>
      </c>
      <c r="S186" s="12">
        <v>50388</v>
      </c>
      <c r="T186" s="12">
        <v>86845</v>
      </c>
      <c r="U186" s="12">
        <v>96965</v>
      </c>
      <c r="V186" s="12">
        <v>55803</v>
      </c>
      <c r="W186" s="12">
        <v>90100</v>
      </c>
      <c r="X186" s="12">
        <v>98020</v>
      </c>
      <c r="Y186" s="12">
        <v>-5415</v>
      </c>
      <c r="Z186" s="12">
        <v>-3255</v>
      </c>
      <c r="AA186" s="12">
        <v>-1055</v>
      </c>
      <c r="AC186" s="29">
        <f t="shared" si="18"/>
        <v>-9725</v>
      </c>
    </row>
    <row r="187" spans="1:29">
      <c r="A187" s="1">
        <v>187</v>
      </c>
      <c r="B187" s="9">
        <v>34</v>
      </c>
      <c r="C187" s="10" t="s">
        <v>371</v>
      </c>
      <c r="D187" s="11" t="s">
        <v>372</v>
      </c>
      <c r="E187" s="3">
        <v>0</v>
      </c>
      <c r="F187" s="3">
        <v>0</v>
      </c>
      <c r="G187" s="12">
        <v>0</v>
      </c>
      <c r="H187" s="12">
        <v>0</v>
      </c>
      <c r="I187" s="12">
        <v>0</v>
      </c>
      <c r="J187" s="12">
        <v>0</v>
      </c>
      <c r="K187" s="12">
        <v>0</v>
      </c>
      <c r="M187" s="20">
        <f t="shared" si="15"/>
        <v>198</v>
      </c>
      <c r="N187" s="20">
        <f t="shared" si="16"/>
        <v>3337</v>
      </c>
      <c r="O187" s="20">
        <f t="shared" si="17"/>
        <v>396</v>
      </c>
      <c r="P187" s="12">
        <v>2558</v>
      </c>
      <c r="Q187" s="12">
        <v>5117</v>
      </c>
      <c r="R187" s="12">
        <v>5117</v>
      </c>
      <c r="S187" s="12">
        <v>2756</v>
      </c>
      <c r="T187" s="12">
        <v>8454</v>
      </c>
      <c r="U187" s="12">
        <v>5513</v>
      </c>
      <c r="V187" s="12">
        <v>2756</v>
      </c>
      <c r="W187" s="12">
        <v>3740</v>
      </c>
      <c r="X187" s="12">
        <v>5513</v>
      </c>
      <c r="Y187" s="12">
        <v>0</v>
      </c>
      <c r="Z187" s="12">
        <v>4714</v>
      </c>
      <c r="AA187" s="12">
        <v>0</v>
      </c>
      <c r="AC187" s="29">
        <f t="shared" si="18"/>
        <v>4714</v>
      </c>
    </row>
    <row r="188" spans="1:29">
      <c r="A188" s="1">
        <v>188</v>
      </c>
      <c r="B188" s="9">
        <v>111</v>
      </c>
      <c r="C188" s="10" t="s">
        <v>373</v>
      </c>
      <c r="D188" s="11" t="s">
        <v>374</v>
      </c>
      <c r="E188" s="3">
        <v>0</v>
      </c>
      <c r="F188" s="3">
        <v>0</v>
      </c>
      <c r="G188" s="12">
        <v>0</v>
      </c>
      <c r="H188" s="12">
        <v>0</v>
      </c>
      <c r="I188" s="12">
        <v>0</v>
      </c>
      <c r="J188" s="12">
        <v>0</v>
      </c>
      <c r="K188" s="12">
        <v>0</v>
      </c>
      <c r="M188" s="20">
        <f t="shared" si="15"/>
        <v>49</v>
      </c>
      <c r="N188" s="20">
        <f t="shared" si="16"/>
        <v>15860</v>
      </c>
      <c r="O188" s="20">
        <f t="shared" si="17"/>
        <v>47</v>
      </c>
      <c r="P188" s="6">
        <v>11123</v>
      </c>
      <c r="Q188" s="6">
        <v>22246</v>
      </c>
      <c r="R188" s="6">
        <v>22246</v>
      </c>
      <c r="S188" s="12">
        <v>11172</v>
      </c>
      <c r="T188" s="12">
        <v>38106</v>
      </c>
      <c r="U188" s="12">
        <v>22293</v>
      </c>
      <c r="V188" s="12">
        <v>8011</v>
      </c>
      <c r="W188" s="12">
        <v>32759</v>
      </c>
      <c r="X188" s="12">
        <v>16022</v>
      </c>
      <c r="Y188" s="12">
        <v>3161</v>
      </c>
      <c r="Z188" s="12">
        <v>5347</v>
      </c>
      <c r="AA188" s="12">
        <v>6271</v>
      </c>
      <c r="AC188" s="29">
        <f t="shared" si="18"/>
        <v>14779</v>
      </c>
    </row>
    <row r="189" spans="1:29">
      <c r="A189" s="1">
        <v>189</v>
      </c>
      <c r="B189" s="9">
        <v>216</v>
      </c>
      <c r="C189" s="10" t="s">
        <v>375</v>
      </c>
      <c r="D189" s="11" t="s">
        <v>376</v>
      </c>
      <c r="E189" s="3"/>
      <c r="F189" s="3">
        <v>8867</v>
      </c>
      <c r="G189" s="3">
        <v>18172</v>
      </c>
      <c r="H189" s="3">
        <v>10000</v>
      </c>
      <c r="I189" s="3">
        <v>8643</v>
      </c>
      <c r="J189" s="3"/>
      <c r="K189" s="4">
        <f>SUM(E189:J189)</f>
        <v>45682</v>
      </c>
      <c r="M189" s="20">
        <f t="shared" si="15"/>
        <v>0</v>
      </c>
      <c r="N189" s="20">
        <f t="shared" si="16"/>
        <v>0</v>
      </c>
      <c r="O189" s="20">
        <f t="shared" si="17"/>
        <v>0</v>
      </c>
      <c r="P189" s="6">
        <v>20000</v>
      </c>
      <c r="Q189" s="6">
        <v>40000</v>
      </c>
      <c r="R189" s="6">
        <v>40000</v>
      </c>
      <c r="S189" s="6">
        <v>20000</v>
      </c>
      <c r="T189" s="6">
        <v>40000</v>
      </c>
      <c r="U189" s="6">
        <v>40000</v>
      </c>
      <c r="V189" s="6">
        <v>20000</v>
      </c>
      <c r="W189" s="6">
        <v>40000</v>
      </c>
      <c r="X189" s="6">
        <v>40000</v>
      </c>
      <c r="Y189" s="22">
        <v>0</v>
      </c>
      <c r="Z189" s="22">
        <v>0</v>
      </c>
      <c r="AA189" s="22">
        <v>0</v>
      </c>
      <c r="AC189" s="29">
        <f t="shared" si="18"/>
        <v>0</v>
      </c>
    </row>
    <row r="190" spans="1:29">
      <c r="A190" s="1">
        <v>190</v>
      </c>
      <c r="B190" s="9">
        <v>545</v>
      </c>
      <c r="C190" s="10" t="s">
        <v>377</v>
      </c>
      <c r="D190" s="11" t="s">
        <v>378</v>
      </c>
      <c r="E190" s="3">
        <v>95518</v>
      </c>
      <c r="F190" s="3"/>
      <c r="G190" s="3"/>
      <c r="H190" s="3"/>
      <c r="I190" s="3"/>
      <c r="J190" s="3"/>
      <c r="K190" s="4">
        <f>SUM(E190:J190)</f>
        <v>95518</v>
      </c>
      <c r="M190" s="20">
        <f t="shared" si="15"/>
        <v>0</v>
      </c>
      <c r="N190" s="20">
        <f t="shared" si="16"/>
        <v>99864</v>
      </c>
      <c r="O190" s="20">
        <f t="shared" si="17"/>
        <v>0</v>
      </c>
      <c r="P190" s="12">
        <v>47759</v>
      </c>
      <c r="Q190" s="12">
        <v>95518</v>
      </c>
      <c r="R190" s="12">
        <v>95518</v>
      </c>
      <c r="S190" s="12">
        <v>47759</v>
      </c>
      <c r="T190" s="12">
        <v>195382</v>
      </c>
      <c r="U190" s="12">
        <v>95518</v>
      </c>
      <c r="V190" s="12">
        <v>47759</v>
      </c>
      <c r="W190" s="12">
        <v>71200</v>
      </c>
      <c r="X190" s="12">
        <v>95518</v>
      </c>
      <c r="Y190" s="12">
        <v>0</v>
      </c>
      <c r="Z190" s="12">
        <v>124182</v>
      </c>
      <c r="AA190" s="12">
        <v>0</v>
      </c>
      <c r="AC190" s="29">
        <f t="shared" si="18"/>
        <v>124182</v>
      </c>
    </row>
    <row r="191" spans="1:29">
      <c r="A191" s="1">
        <v>191</v>
      </c>
      <c r="B191" s="9">
        <v>39</v>
      </c>
      <c r="C191" s="10" t="s">
        <v>379</v>
      </c>
      <c r="D191" s="11" t="s">
        <v>380</v>
      </c>
      <c r="E191" s="3">
        <v>0</v>
      </c>
      <c r="F191" s="3">
        <v>0</v>
      </c>
      <c r="G191" s="3">
        <v>0</v>
      </c>
      <c r="H191" s="3">
        <v>0</v>
      </c>
      <c r="I191" s="3">
        <v>0</v>
      </c>
      <c r="J191" s="3">
        <v>0</v>
      </c>
      <c r="K191" s="3">
        <v>0</v>
      </c>
      <c r="M191" s="20">
        <f t="shared" si="15"/>
        <v>0</v>
      </c>
      <c r="N191" s="20">
        <f t="shared" si="16"/>
        <v>0</v>
      </c>
      <c r="O191" s="20">
        <f t="shared" si="17"/>
        <v>0</v>
      </c>
      <c r="P191" s="12">
        <v>3261</v>
      </c>
      <c r="Q191" s="12">
        <v>6521</v>
      </c>
      <c r="R191" s="12">
        <v>6521</v>
      </c>
      <c r="S191" s="12">
        <v>3261</v>
      </c>
      <c r="T191" s="12">
        <v>6521</v>
      </c>
      <c r="U191" s="12">
        <v>6521</v>
      </c>
      <c r="V191" s="12">
        <v>3261</v>
      </c>
      <c r="W191" s="12">
        <v>6521</v>
      </c>
      <c r="X191" s="12">
        <v>6521</v>
      </c>
      <c r="Y191" s="12">
        <v>0</v>
      </c>
      <c r="Z191" s="12">
        <v>0</v>
      </c>
      <c r="AA191" s="12">
        <v>0</v>
      </c>
      <c r="AC191" s="29">
        <f t="shared" si="18"/>
        <v>0</v>
      </c>
    </row>
    <row r="192" spans="1:29">
      <c r="A192" s="1">
        <v>192</v>
      </c>
      <c r="B192" s="9">
        <v>291</v>
      </c>
      <c r="C192" s="10" t="s">
        <v>381</v>
      </c>
      <c r="D192" s="11" t="s">
        <v>382</v>
      </c>
      <c r="E192" s="3">
        <v>0</v>
      </c>
      <c r="F192" s="3">
        <v>0</v>
      </c>
      <c r="G192" s="3">
        <v>0</v>
      </c>
      <c r="H192" s="3">
        <v>0</v>
      </c>
      <c r="I192" s="3">
        <v>0</v>
      </c>
      <c r="J192" s="3">
        <v>0</v>
      </c>
      <c r="K192" s="3">
        <v>0</v>
      </c>
      <c r="M192" s="20">
        <f t="shared" si="15"/>
        <v>5407</v>
      </c>
      <c r="N192" s="20">
        <f t="shared" si="16"/>
        <v>4919</v>
      </c>
      <c r="O192" s="20">
        <f t="shared" si="17"/>
        <v>84223</v>
      </c>
      <c r="P192" s="12">
        <v>26342</v>
      </c>
      <c r="Q192" s="12">
        <v>52680</v>
      </c>
      <c r="R192" s="12">
        <v>52680</v>
      </c>
      <c r="S192" s="12">
        <v>31749</v>
      </c>
      <c r="T192" s="12">
        <v>57599</v>
      </c>
      <c r="U192" s="12">
        <v>136903</v>
      </c>
      <c r="V192" s="12">
        <v>24169</v>
      </c>
      <c r="W192" s="12">
        <v>47180</v>
      </c>
      <c r="X192" s="12">
        <v>27779</v>
      </c>
      <c r="Y192" s="12">
        <v>7580</v>
      </c>
      <c r="Z192" s="12">
        <v>10419</v>
      </c>
      <c r="AA192" s="12">
        <v>109124</v>
      </c>
      <c r="AC192" s="29">
        <f t="shared" si="18"/>
        <v>127123</v>
      </c>
    </row>
    <row r="193" spans="1:34">
      <c r="A193" s="1">
        <v>193</v>
      </c>
      <c r="B193" s="9">
        <v>238</v>
      </c>
      <c r="C193" s="10" t="s">
        <v>383</v>
      </c>
      <c r="D193" s="11" t="s">
        <v>384</v>
      </c>
      <c r="E193" s="3">
        <v>13099</v>
      </c>
      <c r="F193" s="3">
        <v>77675</v>
      </c>
      <c r="G193" s="3">
        <v>9052</v>
      </c>
      <c r="H193" s="3"/>
      <c r="I193" s="3">
        <v>20000</v>
      </c>
      <c r="J193" s="3"/>
      <c r="K193" s="4">
        <f>SUM(E193:J193)</f>
        <v>119826</v>
      </c>
      <c r="M193" s="20">
        <f t="shared" si="15"/>
        <v>4081</v>
      </c>
      <c r="N193" s="20">
        <f t="shared" si="16"/>
        <v>55567</v>
      </c>
      <c r="O193" s="20">
        <f t="shared" si="17"/>
        <v>21138</v>
      </c>
      <c r="P193" s="12">
        <v>19376</v>
      </c>
      <c r="Q193" s="12">
        <v>38752</v>
      </c>
      <c r="R193" s="12">
        <v>38752</v>
      </c>
      <c r="S193" s="12">
        <v>23457</v>
      </c>
      <c r="T193" s="12">
        <v>94319</v>
      </c>
      <c r="U193" s="12">
        <v>59890</v>
      </c>
      <c r="V193" s="12">
        <v>19221</v>
      </c>
      <c r="W193" s="12">
        <v>58452</v>
      </c>
      <c r="X193" s="12">
        <v>42152</v>
      </c>
      <c r="Y193" s="12">
        <v>4236</v>
      </c>
      <c r="Z193" s="12">
        <v>35867</v>
      </c>
      <c r="AA193" s="12">
        <v>17738</v>
      </c>
      <c r="AC193" s="29">
        <f t="shared" si="18"/>
        <v>57841</v>
      </c>
    </row>
    <row r="194" spans="1:34">
      <c r="A194" s="1">
        <v>194</v>
      </c>
      <c r="B194" s="9">
        <v>102</v>
      </c>
      <c r="C194" s="10" t="s">
        <v>385</v>
      </c>
      <c r="D194" s="11" t="s">
        <v>386</v>
      </c>
      <c r="E194" s="3"/>
      <c r="F194" s="3">
        <v>55054</v>
      </c>
      <c r="G194" s="3"/>
      <c r="H194" s="3"/>
      <c r="I194" s="3"/>
      <c r="J194" s="3"/>
      <c r="K194" s="4">
        <f>SUM(E194:J194)</f>
        <v>55054</v>
      </c>
      <c r="M194" s="20">
        <f t="shared" si="15"/>
        <v>0</v>
      </c>
      <c r="N194" s="20">
        <f t="shared" si="16"/>
        <v>12446</v>
      </c>
      <c r="O194" s="20">
        <f t="shared" si="17"/>
        <v>0</v>
      </c>
      <c r="P194" s="12">
        <v>10681</v>
      </c>
      <c r="Q194" s="12">
        <v>21362</v>
      </c>
      <c r="R194" s="12">
        <v>21362</v>
      </c>
      <c r="S194" s="12">
        <v>10681</v>
      </c>
      <c r="T194" s="12">
        <v>33808</v>
      </c>
      <c r="U194" s="12">
        <v>21362</v>
      </c>
      <c r="V194" s="12">
        <v>10681</v>
      </c>
      <c r="W194" s="12">
        <v>23011</v>
      </c>
      <c r="X194" s="12">
        <v>21362</v>
      </c>
      <c r="Y194" s="12">
        <v>0</v>
      </c>
      <c r="Z194" s="12">
        <v>10797</v>
      </c>
      <c r="AA194" s="12">
        <v>0</v>
      </c>
      <c r="AC194" s="29">
        <f t="shared" si="18"/>
        <v>10797</v>
      </c>
    </row>
    <row r="195" spans="1:34">
      <c r="A195" s="1">
        <v>195</v>
      </c>
      <c r="B195" s="9">
        <v>520</v>
      </c>
      <c r="C195" s="10" t="s">
        <v>387</v>
      </c>
      <c r="D195" s="11" t="s">
        <v>388</v>
      </c>
      <c r="E195" s="3">
        <v>78528</v>
      </c>
      <c r="F195" s="3">
        <f>204298-78528</f>
        <v>125770</v>
      </c>
      <c r="G195" s="3"/>
      <c r="H195" s="3"/>
      <c r="I195" s="3"/>
      <c r="J195" s="3"/>
      <c r="K195" s="4">
        <f>SUM(E195:J195)</f>
        <v>204298</v>
      </c>
      <c r="M195" s="20">
        <f t="shared" ref="M195:M258" si="20">S195-P195</f>
        <v>0</v>
      </c>
      <c r="N195" s="20">
        <f t="shared" ref="N195:N258" si="21">T195-Q195</f>
        <v>0</v>
      </c>
      <c r="O195" s="20">
        <f t="shared" ref="O195:O258" si="22">U195-R195</f>
        <v>0</v>
      </c>
      <c r="P195" s="12">
        <v>40698</v>
      </c>
      <c r="Q195" s="12">
        <v>81396</v>
      </c>
      <c r="R195" s="12">
        <v>81396</v>
      </c>
      <c r="S195" s="12">
        <v>40698</v>
      </c>
      <c r="T195" s="12">
        <v>81396</v>
      </c>
      <c r="U195" s="12">
        <v>81396</v>
      </c>
      <c r="V195" s="12">
        <v>40698</v>
      </c>
      <c r="W195" s="12">
        <v>81396</v>
      </c>
      <c r="X195" s="12">
        <v>81396</v>
      </c>
      <c r="Y195" s="12">
        <v>0</v>
      </c>
      <c r="Z195" s="12">
        <v>0</v>
      </c>
      <c r="AA195" s="12">
        <v>0</v>
      </c>
      <c r="AC195" s="29">
        <f t="shared" ref="AC195:AC258" si="23">SUM(Y195:AA195)</f>
        <v>0</v>
      </c>
    </row>
    <row r="196" spans="1:34">
      <c r="A196" s="1">
        <v>196</v>
      </c>
      <c r="B196" s="9">
        <v>704</v>
      </c>
      <c r="C196" s="10" t="s">
        <v>389</v>
      </c>
      <c r="D196" s="11" t="s">
        <v>390</v>
      </c>
      <c r="E196" s="3">
        <v>83528</v>
      </c>
      <c r="F196" s="3">
        <f>257272-83528</f>
        <v>173744</v>
      </c>
      <c r="G196" s="3"/>
      <c r="H196" s="3"/>
      <c r="I196" s="3"/>
      <c r="J196" s="3"/>
      <c r="K196" s="4">
        <f>SUM(E196:J196)</f>
        <v>257272</v>
      </c>
      <c r="M196" s="20">
        <f t="shared" si="20"/>
        <v>0</v>
      </c>
      <c r="N196" s="20">
        <f t="shared" si="21"/>
        <v>0</v>
      </c>
      <c r="O196" s="20">
        <f t="shared" si="22"/>
        <v>0</v>
      </c>
      <c r="P196" s="12">
        <v>49788</v>
      </c>
      <c r="Q196" s="12">
        <v>99576</v>
      </c>
      <c r="R196" s="12">
        <v>99576</v>
      </c>
      <c r="S196" s="12">
        <v>49788</v>
      </c>
      <c r="T196" s="12">
        <v>99576</v>
      </c>
      <c r="U196" s="12">
        <v>99576</v>
      </c>
      <c r="V196" s="12">
        <v>49788</v>
      </c>
      <c r="W196" s="12">
        <v>99576</v>
      </c>
      <c r="X196" s="12">
        <v>99576</v>
      </c>
      <c r="Y196" s="12">
        <v>0</v>
      </c>
      <c r="Z196" s="12">
        <v>0</v>
      </c>
      <c r="AA196" s="12">
        <v>0</v>
      </c>
      <c r="AC196" s="29">
        <f t="shared" si="23"/>
        <v>0</v>
      </c>
      <c r="AD196" s="33" t="s">
        <v>847</v>
      </c>
      <c r="AE196" s="34"/>
      <c r="AF196" s="34"/>
      <c r="AG196" s="34"/>
      <c r="AH196" s="35"/>
    </row>
    <row r="197" spans="1:34" ht="36">
      <c r="A197" s="1">
        <v>197</v>
      </c>
      <c r="B197" s="9">
        <v>1778</v>
      </c>
      <c r="C197" s="10" t="s">
        <v>391</v>
      </c>
      <c r="D197" s="11" t="s">
        <v>392</v>
      </c>
      <c r="E197" s="3">
        <v>0</v>
      </c>
      <c r="F197" s="3">
        <v>0</v>
      </c>
      <c r="G197" s="12">
        <v>0</v>
      </c>
      <c r="H197" s="12">
        <v>0</v>
      </c>
      <c r="I197" s="12">
        <v>0</v>
      </c>
      <c r="J197" s="12">
        <v>0</v>
      </c>
      <c r="K197" s="12">
        <v>0</v>
      </c>
      <c r="M197" s="20">
        <f t="shared" si="20"/>
        <v>0</v>
      </c>
      <c r="N197" s="20">
        <f t="shared" si="21"/>
        <v>0</v>
      </c>
      <c r="O197" s="20">
        <f t="shared" si="22"/>
        <v>0</v>
      </c>
      <c r="P197" s="12">
        <v>134156</v>
      </c>
      <c r="Q197" s="12">
        <v>268313</v>
      </c>
      <c r="R197" s="12">
        <v>268313</v>
      </c>
      <c r="S197" s="12">
        <v>134156</v>
      </c>
      <c r="T197" s="12">
        <v>268313</v>
      </c>
      <c r="U197" s="12">
        <v>268313</v>
      </c>
      <c r="V197" s="12">
        <v>134156</v>
      </c>
      <c r="W197" s="12">
        <v>268313</v>
      </c>
      <c r="X197" s="12">
        <v>268313</v>
      </c>
      <c r="Y197" s="12">
        <v>0</v>
      </c>
      <c r="Z197" s="12">
        <v>0</v>
      </c>
      <c r="AA197" s="12">
        <v>0</v>
      </c>
      <c r="AC197" s="29">
        <f t="shared" si="23"/>
        <v>0</v>
      </c>
    </row>
    <row r="198" spans="1:34">
      <c r="A198" s="1">
        <v>198</v>
      </c>
      <c r="B198" s="9">
        <v>84</v>
      </c>
      <c r="C198" s="10" t="s">
        <v>393</v>
      </c>
      <c r="D198" s="11" t="s">
        <v>394</v>
      </c>
      <c r="E198" s="3"/>
      <c r="F198" s="3">
        <v>38413</v>
      </c>
      <c r="G198" s="3"/>
      <c r="H198" s="3"/>
      <c r="I198" s="3"/>
      <c r="J198" s="3"/>
      <c r="K198" s="4">
        <f>SUM(E198:J198)</f>
        <v>38413</v>
      </c>
      <c r="M198" s="20">
        <f t="shared" si="20"/>
        <v>7683</v>
      </c>
      <c r="N198" s="20">
        <f t="shared" si="21"/>
        <v>15365</v>
      </c>
      <c r="O198" s="20">
        <f t="shared" si="22"/>
        <v>15365</v>
      </c>
      <c r="P198" s="12">
        <v>7019</v>
      </c>
      <c r="Q198" s="12">
        <v>14039</v>
      </c>
      <c r="R198" s="12">
        <v>14039</v>
      </c>
      <c r="S198" s="12">
        <v>14702</v>
      </c>
      <c r="T198" s="12">
        <v>29404</v>
      </c>
      <c r="U198" s="12">
        <v>29404</v>
      </c>
      <c r="V198" s="12">
        <v>7683</v>
      </c>
      <c r="W198" s="12">
        <v>15365</v>
      </c>
      <c r="X198" s="12">
        <v>15365</v>
      </c>
      <c r="Y198" s="12">
        <v>7019</v>
      </c>
      <c r="Z198" s="12">
        <v>14039</v>
      </c>
      <c r="AA198" s="12">
        <v>14039</v>
      </c>
      <c r="AC198" s="29">
        <f t="shared" si="23"/>
        <v>35097</v>
      </c>
    </row>
    <row r="199" spans="1:34">
      <c r="A199" s="1">
        <v>199</v>
      </c>
      <c r="B199" s="9">
        <v>446</v>
      </c>
      <c r="C199" s="10" t="s">
        <v>395</v>
      </c>
      <c r="D199" s="11" t="s">
        <v>396</v>
      </c>
      <c r="E199" s="3">
        <v>0</v>
      </c>
      <c r="F199" s="3">
        <v>0</v>
      </c>
      <c r="G199" s="12">
        <v>0</v>
      </c>
      <c r="H199" s="12">
        <v>0</v>
      </c>
      <c r="I199" s="12">
        <v>0</v>
      </c>
      <c r="J199" s="12">
        <v>0</v>
      </c>
      <c r="K199" s="12">
        <v>0</v>
      </c>
      <c r="M199" s="20">
        <f t="shared" si="20"/>
        <v>0</v>
      </c>
      <c r="N199" s="20">
        <f t="shared" si="21"/>
        <v>0</v>
      </c>
      <c r="O199" s="20">
        <f t="shared" si="22"/>
        <v>0</v>
      </c>
      <c r="P199" s="12">
        <v>42057</v>
      </c>
      <c r="Q199" s="12">
        <v>84115</v>
      </c>
      <c r="R199" s="12">
        <v>84115</v>
      </c>
      <c r="S199" s="12">
        <v>42057</v>
      </c>
      <c r="T199" s="12">
        <v>84115</v>
      </c>
      <c r="U199" s="12">
        <v>84115</v>
      </c>
      <c r="V199" s="12">
        <v>42057</v>
      </c>
      <c r="W199" s="12">
        <v>84115</v>
      </c>
      <c r="X199" s="12">
        <v>84115</v>
      </c>
      <c r="Y199" s="12">
        <v>0</v>
      </c>
      <c r="Z199" s="12">
        <v>0</v>
      </c>
      <c r="AA199" s="12">
        <v>0</v>
      </c>
      <c r="AC199" s="29">
        <f t="shared" si="23"/>
        <v>0</v>
      </c>
    </row>
    <row r="200" spans="1:34">
      <c r="A200" s="1">
        <v>200</v>
      </c>
      <c r="B200" s="9">
        <v>420</v>
      </c>
      <c r="C200" s="10" t="s">
        <v>397</v>
      </c>
      <c r="D200" s="11" t="s">
        <v>398</v>
      </c>
      <c r="E200" s="3">
        <v>0</v>
      </c>
      <c r="F200" s="3">
        <v>0</v>
      </c>
      <c r="G200" s="12">
        <v>0</v>
      </c>
      <c r="H200" s="12">
        <v>0</v>
      </c>
      <c r="I200" s="12">
        <v>0</v>
      </c>
      <c r="J200" s="12">
        <v>0</v>
      </c>
      <c r="K200" s="12">
        <v>0</v>
      </c>
      <c r="M200" s="20">
        <f t="shared" si="20"/>
        <v>0</v>
      </c>
      <c r="N200" s="20">
        <f t="shared" si="21"/>
        <v>0</v>
      </c>
      <c r="O200" s="20">
        <f t="shared" si="22"/>
        <v>0</v>
      </c>
      <c r="P200" s="12">
        <v>39919</v>
      </c>
      <c r="Q200" s="12">
        <v>79839</v>
      </c>
      <c r="R200" s="12">
        <v>79839</v>
      </c>
      <c r="S200" s="12">
        <v>39919</v>
      </c>
      <c r="T200" s="12">
        <v>79839</v>
      </c>
      <c r="U200" s="12">
        <v>79839</v>
      </c>
      <c r="V200" s="12">
        <v>39919</v>
      </c>
      <c r="W200" s="12">
        <v>79839</v>
      </c>
      <c r="X200" s="12">
        <v>79839</v>
      </c>
      <c r="Y200" s="12">
        <v>0</v>
      </c>
      <c r="Z200" s="12">
        <v>0</v>
      </c>
      <c r="AA200" s="12">
        <v>0</v>
      </c>
      <c r="AC200" s="29">
        <f t="shared" si="23"/>
        <v>0</v>
      </c>
    </row>
    <row r="201" spans="1:34">
      <c r="A201" s="1">
        <v>201</v>
      </c>
      <c r="B201" s="9">
        <v>705</v>
      </c>
      <c r="C201" s="10" t="s">
        <v>399</v>
      </c>
      <c r="D201" s="11" t="s">
        <v>400</v>
      </c>
      <c r="E201" s="3">
        <v>0</v>
      </c>
      <c r="F201" s="3">
        <v>0</v>
      </c>
      <c r="G201" s="12">
        <v>0</v>
      </c>
      <c r="H201" s="12">
        <v>0</v>
      </c>
      <c r="I201" s="12">
        <v>0</v>
      </c>
      <c r="J201" s="12">
        <v>0</v>
      </c>
      <c r="K201" s="12">
        <v>0</v>
      </c>
      <c r="M201" s="20">
        <f t="shared" si="20"/>
        <v>0</v>
      </c>
      <c r="N201" s="20">
        <f t="shared" si="21"/>
        <v>0</v>
      </c>
      <c r="O201" s="20">
        <f t="shared" si="22"/>
        <v>0</v>
      </c>
      <c r="P201" s="12">
        <v>67152</v>
      </c>
      <c r="Q201" s="12">
        <v>134304</v>
      </c>
      <c r="R201" s="12">
        <v>134304</v>
      </c>
      <c r="S201" s="12">
        <v>67152</v>
      </c>
      <c r="T201" s="12">
        <v>134304</v>
      </c>
      <c r="U201" s="12">
        <v>134304</v>
      </c>
      <c r="V201" s="12">
        <v>67152</v>
      </c>
      <c r="W201" s="12">
        <v>134304</v>
      </c>
      <c r="X201" s="12">
        <v>134304</v>
      </c>
      <c r="Y201" s="12">
        <v>0</v>
      </c>
      <c r="Z201" s="12">
        <v>0</v>
      </c>
      <c r="AA201" s="12">
        <v>0</v>
      </c>
      <c r="AC201" s="29">
        <f t="shared" si="23"/>
        <v>0</v>
      </c>
    </row>
    <row r="202" spans="1:34">
      <c r="A202" s="1">
        <v>202</v>
      </c>
      <c r="B202" s="9">
        <v>934</v>
      </c>
      <c r="C202" s="10" t="s">
        <v>401</v>
      </c>
      <c r="D202" s="11" t="s">
        <v>402</v>
      </c>
      <c r="E202" s="3"/>
      <c r="F202" s="3">
        <v>359044</v>
      </c>
      <c r="G202" s="3"/>
      <c r="H202" s="3"/>
      <c r="I202" s="3"/>
      <c r="J202" s="3"/>
      <c r="K202" s="4">
        <f>SUM(E202:J202)</f>
        <v>359044</v>
      </c>
      <c r="M202" s="20">
        <f t="shared" si="20"/>
        <v>0</v>
      </c>
      <c r="N202" s="20">
        <f t="shared" si="21"/>
        <v>169746</v>
      </c>
      <c r="O202" s="20">
        <f t="shared" si="22"/>
        <v>0</v>
      </c>
      <c r="P202" s="12">
        <v>68167</v>
      </c>
      <c r="Q202" s="12">
        <v>136334</v>
      </c>
      <c r="R202" s="12">
        <v>136334</v>
      </c>
      <c r="S202" s="12">
        <v>68167</v>
      </c>
      <c r="T202" s="12">
        <v>306080</v>
      </c>
      <c r="U202" s="12">
        <v>136334</v>
      </c>
      <c r="V202" s="12">
        <v>68167</v>
      </c>
      <c r="W202" s="12">
        <v>154543</v>
      </c>
      <c r="X202" s="12">
        <v>136334</v>
      </c>
      <c r="Y202" s="12">
        <v>0</v>
      </c>
      <c r="Z202" s="12">
        <v>151537</v>
      </c>
      <c r="AA202" s="12">
        <v>0</v>
      </c>
      <c r="AC202" s="29">
        <f t="shared" si="23"/>
        <v>151537</v>
      </c>
    </row>
    <row r="203" spans="1:34">
      <c r="A203" s="1">
        <v>203</v>
      </c>
      <c r="B203" s="9">
        <v>218</v>
      </c>
      <c r="C203" s="10" t="s">
        <v>403</v>
      </c>
      <c r="D203" s="11" t="s">
        <v>404</v>
      </c>
      <c r="E203" s="3">
        <v>36248</v>
      </c>
      <c r="F203" s="3">
        <v>43573</v>
      </c>
      <c r="G203" s="3"/>
      <c r="H203" s="3">
        <v>10799</v>
      </c>
      <c r="I203" s="3"/>
      <c r="J203" s="3"/>
      <c r="K203" s="4">
        <f>SUM(E203:J203)</f>
        <v>90620</v>
      </c>
      <c r="M203" s="20">
        <f t="shared" si="20"/>
        <v>0</v>
      </c>
      <c r="N203" s="20">
        <f t="shared" si="21"/>
        <v>0</v>
      </c>
      <c r="O203" s="20">
        <f t="shared" si="22"/>
        <v>0</v>
      </c>
      <c r="P203" s="12">
        <v>18124</v>
      </c>
      <c r="Q203" s="12">
        <v>36248</v>
      </c>
      <c r="R203" s="12">
        <v>36248</v>
      </c>
      <c r="S203" s="12">
        <v>18124</v>
      </c>
      <c r="T203" s="12">
        <v>36248</v>
      </c>
      <c r="U203" s="12">
        <v>36248</v>
      </c>
      <c r="V203" s="12">
        <v>18124</v>
      </c>
      <c r="W203" s="12">
        <v>36248</v>
      </c>
      <c r="X203" s="12">
        <v>36248</v>
      </c>
      <c r="Y203" s="12">
        <v>0</v>
      </c>
      <c r="Z203" s="12">
        <v>0</v>
      </c>
      <c r="AA203" s="12">
        <v>0</v>
      </c>
      <c r="AC203" s="29">
        <f t="shared" si="23"/>
        <v>0</v>
      </c>
    </row>
    <row r="204" spans="1:34">
      <c r="A204" s="1">
        <v>204</v>
      </c>
      <c r="B204" s="9">
        <v>45</v>
      </c>
      <c r="C204" s="10" t="s">
        <v>405</v>
      </c>
      <c r="D204" s="11" t="s">
        <v>406</v>
      </c>
      <c r="E204" s="3"/>
      <c r="F204" s="3">
        <v>12929</v>
      </c>
      <c r="G204" s="3"/>
      <c r="H204" s="3"/>
      <c r="I204" s="3"/>
      <c r="J204" s="3"/>
      <c r="K204" s="4">
        <f>SUM(E204:J204)</f>
        <v>12929</v>
      </c>
      <c r="M204" s="20">
        <f t="shared" si="20"/>
        <v>1307</v>
      </c>
      <c r="N204" s="20">
        <f t="shared" si="21"/>
        <v>300</v>
      </c>
      <c r="O204" s="20">
        <f t="shared" si="22"/>
        <v>-2481</v>
      </c>
      <c r="P204" s="12">
        <v>3769</v>
      </c>
      <c r="Q204" s="12">
        <v>7535</v>
      </c>
      <c r="R204" s="12">
        <v>7535</v>
      </c>
      <c r="S204" s="12">
        <v>5076</v>
      </c>
      <c r="T204" s="12">
        <v>7835</v>
      </c>
      <c r="U204" s="12">
        <v>5054</v>
      </c>
      <c r="V204" s="12">
        <v>3320</v>
      </c>
      <c r="W204" s="12">
        <v>6000</v>
      </c>
      <c r="X204" s="12">
        <v>3609</v>
      </c>
      <c r="Y204" s="12">
        <v>1756</v>
      </c>
      <c r="Z204" s="12">
        <v>1835</v>
      </c>
      <c r="AA204" s="12">
        <v>1445</v>
      </c>
      <c r="AC204" s="29">
        <f t="shared" si="23"/>
        <v>5036</v>
      </c>
    </row>
    <row r="205" spans="1:34">
      <c r="A205" s="1">
        <v>205</v>
      </c>
      <c r="B205" s="9">
        <v>153</v>
      </c>
      <c r="C205" s="10" t="s">
        <v>407</v>
      </c>
      <c r="D205" s="11" t="s">
        <v>408</v>
      </c>
      <c r="E205" s="12">
        <v>0</v>
      </c>
      <c r="F205" s="3">
        <v>0</v>
      </c>
      <c r="G205" s="12">
        <v>0</v>
      </c>
      <c r="H205" s="12">
        <v>0</v>
      </c>
      <c r="I205" s="12">
        <v>0</v>
      </c>
      <c r="J205" s="12">
        <v>0</v>
      </c>
      <c r="K205" s="12">
        <v>0</v>
      </c>
      <c r="M205" s="20">
        <f t="shared" si="20"/>
        <v>6115</v>
      </c>
      <c r="N205" s="20">
        <f t="shared" si="21"/>
        <v>35974</v>
      </c>
      <c r="O205" s="20">
        <f t="shared" si="22"/>
        <v>12238</v>
      </c>
      <c r="P205" s="12">
        <v>12499</v>
      </c>
      <c r="Q205" s="12">
        <v>24997</v>
      </c>
      <c r="R205" s="12">
        <v>24997</v>
      </c>
      <c r="S205" s="12">
        <v>18614</v>
      </c>
      <c r="T205" s="12">
        <v>60971</v>
      </c>
      <c r="U205" s="12">
        <v>37235</v>
      </c>
      <c r="V205" s="12">
        <v>10119</v>
      </c>
      <c r="W205" s="12">
        <v>19118</v>
      </c>
      <c r="X205" s="12">
        <v>19073</v>
      </c>
      <c r="Y205" s="12">
        <v>8495</v>
      </c>
      <c r="Z205" s="12">
        <v>41853</v>
      </c>
      <c r="AA205" s="12">
        <v>18162</v>
      </c>
      <c r="AC205" s="29">
        <f t="shared" si="23"/>
        <v>68510</v>
      </c>
    </row>
    <row r="206" spans="1:34">
      <c r="A206" s="1">
        <v>206</v>
      </c>
      <c r="B206" s="10">
        <v>672</v>
      </c>
      <c r="C206" s="10" t="s">
        <v>409</v>
      </c>
      <c r="D206" s="11" t="s">
        <v>410</v>
      </c>
      <c r="E206" s="3"/>
      <c r="F206" s="3">
        <v>183295</v>
      </c>
      <c r="G206" s="3"/>
      <c r="H206" s="3">
        <v>97757</v>
      </c>
      <c r="I206" s="3"/>
      <c r="J206" s="3"/>
      <c r="K206" s="4">
        <f>SUM(E206:J206)</f>
        <v>281052</v>
      </c>
      <c r="M206" s="20">
        <f t="shared" si="20"/>
        <v>33</v>
      </c>
      <c r="N206" s="20">
        <f t="shared" si="21"/>
        <v>45236</v>
      </c>
      <c r="O206" s="20">
        <f t="shared" si="22"/>
        <v>18889</v>
      </c>
      <c r="P206" s="12">
        <v>57768</v>
      </c>
      <c r="Q206" s="12">
        <v>115535</v>
      </c>
      <c r="R206" s="12">
        <v>115535</v>
      </c>
      <c r="S206" s="12">
        <v>57801</v>
      </c>
      <c r="T206" s="12">
        <v>160771</v>
      </c>
      <c r="U206" s="12">
        <v>134424</v>
      </c>
      <c r="V206" s="12">
        <v>57747</v>
      </c>
      <c r="W206" s="12">
        <v>125548</v>
      </c>
      <c r="X206" s="12">
        <v>97757</v>
      </c>
      <c r="Y206" s="12">
        <v>54</v>
      </c>
      <c r="Z206" s="12">
        <v>35223</v>
      </c>
      <c r="AA206" s="12">
        <v>36667</v>
      </c>
      <c r="AC206" s="29">
        <f t="shared" si="23"/>
        <v>71944</v>
      </c>
      <c r="AD206" s="48" t="s">
        <v>848</v>
      </c>
      <c r="AE206" s="49"/>
      <c r="AF206" s="49"/>
      <c r="AG206" s="49"/>
      <c r="AH206" s="50"/>
    </row>
    <row r="207" spans="1:34">
      <c r="A207" s="1">
        <v>207</v>
      </c>
      <c r="B207" s="10">
        <v>788</v>
      </c>
      <c r="C207" s="10" t="s">
        <v>411</v>
      </c>
      <c r="D207" s="11" t="s">
        <v>410</v>
      </c>
      <c r="E207" s="3"/>
      <c r="F207" s="3">
        <v>175210</v>
      </c>
      <c r="G207" s="3"/>
      <c r="H207" s="3">
        <v>112913</v>
      </c>
      <c r="I207" s="3"/>
      <c r="J207" s="3"/>
      <c r="K207" s="4">
        <f>SUM(E207:J207)</f>
        <v>288123</v>
      </c>
      <c r="M207" s="20">
        <f t="shared" si="20"/>
        <v>1636</v>
      </c>
      <c r="N207" s="20">
        <f t="shared" si="21"/>
        <v>43009</v>
      </c>
      <c r="O207" s="20">
        <f t="shared" si="22"/>
        <v>-2019</v>
      </c>
      <c r="P207" s="12">
        <v>60998</v>
      </c>
      <c r="Q207" s="12">
        <v>121996</v>
      </c>
      <c r="R207" s="12">
        <v>121996</v>
      </c>
      <c r="S207" s="12">
        <v>62634</v>
      </c>
      <c r="T207" s="12">
        <v>165005</v>
      </c>
      <c r="U207" s="12">
        <v>119977</v>
      </c>
      <c r="V207" s="12">
        <v>60996</v>
      </c>
      <c r="W207" s="12">
        <v>114214</v>
      </c>
      <c r="X207" s="12">
        <v>112913</v>
      </c>
      <c r="Y207" s="12">
        <v>1638</v>
      </c>
      <c r="Z207" s="12">
        <v>50791</v>
      </c>
      <c r="AA207" s="12">
        <v>7064</v>
      </c>
      <c r="AC207" s="29">
        <f t="shared" si="23"/>
        <v>59493</v>
      </c>
    </row>
    <row r="208" spans="1:34" ht="36">
      <c r="A208" s="1">
        <v>208</v>
      </c>
      <c r="B208" s="9">
        <v>238</v>
      </c>
      <c r="C208" s="10" t="s">
        <v>412</v>
      </c>
      <c r="D208" s="11" t="s">
        <v>413</v>
      </c>
      <c r="E208" s="3"/>
      <c r="F208" s="3">
        <v>64112</v>
      </c>
      <c r="G208" s="3">
        <v>14296</v>
      </c>
      <c r="H208" s="3">
        <v>41926</v>
      </c>
      <c r="I208" s="3"/>
      <c r="J208" s="3">
        <v>3987</v>
      </c>
      <c r="K208" s="4">
        <f>SUM(E208:J208)</f>
        <v>124321</v>
      </c>
      <c r="M208" s="20">
        <f t="shared" si="20"/>
        <v>836</v>
      </c>
      <c r="N208" s="20">
        <f t="shared" si="21"/>
        <v>1671</v>
      </c>
      <c r="O208" s="20">
        <f t="shared" si="22"/>
        <v>3509</v>
      </c>
      <c r="P208" s="12">
        <v>22080</v>
      </c>
      <c r="Q208" s="12">
        <v>44160</v>
      </c>
      <c r="R208" s="12">
        <v>44160</v>
      </c>
      <c r="S208" s="12">
        <v>22916</v>
      </c>
      <c r="T208" s="12">
        <v>45831</v>
      </c>
      <c r="U208" s="12">
        <v>47669</v>
      </c>
      <c r="V208" s="12">
        <v>22460</v>
      </c>
      <c r="W208" s="12">
        <v>41652</v>
      </c>
      <c r="X208" s="12">
        <v>46231</v>
      </c>
      <c r="Y208" s="12">
        <v>456</v>
      </c>
      <c r="Z208" s="12">
        <v>4179</v>
      </c>
      <c r="AA208" s="12">
        <v>1438</v>
      </c>
      <c r="AC208" s="29">
        <f t="shared" si="23"/>
        <v>6073</v>
      </c>
      <c r="AD208" s="51" t="s">
        <v>849</v>
      </c>
      <c r="AE208" s="52"/>
      <c r="AF208" s="52"/>
      <c r="AG208" s="52"/>
      <c r="AH208" s="53"/>
    </row>
    <row r="209" spans="1:29">
      <c r="A209" s="1">
        <v>209</v>
      </c>
      <c r="B209" s="9">
        <v>544</v>
      </c>
      <c r="C209" s="10" t="s">
        <v>414</v>
      </c>
      <c r="D209" s="11" t="s">
        <v>415</v>
      </c>
      <c r="E209" s="12">
        <v>0</v>
      </c>
      <c r="F209" s="3">
        <v>0</v>
      </c>
      <c r="G209" s="12">
        <v>0</v>
      </c>
      <c r="H209" s="3">
        <v>0</v>
      </c>
      <c r="I209" s="12">
        <v>0</v>
      </c>
      <c r="J209" s="3">
        <v>0</v>
      </c>
      <c r="K209" s="12">
        <v>0</v>
      </c>
      <c r="M209" s="20">
        <f t="shared" si="20"/>
        <v>4712</v>
      </c>
      <c r="N209" s="20">
        <f t="shared" si="21"/>
        <v>0</v>
      </c>
      <c r="O209" s="20">
        <f t="shared" si="22"/>
        <v>18567</v>
      </c>
      <c r="P209" s="12">
        <v>40285</v>
      </c>
      <c r="Q209" s="12">
        <v>80570</v>
      </c>
      <c r="R209" s="12">
        <v>80570</v>
      </c>
      <c r="S209" s="12">
        <v>44997</v>
      </c>
      <c r="T209" s="12">
        <v>80570</v>
      </c>
      <c r="U209" s="12">
        <v>99137</v>
      </c>
      <c r="V209" s="12">
        <v>44997</v>
      </c>
      <c r="W209" s="12">
        <v>75450</v>
      </c>
      <c r="X209" s="12">
        <v>99137</v>
      </c>
      <c r="Y209" s="12">
        <v>0</v>
      </c>
      <c r="Z209" s="12">
        <v>5120</v>
      </c>
      <c r="AA209" s="12">
        <v>0</v>
      </c>
      <c r="AC209" s="29">
        <f t="shared" si="23"/>
        <v>5120</v>
      </c>
    </row>
    <row r="210" spans="1:29">
      <c r="A210" s="1">
        <v>210</v>
      </c>
      <c r="B210" s="9">
        <v>216</v>
      </c>
      <c r="C210" s="10" t="s">
        <v>416</v>
      </c>
      <c r="D210" s="11" t="s">
        <v>417</v>
      </c>
      <c r="E210" s="12">
        <v>0</v>
      </c>
      <c r="F210" s="3">
        <v>0</v>
      </c>
      <c r="G210" s="3">
        <v>0</v>
      </c>
      <c r="H210" s="3">
        <v>0</v>
      </c>
      <c r="I210" s="3">
        <v>0</v>
      </c>
      <c r="J210" s="3">
        <v>0</v>
      </c>
      <c r="K210" s="3">
        <v>0</v>
      </c>
      <c r="M210" s="20">
        <f t="shared" si="20"/>
        <v>604</v>
      </c>
      <c r="N210" s="20">
        <f t="shared" si="21"/>
        <v>0</v>
      </c>
      <c r="O210" s="20">
        <f t="shared" si="22"/>
        <v>4320</v>
      </c>
      <c r="P210" s="12">
        <v>18340</v>
      </c>
      <c r="Q210" s="12">
        <v>36680</v>
      </c>
      <c r="R210" s="12">
        <v>36680</v>
      </c>
      <c r="S210" s="12">
        <v>18944</v>
      </c>
      <c r="T210" s="12">
        <v>36680</v>
      </c>
      <c r="U210" s="12">
        <v>41000</v>
      </c>
      <c r="V210" s="12">
        <v>18944</v>
      </c>
      <c r="W210" s="12">
        <v>36680</v>
      </c>
      <c r="X210" s="12">
        <v>41000</v>
      </c>
      <c r="Y210" s="12">
        <v>0</v>
      </c>
      <c r="Z210" s="12">
        <v>0</v>
      </c>
      <c r="AA210" s="12">
        <v>0</v>
      </c>
      <c r="AC210" s="29">
        <f t="shared" si="23"/>
        <v>0</v>
      </c>
    </row>
    <row r="211" spans="1:29">
      <c r="A211" s="1">
        <v>211</v>
      </c>
      <c r="B211" s="9">
        <v>166</v>
      </c>
      <c r="C211" s="10" t="s">
        <v>418</v>
      </c>
      <c r="D211" s="11" t="s">
        <v>419</v>
      </c>
      <c r="E211" s="3"/>
      <c r="F211" s="3">
        <v>57663</v>
      </c>
      <c r="G211" s="3"/>
      <c r="H211" s="3"/>
      <c r="I211" s="3"/>
      <c r="J211" s="3">
        <v>2850</v>
      </c>
      <c r="K211" s="4">
        <f t="shared" ref="K211:K222" si="24">SUM(E211:J211)</f>
        <v>60513</v>
      </c>
      <c r="M211" s="20">
        <f t="shared" si="20"/>
        <v>36287</v>
      </c>
      <c r="N211" s="20">
        <f t="shared" si="21"/>
        <v>28232</v>
      </c>
      <c r="O211" s="20">
        <f t="shared" si="22"/>
        <v>26441</v>
      </c>
      <c r="P211" s="12">
        <v>13890</v>
      </c>
      <c r="Q211" s="12">
        <v>27780</v>
      </c>
      <c r="R211" s="12">
        <v>27780</v>
      </c>
      <c r="S211" s="12">
        <v>50177</v>
      </c>
      <c r="T211" s="12">
        <v>56012</v>
      </c>
      <c r="U211" s="12">
        <v>54221</v>
      </c>
      <c r="V211" s="12">
        <v>11594</v>
      </c>
      <c r="W211" s="12">
        <v>34475</v>
      </c>
      <c r="X211" s="12">
        <v>14444</v>
      </c>
      <c r="Y211" s="12">
        <v>38583</v>
      </c>
      <c r="Z211" s="12">
        <v>21537</v>
      </c>
      <c r="AA211" s="12">
        <v>39777</v>
      </c>
      <c r="AC211" s="29">
        <f t="shared" si="23"/>
        <v>99897</v>
      </c>
    </row>
    <row r="212" spans="1:29" ht="36">
      <c r="A212" s="1">
        <v>212</v>
      </c>
      <c r="B212" s="9">
        <v>380</v>
      </c>
      <c r="C212" s="10" t="s">
        <v>420</v>
      </c>
      <c r="D212" s="11" t="s">
        <v>421</v>
      </c>
      <c r="E212" s="3"/>
      <c r="F212" s="3">
        <v>57663</v>
      </c>
      <c r="G212" s="3"/>
      <c r="H212" s="3"/>
      <c r="I212" s="3"/>
      <c r="J212" s="3">
        <v>2850</v>
      </c>
      <c r="K212" s="4">
        <f t="shared" si="24"/>
        <v>60513</v>
      </c>
      <c r="M212" s="20">
        <f t="shared" si="20"/>
        <v>36287</v>
      </c>
      <c r="N212" s="20">
        <f t="shared" si="21"/>
        <v>28232</v>
      </c>
      <c r="O212" s="20">
        <f t="shared" si="22"/>
        <v>26441</v>
      </c>
      <c r="P212" s="12">
        <v>13890</v>
      </c>
      <c r="Q212" s="12">
        <v>27780</v>
      </c>
      <c r="R212" s="12">
        <v>27780</v>
      </c>
      <c r="S212" s="12">
        <v>50177</v>
      </c>
      <c r="T212" s="12">
        <v>56012</v>
      </c>
      <c r="U212" s="12">
        <v>54221</v>
      </c>
      <c r="V212" s="12">
        <v>11594</v>
      </c>
      <c r="W212" s="12">
        <v>34475</v>
      </c>
      <c r="X212" s="12">
        <v>14444</v>
      </c>
      <c r="Y212" s="12">
        <v>38583</v>
      </c>
      <c r="Z212" s="12">
        <v>21537</v>
      </c>
      <c r="AA212" s="12">
        <v>39777</v>
      </c>
      <c r="AC212" s="29">
        <f t="shared" si="23"/>
        <v>99897</v>
      </c>
    </row>
    <row r="213" spans="1:29" ht="36">
      <c r="A213" s="1">
        <v>213</v>
      </c>
      <c r="B213" s="9">
        <v>793</v>
      </c>
      <c r="C213" s="10" t="s">
        <v>422</v>
      </c>
      <c r="D213" s="11" t="s">
        <v>423</v>
      </c>
      <c r="E213" s="3"/>
      <c r="F213" s="3">
        <v>143836</v>
      </c>
      <c r="G213" s="3"/>
      <c r="H213" s="3"/>
      <c r="I213" s="3"/>
      <c r="J213" s="3">
        <v>9629</v>
      </c>
      <c r="K213" s="4">
        <f t="shared" si="24"/>
        <v>153465</v>
      </c>
      <c r="M213" s="20">
        <f t="shared" si="20"/>
        <v>68987</v>
      </c>
      <c r="N213" s="20">
        <f t="shared" si="21"/>
        <v>107172</v>
      </c>
      <c r="O213" s="20">
        <f t="shared" si="22"/>
        <v>196666</v>
      </c>
      <c r="P213" s="12">
        <v>28686</v>
      </c>
      <c r="Q213" s="12">
        <v>57372</v>
      </c>
      <c r="R213" s="12">
        <v>57372</v>
      </c>
      <c r="S213" s="12">
        <v>97673</v>
      </c>
      <c r="T213" s="12">
        <v>164544</v>
      </c>
      <c r="U213" s="12">
        <v>254038</v>
      </c>
      <c r="V213" s="12">
        <v>26293</v>
      </c>
      <c r="W213" s="12">
        <v>91250</v>
      </c>
      <c r="X213" s="12">
        <v>35922</v>
      </c>
      <c r="Y213" s="12">
        <v>71380</v>
      </c>
      <c r="Z213" s="12">
        <v>73294</v>
      </c>
      <c r="AA213" s="12">
        <v>218116</v>
      </c>
      <c r="AC213" s="29">
        <f t="shared" si="23"/>
        <v>362790</v>
      </c>
    </row>
    <row r="214" spans="1:29">
      <c r="A214" s="1">
        <v>214</v>
      </c>
      <c r="B214" s="9">
        <v>653</v>
      </c>
      <c r="C214" s="10" t="s">
        <v>424</v>
      </c>
      <c r="D214" s="11" t="s">
        <v>425</v>
      </c>
      <c r="E214" s="3"/>
      <c r="F214" s="3">
        <v>180026</v>
      </c>
      <c r="G214" s="3"/>
      <c r="H214" s="3"/>
      <c r="I214" s="3"/>
      <c r="J214" s="3">
        <v>7348</v>
      </c>
      <c r="K214" s="4">
        <f t="shared" si="24"/>
        <v>187374</v>
      </c>
      <c r="M214" s="20">
        <f t="shared" si="20"/>
        <v>8639</v>
      </c>
      <c r="N214" s="20">
        <f t="shared" si="21"/>
        <v>119029</v>
      </c>
      <c r="O214" s="20">
        <f t="shared" si="22"/>
        <v>95838</v>
      </c>
      <c r="P214" s="12">
        <v>45121</v>
      </c>
      <c r="Q214" s="12">
        <v>90243</v>
      </c>
      <c r="R214" s="12">
        <v>90243</v>
      </c>
      <c r="S214" s="12">
        <v>53760</v>
      </c>
      <c r="T214" s="12">
        <v>209272</v>
      </c>
      <c r="U214" s="12">
        <v>186081</v>
      </c>
      <c r="V214" s="12">
        <v>38266</v>
      </c>
      <c r="W214" s="12">
        <v>45300</v>
      </c>
      <c r="X214" s="12">
        <v>103808</v>
      </c>
      <c r="Y214" s="12">
        <v>15494</v>
      </c>
      <c r="Z214" s="12">
        <v>163972</v>
      </c>
      <c r="AA214" s="12">
        <v>82273</v>
      </c>
      <c r="AC214" s="29">
        <f t="shared" si="23"/>
        <v>261739</v>
      </c>
    </row>
    <row r="215" spans="1:29">
      <c r="A215" s="1">
        <v>215</v>
      </c>
      <c r="B215" s="9">
        <v>379</v>
      </c>
      <c r="C215" s="10" t="s">
        <v>426</v>
      </c>
      <c r="D215" s="11" t="s">
        <v>427</v>
      </c>
      <c r="E215" s="3"/>
      <c r="F215" s="3">
        <v>143163</v>
      </c>
      <c r="G215" s="3"/>
      <c r="H215" s="3"/>
      <c r="I215" s="3"/>
      <c r="J215" s="3">
        <v>11006</v>
      </c>
      <c r="K215" s="4">
        <f t="shared" si="24"/>
        <v>154169</v>
      </c>
      <c r="M215" s="20">
        <f t="shared" si="20"/>
        <v>58185</v>
      </c>
      <c r="N215" s="20">
        <f t="shared" si="21"/>
        <v>106126</v>
      </c>
      <c r="O215" s="20">
        <f t="shared" si="22"/>
        <v>22133</v>
      </c>
      <c r="P215" s="12">
        <v>56693</v>
      </c>
      <c r="Q215" s="12">
        <v>113386</v>
      </c>
      <c r="R215" s="12">
        <v>113386</v>
      </c>
      <c r="S215" s="12">
        <v>114878</v>
      </c>
      <c r="T215" s="12">
        <v>219512</v>
      </c>
      <c r="U215" s="12">
        <v>135519</v>
      </c>
      <c r="V215" s="12">
        <v>81139</v>
      </c>
      <c r="W215" s="12">
        <v>80260</v>
      </c>
      <c r="X215" s="12">
        <v>154169</v>
      </c>
      <c r="Y215" s="12">
        <v>33739</v>
      </c>
      <c r="Z215" s="12">
        <v>139252</v>
      </c>
      <c r="AA215" s="12">
        <v>-18650</v>
      </c>
      <c r="AC215" s="29">
        <f t="shared" si="23"/>
        <v>154341</v>
      </c>
    </row>
    <row r="216" spans="1:29">
      <c r="A216" s="1">
        <v>216</v>
      </c>
      <c r="B216" s="9">
        <v>287</v>
      </c>
      <c r="C216" s="10" t="s">
        <v>428</v>
      </c>
      <c r="D216" s="11" t="s">
        <v>429</v>
      </c>
      <c r="E216" s="3"/>
      <c r="F216" s="3">
        <v>3628</v>
      </c>
      <c r="G216" s="3"/>
      <c r="H216" s="3"/>
      <c r="I216" s="3"/>
      <c r="J216" s="3">
        <v>6484</v>
      </c>
      <c r="K216" s="4">
        <f t="shared" si="24"/>
        <v>10112</v>
      </c>
      <c r="M216" s="20">
        <f t="shared" si="20"/>
        <v>612</v>
      </c>
      <c r="N216" s="20">
        <f t="shared" si="21"/>
        <v>1133</v>
      </c>
      <c r="O216" s="20">
        <f t="shared" si="22"/>
        <v>0</v>
      </c>
      <c r="P216" s="12">
        <v>21998</v>
      </c>
      <c r="Q216" s="12">
        <v>43904</v>
      </c>
      <c r="R216" s="12">
        <v>42771</v>
      </c>
      <c r="S216" s="12">
        <v>22610</v>
      </c>
      <c r="T216" s="12">
        <v>45037</v>
      </c>
      <c r="U216" s="12">
        <v>42771</v>
      </c>
      <c r="V216" s="12">
        <v>20252</v>
      </c>
      <c r="W216" s="12">
        <v>43905</v>
      </c>
      <c r="X216" s="12">
        <v>42771</v>
      </c>
      <c r="Y216" s="12">
        <v>2358</v>
      </c>
      <c r="Z216" s="12">
        <v>1132</v>
      </c>
      <c r="AA216" s="12">
        <v>0</v>
      </c>
      <c r="AC216" s="29">
        <f t="shared" si="23"/>
        <v>3490</v>
      </c>
    </row>
    <row r="217" spans="1:29">
      <c r="A217" s="1">
        <v>217</v>
      </c>
      <c r="B217" s="9">
        <v>118</v>
      </c>
      <c r="C217" s="10" t="s">
        <v>430</v>
      </c>
      <c r="D217" s="11" t="s">
        <v>431</v>
      </c>
      <c r="E217" s="3"/>
      <c r="F217" s="3">
        <v>20984</v>
      </c>
      <c r="G217" s="3"/>
      <c r="H217" s="3"/>
      <c r="I217" s="3">
        <v>250</v>
      </c>
      <c r="J217" s="3">
        <v>3978</v>
      </c>
      <c r="K217" s="4">
        <f t="shared" si="24"/>
        <v>25212</v>
      </c>
      <c r="M217" s="20">
        <f t="shared" si="20"/>
        <v>18776</v>
      </c>
      <c r="N217" s="20">
        <f t="shared" si="21"/>
        <v>48663</v>
      </c>
      <c r="O217" s="20">
        <f t="shared" si="22"/>
        <v>6825</v>
      </c>
      <c r="P217" s="12">
        <v>10169</v>
      </c>
      <c r="Q217" s="12">
        <v>20338</v>
      </c>
      <c r="R217" s="12">
        <v>20338</v>
      </c>
      <c r="S217" s="12">
        <v>28945</v>
      </c>
      <c r="T217" s="12">
        <v>69001</v>
      </c>
      <c r="U217" s="12">
        <v>27163</v>
      </c>
      <c r="V217" s="12">
        <v>9410</v>
      </c>
      <c r="W217" s="12">
        <v>15340</v>
      </c>
      <c r="X217" s="12">
        <v>25212</v>
      </c>
      <c r="Y217" s="12">
        <v>19535</v>
      </c>
      <c r="Z217" s="12">
        <v>53661</v>
      </c>
      <c r="AA217" s="12">
        <v>1951</v>
      </c>
      <c r="AC217" s="29">
        <f t="shared" si="23"/>
        <v>75147</v>
      </c>
    </row>
    <row r="218" spans="1:29">
      <c r="A218" s="1">
        <v>218</v>
      </c>
      <c r="B218" s="9">
        <v>382</v>
      </c>
      <c r="C218" s="10" t="s">
        <v>432</v>
      </c>
      <c r="D218" s="11" t="s">
        <v>433</v>
      </c>
      <c r="E218" s="3"/>
      <c r="F218" s="3">
        <v>84238</v>
      </c>
      <c r="G218" s="3"/>
      <c r="H218" s="3">
        <v>537</v>
      </c>
      <c r="I218" s="3"/>
      <c r="J218" s="3">
        <v>7339</v>
      </c>
      <c r="K218" s="4">
        <f t="shared" si="24"/>
        <v>92114</v>
      </c>
      <c r="M218" s="20">
        <f t="shared" si="20"/>
        <v>21654</v>
      </c>
      <c r="N218" s="20">
        <f t="shared" si="21"/>
        <v>69655</v>
      </c>
      <c r="O218" s="20">
        <f t="shared" si="22"/>
        <v>20721</v>
      </c>
      <c r="P218" s="12">
        <v>28818</v>
      </c>
      <c r="Q218" s="12">
        <v>62894</v>
      </c>
      <c r="R218" s="12">
        <v>62894</v>
      </c>
      <c r="S218" s="12">
        <v>50472</v>
      </c>
      <c r="T218" s="12">
        <v>132549</v>
      </c>
      <c r="U218" s="12">
        <v>83615</v>
      </c>
      <c r="V218" s="12">
        <v>33048</v>
      </c>
      <c r="W218" s="12">
        <v>72304</v>
      </c>
      <c r="X218" s="12">
        <v>83615</v>
      </c>
      <c r="Y218" s="12">
        <v>17424</v>
      </c>
      <c r="Z218" s="12">
        <v>60245</v>
      </c>
      <c r="AA218" s="12">
        <v>0</v>
      </c>
      <c r="AC218" s="29">
        <f t="shared" si="23"/>
        <v>77669</v>
      </c>
    </row>
    <row r="219" spans="1:29">
      <c r="A219" s="1">
        <v>219</v>
      </c>
      <c r="B219" s="9">
        <v>606</v>
      </c>
      <c r="C219" s="10" t="s">
        <v>434</v>
      </c>
      <c r="D219" s="11" t="s">
        <v>435</v>
      </c>
      <c r="E219" s="3"/>
      <c r="F219" s="3">
        <v>70251</v>
      </c>
      <c r="G219" s="3"/>
      <c r="H219" s="3"/>
      <c r="I219" s="3"/>
      <c r="J219" s="3">
        <v>8200</v>
      </c>
      <c r="K219" s="4">
        <f t="shared" si="24"/>
        <v>78451</v>
      </c>
      <c r="M219" s="20">
        <f t="shared" si="20"/>
        <v>15085</v>
      </c>
      <c r="N219" s="20">
        <f t="shared" si="21"/>
        <v>94588</v>
      </c>
      <c r="O219" s="20">
        <f t="shared" si="22"/>
        <v>733</v>
      </c>
      <c r="P219" s="12">
        <v>51052</v>
      </c>
      <c r="Q219" s="12">
        <v>102104</v>
      </c>
      <c r="R219" s="12">
        <v>102104</v>
      </c>
      <c r="S219" s="12">
        <v>66137</v>
      </c>
      <c r="T219" s="12">
        <v>196692</v>
      </c>
      <c r="U219" s="12">
        <v>102837</v>
      </c>
      <c r="V219" s="12">
        <v>26953</v>
      </c>
      <c r="W219" s="12">
        <v>23200</v>
      </c>
      <c r="X219" s="12">
        <v>78451</v>
      </c>
      <c r="Y219" s="12">
        <v>39184</v>
      </c>
      <c r="Z219" s="12">
        <v>173492</v>
      </c>
      <c r="AA219" s="12">
        <v>24386</v>
      </c>
      <c r="AC219" s="29">
        <f t="shared" si="23"/>
        <v>237062</v>
      </c>
    </row>
    <row r="220" spans="1:29">
      <c r="A220" s="1">
        <v>220</v>
      </c>
      <c r="B220" s="9">
        <v>311</v>
      </c>
      <c r="C220" s="10" t="s">
        <v>436</v>
      </c>
      <c r="D220" s="11" t="s">
        <v>437</v>
      </c>
      <c r="E220" s="3"/>
      <c r="F220" s="3">
        <v>42176</v>
      </c>
      <c r="G220" s="3"/>
      <c r="H220" s="3"/>
      <c r="I220" s="3"/>
      <c r="J220" s="3">
        <v>8913</v>
      </c>
      <c r="K220" s="4">
        <f t="shared" si="24"/>
        <v>51089</v>
      </c>
      <c r="M220" s="20">
        <f t="shared" si="20"/>
        <v>0</v>
      </c>
      <c r="N220" s="20">
        <f t="shared" si="21"/>
        <v>0</v>
      </c>
      <c r="O220" s="20">
        <f t="shared" si="22"/>
        <v>0</v>
      </c>
      <c r="P220" s="12">
        <v>29041</v>
      </c>
      <c r="Q220" s="12">
        <v>58082</v>
      </c>
      <c r="R220" s="12">
        <v>58082</v>
      </c>
      <c r="S220" s="12">
        <v>29041</v>
      </c>
      <c r="T220" s="12">
        <v>58082</v>
      </c>
      <c r="U220" s="12">
        <v>58082</v>
      </c>
      <c r="V220" s="12">
        <v>17061</v>
      </c>
      <c r="W220" s="12">
        <v>38790</v>
      </c>
      <c r="X220" s="12">
        <v>51089</v>
      </c>
      <c r="Y220" s="12">
        <v>11980</v>
      </c>
      <c r="Z220" s="12">
        <v>19292</v>
      </c>
      <c r="AA220" s="12">
        <v>6993</v>
      </c>
      <c r="AC220" s="29">
        <f t="shared" si="23"/>
        <v>38265</v>
      </c>
    </row>
    <row r="221" spans="1:29">
      <c r="A221" s="1">
        <v>221</v>
      </c>
      <c r="B221" s="9">
        <v>329</v>
      </c>
      <c r="C221" s="10" t="s">
        <v>438</v>
      </c>
      <c r="D221" s="11" t="s">
        <v>439</v>
      </c>
      <c r="E221" s="3"/>
      <c r="F221" s="3">
        <v>64969</v>
      </c>
      <c r="G221" s="3"/>
      <c r="H221" s="3">
        <v>244</v>
      </c>
      <c r="I221" s="3"/>
      <c r="J221" s="3">
        <v>11060</v>
      </c>
      <c r="K221" s="4">
        <f t="shared" si="24"/>
        <v>76273</v>
      </c>
      <c r="M221" s="20">
        <f t="shared" si="20"/>
        <v>16934</v>
      </c>
      <c r="N221" s="20">
        <f t="shared" si="21"/>
        <v>49060</v>
      </c>
      <c r="O221" s="20">
        <f t="shared" si="22"/>
        <v>0</v>
      </c>
      <c r="P221" s="12">
        <v>30061</v>
      </c>
      <c r="Q221" s="12">
        <v>60121</v>
      </c>
      <c r="R221" s="12">
        <v>60121</v>
      </c>
      <c r="S221" s="12">
        <v>46995</v>
      </c>
      <c r="T221" s="12">
        <v>109181</v>
      </c>
      <c r="U221" s="12">
        <v>60121</v>
      </c>
      <c r="V221" s="12">
        <v>22341</v>
      </c>
      <c r="W221" s="12">
        <v>64847</v>
      </c>
      <c r="X221" s="12">
        <v>60121</v>
      </c>
      <c r="Y221" s="12">
        <v>24654</v>
      </c>
      <c r="Z221" s="12">
        <v>44334</v>
      </c>
      <c r="AA221" s="12">
        <v>0</v>
      </c>
      <c r="AC221" s="29">
        <f t="shared" si="23"/>
        <v>68988</v>
      </c>
    </row>
    <row r="222" spans="1:29">
      <c r="A222" s="1">
        <v>222</v>
      </c>
      <c r="B222" s="9">
        <v>191</v>
      </c>
      <c r="C222" s="10" t="s">
        <v>440</v>
      </c>
      <c r="D222" s="11" t="s">
        <v>441</v>
      </c>
      <c r="E222" s="3"/>
      <c r="F222" s="3">
        <v>20155</v>
      </c>
      <c r="G222" s="3"/>
      <c r="H222" s="3"/>
      <c r="I222" s="3"/>
      <c r="J222" s="3">
        <v>4812</v>
      </c>
      <c r="K222" s="4">
        <f t="shared" si="24"/>
        <v>24967</v>
      </c>
      <c r="M222" s="20">
        <f t="shared" si="20"/>
        <v>0</v>
      </c>
      <c r="N222" s="20">
        <f t="shared" si="21"/>
        <v>0</v>
      </c>
      <c r="O222" s="20">
        <f t="shared" si="22"/>
        <v>0</v>
      </c>
      <c r="P222" s="12">
        <v>16206</v>
      </c>
      <c r="Q222" s="12">
        <v>32413</v>
      </c>
      <c r="R222" s="12">
        <v>32413</v>
      </c>
      <c r="S222" s="12">
        <v>16206</v>
      </c>
      <c r="T222" s="12">
        <v>32413</v>
      </c>
      <c r="U222" s="12">
        <v>32413</v>
      </c>
      <c r="V222" s="12">
        <v>9704</v>
      </c>
      <c r="W222" s="12">
        <v>21060</v>
      </c>
      <c r="X222" s="12">
        <v>24967</v>
      </c>
      <c r="Y222" s="12">
        <v>6502</v>
      </c>
      <c r="Z222" s="12">
        <v>11353</v>
      </c>
      <c r="AA222" s="12">
        <v>7446</v>
      </c>
      <c r="AC222" s="29">
        <f t="shared" si="23"/>
        <v>25301</v>
      </c>
    </row>
    <row r="223" spans="1:29">
      <c r="A223" s="1">
        <v>223</v>
      </c>
      <c r="B223" s="9">
        <v>324</v>
      </c>
      <c r="C223" s="10" t="s">
        <v>442</v>
      </c>
      <c r="D223" s="11" t="s">
        <v>443</v>
      </c>
      <c r="E223" s="12">
        <v>0</v>
      </c>
      <c r="F223" s="3">
        <v>0</v>
      </c>
      <c r="G223" s="12">
        <v>0</v>
      </c>
      <c r="H223" s="12">
        <v>0</v>
      </c>
      <c r="I223" s="12">
        <v>0</v>
      </c>
      <c r="J223" s="3">
        <v>0</v>
      </c>
      <c r="K223" s="12">
        <v>0</v>
      </c>
      <c r="M223" s="20">
        <f t="shared" si="20"/>
        <v>0</v>
      </c>
      <c r="N223" s="20">
        <f t="shared" si="21"/>
        <v>15641</v>
      </c>
      <c r="O223" s="20">
        <f t="shared" si="22"/>
        <v>-30212</v>
      </c>
      <c r="P223" s="12">
        <v>26863</v>
      </c>
      <c r="Q223" s="12">
        <v>53726</v>
      </c>
      <c r="R223" s="12">
        <v>53726</v>
      </c>
      <c r="S223" s="12">
        <v>26863</v>
      </c>
      <c r="T223" s="12">
        <v>69367</v>
      </c>
      <c r="U223" s="12">
        <v>23514</v>
      </c>
      <c r="V223" s="12">
        <v>26863</v>
      </c>
      <c r="W223" s="12">
        <v>53726</v>
      </c>
      <c r="X223" s="12">
        <v>23514</v>
      </c>
      <c r="Y223" s="12">
        <v>0</v>
      </c>
      <c r="Z223" s="12">
        <v>15641</v>
      </c>
      <c r="AA223" s="12">
        <v>0</v>
      </c>
      <c r="AC223" s="29">
        <f t="shared" si="23"/>
        <v>15641</v>
      </c>
    </row>
    <row r="224" spans="1:29" ht="36">
      <c r="A224" s="1">
        <v>224</v>
      </c>
      <c r="B224" s="9">
        <v>173</v>
      </c>
      <c r="C224" s="10" t="s">
        <v>444</v>
      </c>
      <c r="D224" s="11" t="s">
        <v>445</v>
      </c>
      <c r="E224" s="12">
        <v>0</v>
      </c>
      <c r="F224" s="3">
        <v>0</v>
      </c>
      <c r="G224" s="12">
        <v>0</v>
      </c>
      <c r="H224" s="12">
        <v>0</v>
      </c>
      <c r="I224" s="12">
        <v>0</v>
      </c>
      <c r="J224" s="3">
        <v>0</v>
      </c>
      <c r="K224" s="12">
        <v>0</v>
      </c>
      <c r="M224" s="20">
        <f t="shared" si="20"/>
        <v>0</v>
      </c>
      <c r="N224" s="20">
        <f t="shared" si="21"/>
        <v>13319</v>
      </c>
      <c r="O224" s="20">
        <f t="shared" si="22"/>
        <v>0</v>
      </c>
      <c r="P224" s="6">
        <v>16402</v>
      </c>
      <c r="Q224" s="6">
        <v>32803</v>
      </c>
      <c r="R224" s="6">
        <v>26745</v>
      </c>
      <c r="S224" s="12">
        <v>16402</v>
      </c>
      <c r="T224" s="12">
        <v>46122</v>
      </c>
      <c r="U224" s="12">
        <v>26745</v>
      </c>
      <c r="V224" s="12">
        <v>16402</v>
      </c>
      <c r="W224" s="12">
        <v>22641</v>
      </c>
      <c r="X224" s="12">
        <v>26745</v>
      </c>
      <c r="Y224" s="12">
        <v>0</v>
      </c>
      <c r="Z224" s="12">
        <v>23481</v>
      </c>
      <c r="AA224" s="12">
        <v>0</v>
      </c>
      <c r="AC224" s="29">
        <f t="shared" si="23"/>
        <v>23481</v>
      </c>
    </row>
    <row r="225" spans="1:39">
      <c r="A225" s="1">
        <v>225</v>
      </c>
      <c r="B225" s="9">
        <v>81</v>
      </c>
      <c r="C225" s="10" t="s">
        <v>446</v>
      </c>
      <c r="D225" s="11" t="s">
        <v>447</v>
      </c>
      <c r="E225" s="3"/>
      <c r="F225" s="3">
        <f>9681+31764</f>
        <v>41445</v>
      </c>
      <c r="G225" s="3">
        <f>825+131+39</f>
        <v>995</v>
      </c>
      <c r="H225" s="3"/>
      <c r="I225" s="3">
        <v>16094</v>
      </c>
      <c r="J225" s="3"/>
      <c r="K225" s="4">
        <v>58534</v>
      </c>
      <c r="M225" s="20">
        <f t="shared" si="20"/>
        <v>1202</v>
      </c>
      <c r="N225" s="20">
        <f t="shared" si="21"/>
        <v>17744</v>
      </c>
      <c r="O225" s="20">
        <f t="shared" si="22"/>
        <v>7817</v>
      </c>
      <c r="P225" s="12">
        <v>8479</v>
      </c>
      <c r="Q225" s="12">
        <v>16958</v>
      </c>
      <c r="R225" s="12">
        <v>16958</v>
      </c>
      <c r="S225" s="12">
        <v>9681</v>
      </c>
      <c r="T225" s="12">
        <v>34702</v>
      </c>
      <c r="U225" s="12">
        <v>24775</v>
      </c>
      <c r="V225" s="12">
        <v>9680</v>
      </c>
      <c r="W225" s="12">
        <v>31764</v>
      </c>
      <c r="X225" s="12">
        <v>17089</v>
      </c>
      <c r="Y225" s="12">
        <v>1</v>
      </c>
      <c r="Z225" s="12">
        <v>2938</v>
      </c>
      <c r="AA225" s="12">
        <v>7686</v>
      </c>
      <c r="AC225" s="29">
        <f t="shared" si="23"/>
        <v>10625</v>
      </c>
    </row>
    <row r="226" spans="1:39">
      <c r="A226" s="1">
        <v>226</v>
      </c>
      <c r="B226" s="9">
        <v>46</v>
      </c>
      <c r="C226" s="10" t="s">
        <v>448</v>
      </c>
      <c r="D226" s="11" t="s">
        <v>449</v>
      </c>
      <c r="E226" s="3"/>
      <c r="F226" s="3">
        <v>13287</v>
      </c>
      <c r="G226" s="3"/>
      <c r="H226" s="3">
        <v>8858</v>
      </c>
      <c r="I226" s="3"/>
      <c r="J226" s="3"/>
      <c r="K226" s="4">
        <f t="shared" ref="K226:K234" si="25">SUM(E226:J226)</f>
        <v>22145</v>
      </c>
      <c r="M226" s="20">
        <f t="shared" si="20"/>
        <v>0</v>
      </c>
      <c r="N226" s="20">
        <f t="shared" si="21"/>
        <v>0</v>
      </c>
      <c r="O226" s="20">
        <f t="shared" si="22"/>
        <v>0</v>
      </c>
      <c r="P226" s="12">
        <v>4429</v>
      </c>
      <c r="Q226" s="12">
        <v>8858</v>
      </c>
      <c r="R226" s="12">
        <v>8858</v>
      </c>
      <c r="S226" s="12">
        <v>4429</v>
      </c>
      <c r="T226" s="12">
        <v>8858</v>
      </c>
      <c r="U226" s="12">
        <v>8858</v>
      </c>
      <c r="V226" s="12">
        <v>4429</v>
      </c>
      <c r="W226" s="12">
        <v>8858</v>
      </c>
      <c r="X226" s="12">
        <v>8858</v>
      </c>
      <c r="Y226" s="12">
        <v>0</v>
      </c>
      <c r="Z226" s="12">
        <v>0</v>
      </c>
      <c r="AA226" s="12">
        <v>0</v>
      </c>
      <c r="AC226" s="29">
        <f t="shared" si="23"/>
        <v>0</v>
      </c>
    </row>
    <row r="227" spans="1:39">
      <c r="A227" s="1">
        <v>227</v>
      </c>
      <c r="B227" s="9">
        <v>69</v>
      </c>
      <c r="C227" s="10" t="s">
        <v>450</v>
      </c>
      <c r="D227" s="11" t="s">
        <v>451</v>
      </c>
      <c r="E227" s="3"/>
      <c r="F227" s="3">
        <v>8318</v>
      </c>
      <c r="G227" s="3">
        <v>8317</v>
      </c>
      <c r="H227" s="3"/>
      <c r="I227" s="3">
        <v>8318</v>
      </c>
      <c r="J227" s="3"/>
      <c r="K227" s="4">
        <f t="shared" si="25"/>
        <v>24953</v>
      </c>
      <c r="M227" s="20">
        <f t="shared" si="20"/>
        <v>738</v>
      </c>
      <c r="N227" s="20">
        <f t="shared" si="21"/>
        <v>241684</v>
      </c>
      <c r="O227" s="20">
        <f t="shared" si="22"/>
        <v>1475</v>
      </c>
      <c r="P227" s="12">
        <v>7580</v>
      </c>
      <c r="Q227" s="12">
        <v>15160</v>
      </c>
      <c r="R227" s="12">
        <v>15160</v>
      </c>
      <c r="S227" s="12">
        <v>8318</v>
      </c>
      <c r="T227" s="12">
        <v>256844</v>
      </c>
      <c r="U227" s="12">
        <v>16635</v>
      </c>
      <c r="V227" s="12">
        <v>8318</v>
      </c>
      <c r="W227" s="12">
        <v>16586</v>
      </c>
      <c r="X227" s="12">
        <v>16635</v>
      </c>
      <c r="Y227" s="12">
        <v>0</v>
      </c>
      <c r="Z227" s="12">
        <v>240258</v>
      </c>
      <c r="AA227" s="12">
        <v>0</v>
      </c>
      <c r="AC227" s="29">
        <f t="shared" si="23"/>
        <v>240258</v>
      </c>
    </row>
    <row r="228" spans="1:39" ht="36">
      <c r="A228" s="1">
        <v>228</v>
      </c>
      <c r="B228" s="9">
        <v>425</v>
      </c>
      <c r="C228" s="10" t="s">
        <v>452</v>
      </c>
      <c r="D228" s="11" t="s">
        <v>453</v>
      </c>
      <c r="E228" s="3"/>
      <c r="F228" s="3">
        <v>129433</v>
      </c>
      <c r="G228" s="3">
        <v>23588</v>
      </c>
      <c r="H228" s="3">
        <v>89827</v>
      </c>
      <c r="I228" s="3"/>
      <c r="J228" s="3">
        <v>4803</v>
      </c>
      <c r="K228" s="4">
        <f t="shared" si="25"/>
        <v>247651</v>
      </c>
      <c r="M228" s="20">
        <f t="shared" si="20"/>
        <v>6553</v>
      </c>
      <c r="N228" s="20">
        <f t="shared" si="21"/>
        <v>9365</v>
      </c>
      <c r="O228" s="20">
        <f t="shared" si="22"/>
        <v>42833</v>
      </c>
      <c r="P228" s="12">
        <v>39091</v>
      </c>
      <c r="Q228" s="12">
        <v>78181</v>
      </c>
      <c r="R228" s="12">
        <v>78181</v>
      </c>
      <c r="S228" s="12">
        <v>45644</v>
      </c>
      <c r="T228" s="12">
        <v>87546</v>
      </c>
      <c r="U228" s="12">
        <v>121014</v>
      </c>
      <c r="V228" s="12">
        <v>42598</v>
      </c>
      <c r="W228" s="12">
        <v>86835</v>
      </c>
      <c r="X228" s="12">
        <v>118218</v>
      </c>
      <c r="Y228" s="12">
        <v>3046</v>
      </c>
      <c r="Z228" s="12">
        <v>711</v>
      </c>
      <c r="AA228" s="12">
        <v>2796</v>
      </c>
      <c r="AC228" s="29">
        <f t="shared" si="23"/>
        <v>6553</v>
      </c>
      <c r="AD228" s="51" t="s">
        <v>850</v>
      </c>
      <c r="AE228" s="52"/>
      <c r="AF228" s="52"/>
      <c r="AG228" s="52"/>
      <c r="AH228" s="53"/>
    </row>
    <row r="229" spans="1:39">
      <c r="A229" s="1">
        <v>229</v>
      </c>
      <c r="B229" s="9">
        <v>185</v>
      </c>
      <c r="C229" s="10" t="s">
        <v>454</v>
      </c>
      <c r="D229" s="11" t="s">
        <v>455</v>
      </c>
      <c r="E229" s="3"/>
      <c r="F229" s="3">
        <v>99235</v>
      </c>
      <c r="G229" s="3"/>
      <c r="H229" s="3"/>
      <c r="I229" s="3"/>
      <c r="J229" s="3"/>
      <c r="K229" s="4">
        <f t="shared" si="25"/>
        <v>99235</v>
      </c>
      <c r="M229" s="20">
        <f t="shared" si="20"/>
        <v>1450</v>
      </c>
      <c r="N229" s="20">
        <f t="shared" si="21"/>
        <v>2901</v>
      </c>
      <c r="O229" s="20">
        <f t="shared" si="22"/>
        <v>2901</v>
      </c>
      <c r="P229" s="12">
        <v>18397</v>
      </c>
      <c r="Q229" s="12">
        <v>36793</v>
      </c>
      <c r="R229" s="12">
        <v>36793</v>
      </c>
      <c r="S229" s="12">
        <v>19847</v>
      </c>
      <c r="T229" s="12">
        <v>39694</v>
      </c>
      <c r="U229" s="12">
        <v>39694</v>
      </c>
      <c r="V229" s="12">
        <v>19847</v>
      </c>
      <c r="W229" s="12">
        <v>39694</v>
      </c>
      <c r="X229" s="12">
        <v>39694</v>
      </c>
      <c r="Y229" s="12">
        <v>0</v>
      </c>
      <c r="Z229" s="12">
        <v>0</v>
      </c>
      <c r="AA229" s="12">
        <v>0</v>
      </c>
      <c r="AC229" s="29">
        <f t="shared" si="23"/>
        <v>0</v>
      </c>
    </row>
    <row r="230" spans="1:39">
      <c r="A230" s="1">
        <v>230</v>
      </c>
      <c r="B230" s="9">
        <v>97</v>
      </c>
      <c r="C230" s="10" t="s">
        <v>456</v>
      </c>
      <c r="D230" s="11" t="s">
        <v>457</v>
      </c>
      <c r="E230" s="3"/>
      <c r="F230" s="3">
        <f>8282+5383</f>
        <v>13665</v>
      </c>
      <c r="G230" s="3"/>
      <c r="H230" s="3"/>
      <c r="I230" s="3">
        <v>3702</v>
      </c>
      <c r="J230" s="3"/>
      <c r="K230" s="4">
        <f t="shared" si="25"/>
        <v>17367</v>
      </c>
      <c r="M230" s="20">
        <f t="shared" si="20"/>
        <v>25492</v>
      </c>
      <c r="N230" s="20">
        <f t="shared" si="21"/>
        <v>39165</v>
      </c>
      <c r="O230" s="20">
        <f t="shared" si="22"/>
        <v>5199</v>
      </c>
      <c r="P230" s="12">
        <v>9475</v>
      </c>
      <c r="Q230" s="12">
        <v>18950</v>
      </c>
      <c r="R230" s="12">
        <v>18950</v>
      </c>
      <c r="S230" s="12">
        <v>34967</v>
      </c>
      <c r="T230" s="12">
        <v>58115</v>
      </c>
      <c r="U230" s="12">
        <v>24149</v>
      </c>
      <c r="V230" s="12">
        <v>5383</v>
      </c>
      <c r="W230" s="12">
        <v>8282</v>
      </c>
      <c r="X230" s="12">
        <v>3702</v>
      </c>
      <c r="Y230" s="12">
        <v>29584</v>
      </c>
      <c r="Z230" s="12">
        <v>49833</v>
      </c>
      <c r="AA230" s="12">
        <v>20447</v>
      </c>
      <c r="AC230" s="29">
        <f t="shared" si="23"/>
        <v>99864</v>
      </c>
    </row>
    <row r="231" spans="1:39">
      <c r="A231" s="1">
        <v>231</v>
      </c>
      <c r="B231" s="9">
        <v>714</v>
      </c>
      <c r="C231" s="10" t="s">
        <v>458</v>
      </c>
      <c r="D231" s="11" t="s">
        <v>459</v>
      </c>
      <c r="E231" s="3">
        <v>114052</v>
      </c>
      <c r="F231" s="3">
        <v>100000</v>
      </c>
      <c r="G231" s="3"/>
      <c r="H231" s="3"/>
      <c r="I231" s="3"/>
      <c r="J231" s="3"/>
      <c r="K231" s="4">
        <f t="shared" si="25"/>
        <v>214052</v>
      </c>
      <c r="M231" s="20">
        <f t="shared" si="20"/>
        <v>0</v>
      </c>
      <c r="N231" s="20">
        <f t="shared" si="21"/>
        <v>18740</v>
      </c>
      <c r="O231" s="20">
        <f t="shared" si="22"/>
        <v>0</v>
      </c>
      <c r="P231" s="12">
        <v>48266</v>
      </c>
      <c r="Q231" s="12">
        <v>96532</v>
      </c>
      <c r="R231" s="12">
        <v>96532</v>
      </c>
      <c r="S231" s="12">
        <v>48266</v>
      </c>
      <c r="T231" s="12">
        <v>115272</v>
      </c>
      <c r="U231" s="12">
        <v>96532</v>
      </c>
      <c r="V231" s="12">
        <v>48266</v>
      </c>
      <c r="W231" s="12">
        <v>69254</v>
      </c>
      <c r="X231" s="12">
        <v>96532</v>
      </c>
      <c r="Y231" s="12">
        <v>0</v>
      </c>
      <c r="Z231" s="12">
        <v>46018</v>
      </c>
      <c r="AA231" s="12">
        <v>0</v>
      </c>
      <c r="AC231" s="29">
        <f t="shared" si="23"/>
        <v>46018</v>
      </c>
      <c r="AD231" s="33" t="s">
        <v>851</v>
      </c>
      <c r="AE231" s="34"/>
      <c r="AF231" s="34"/>
      <c r="AG231" s="34"/>
      <c r="AH231" s="35"/>
    </row>
    <row r="232" spans="1:39" ht="36">
      <c r="A232" s="1">
        <v>232</v>
      </c>
      <c r="B232" s="9">
        <v>29</v>
      </c>
      <c r="C232" s="10" t="s">
        <v>460</v>
      </c>
      <c r="D232" s="11" t="s">
        <v>461</v>
      </c>
      <c r="E232" s="3">
        <v>0</v>
      </c>
      <c r="F232" s="3">
        <v>8961.9268648225079</v>
      </c>
      <c r="G232" s="3">
        <v>0</v>
      </c>
      <c r="H232" s="3">
        <v>19252.961364000006</v>
      </c>
      <c r="I232" s="3">
        <v>47091.4925</v>
      </c>
      <c r="J232" s="3">
        <v>1358.6035200000001</v>
      </c>
      <c r="K232" s="4">
        <f t="shared" si="25"/>
        <v>76664.984248822526</v>
      </c>
      <c r="M232" s="20">
        <f t="shared" si="20"/>
        <v>0</v>
      </c>
      <c r="N232" s="20">
        <f t="shared" si="21"/>
        <v>6695</v>
      </c>
      <c r="O232" s="20">
        <f t="shared" si="22"/>
        <v>15147</v>
      </c>
      <c r="P232" s="12">
        <v>1866</v>
      </c>
      <c r="Q232" s="12">
        <v>3733</v>
      </c>
      <c r="R232" s="12">
        <v>3733</v>
      </c>
      <c r="S232" s="12">
        <v>1866</v>
      </c>
      <c r="T232" s="12">
        <v>10428</v>
      </c>
      <c r="U232" s="12">
        <v>18880</v>
      </c>
      <c r="V232" s="12">
        <v>1866</v>
      </c>
      <c r="W232" s="12">
        <v>3733</v>
      </c>
      <c r="X232" s="12">
        <v>3733</v>
      </c>
      <c r="Y232" s="12">
        <v>0</v>
      </c>
      <c r="Z232" s="12">
        <v>6695</v>
      </c>
      <c r="AA232" s="12">
        <v>15147</v>
      </c>
      <c r="AC232" s="29">
        <f t="shared" si="23"/>
        <v>21842</v>
      </c>
      <c r="AD232" s="30" t="s">
        <v>852</v>
      </c>
      <c r="AE232" s="31"/>
      <c r="AF232" s="31"/>
      <c r="AG232" s="31"/>
      <c r="AH232" s="32"/>
    </row>
    <row r="233" spans="1:39" ht="36">
      <c r="A233" s="1">
        <v>233</v>
      </c>
      <c r="B233" s="9">
        <v>205</v>
      </c>
      <c r="C233" s="10" t="s">
        <v>462</v>
      </c>
      <c r="D233" s="11" t="s">
        <v>463</v>
      </c>
      <c r="E233" s="3">
        <v>0</v>
      </c>
      <c r="F233" s="3">
        <v>48107.85343056274</v>
      </c>
      <c r="G233" s="3">
        <v>0</v>
      </c>
      <c r="H233" s="3">
        <v>33586.800000000003</v>
      </c>
      <c r="I233" s="3">
        <v>45844.582550000006</v>
      </c>
      <c r="J233" s="3">
        <v>11717.95536</v>
      </c>
      <c r="K233" s="4">
        <f t="shared" si="25"/>
        <v>139257.19134056274</v>
      </c>
      <c r="M233" s="20">
        <f t="shared" si="20"/>
        <v>0</v>
      </c>
      <c r="N233" s="20">
        <f t="shared" si="21"/>
        <v>10678</v>
      </c>
      <c r="O233" s="20">
        <f t="shared" si="22"/>
        <v>0</v>
      </c>
      <c r="P233" s="12">
        <v>15886</v>
      </c>
      <c r="Q233" s="12">
        <v>31772</v>
      </c>
      <c r="R233" s="12">
        <v>31772</v>
      </c>
      <c r="S233" s="12">
        <v>15886</v>
      </c>
      <c r="T233" s="12">
        <v>42450</v>
      </c>
      <c r="U233" s="12">
        <v>31772</v>
      </c>
      <c r="V233" s="12">
        <v>15886</v>
      </c>
      <c r="W233" s="12">
        <v>31772</v>
      </c>
      <c r="X233" s="12">
        <v>31772</v>
      </c>
      <c r="Y233" s="12">
        <v>0</v>
      </c>
      <c r="Z233" s="12">
        <v>10678</v>
      </c>
      <c r="AA233" s="12">
        <v>0</v>
      </c>
      <c r="AC233" s="29">
        <f t="shared" si="23"/>
        <v>10678</v>
      </c>
      <c r="AD233" s="30" t="s">
        <v>852</v>
      </c>
      <c r="AE233" s="31"/>
      <c r="AF233" s="31"/>
      <c r="AG233" s="31"/>
      <c r="AH233" s="32"/>
    </row>
    <row r="234" spans="1:39" ht="36">
      <c r="A234" s="1">
        <v>234</v>
      </c>
      <c r="B234" s="9">
        <v>410</v>
      </c>
      <c r="C234" s="10" t="s">
        <v>464</v>
      </c>
      <c r="D234" s="11" t="s">
        <v>465</v>
      </c>
      <c r="E234" s="3">
        <v>0</v>
      </c>
      <c r="F234" s="3">
        <v>153884.53622936056</v>
      </c>
      <c r="G234" s="3">
        <v>0</v>
      </c>
      <c r="H234" s="3">
        <v>83281.269500000009</v>
      </c>
      <c r="I234" s="3">
        <v>73443.135999999999</v>
      </c>
      <c r="J234" s="3">
        <v>18383.603880000002</v>
      </c>
      <c r="K234" s="4">
        <f t="shared" si="25"/>
        <v>328992.54560936056</v>
      </c>
      <c r="M234" s="20">
        <f t="shared" si="20"/>
        <v>0</v>
      </c>
      <c r="N234" s="20">
        <f t="shared" si="21"/>
        <v>78682</v>
      </c>
      <c r="O234" s="20">
        <f t="shared" si="22"/>
        <v>0</v>
      </c>
      <c r="P234" s="12">
        <v>35580</v>
      </c>
      <c r="Q234" s="12">
        <v>71161</v>
      </c>
      <c r="R234" s="12">
        <v>71161</v>
      </c>
      <c r="S234" s="12">
        <v>35580</v>
      </c>
      <c r="T234" s="12">
        <v>149843</v>
      </c>
      <c r="U234" s="12">
        <v>71161</v>
      </c>
      <c r="V234" s="12">
        <v>35580</v>
      </c>
      <c r="W234" s="12">
        <v>71161</v>
      </c>
      <c r="X234" s="12">
        <v>71161</v>
      </c>
      <c r="Y234" s="12">
        <v>0</v>
      </c>
      <c r="Z234" s="12">
        <v>78682</v>
      </c>
      <c r="AA234" s="12">
        <v>0</v>
      </c>
      <c r="AC234" s="29">
        <f t="shared" si="23"/>
        <v>78682</v>
      </c>
      <c r="AD234" s="30" t="s">
        <v>853</v>
      </c>
      <c r="AE234" s="31"/>
      <c r="AF234" s="31"/>
      <c r="AG234" s="31"/>
      <c r="AH234" s="32"/>
      <c r="AI234" s="30" t="s">
        <v>852</v>
      </c>
      <c r="AJ234" s="31"/>
      <c r="AK234" s="31"/>
      <c r="AL234" s="31"/>
      <c r="AM234" s="32"/>
    </row>
    <row r="235" spans="1:39" ht="36">
      <c r="A235" s="1">
        <v>235</v>
      </c>
      <c r="B235" s="9">
        <v>157</v>
      </c>
      <c r="C235" s="10" t="s">
        <v>466</v>
      </c>
      <c r="D235" s="11" t="s">
        <v>467</v>
      </c>
      <c r="E235" s="3">
        <v>0</v>
      </c>
      <c r="F235" s="3">
        <v>47368.591402839898</v>
      </c>
      <c r="G235" s="3">
        <v>0</v>
      </c>
      <c r="H235" s="3">
        <v>0</v>
      </c>
      <c r="I235" s="3">
        <v>27507.589200000002</v>
      </c>
      <c r="J235" s="3">
        <v>15921.135</v>
      </c>
      <c r="K235" s="4">
        <f t="shared" ref="K235:K258" si="26">SUM(E235:J235)</f>
        <v>90797.315602839895</v>
      </c>
      <c r="M235" s="20">
        <f t="shared" si="20"/>
        <v>10270</v>
      </c>
      <c r="N235" s="20">
        <f t="shared" si="21"/>
        <v>25301</v>
      </c>
      <c r="O235" s="20">
        <f t="shared" si="22"/>
        <v>297</v>
      </c>
      <c r="P235" s="12">
        <v>12512</v>
      </c>
      <c r="Q235" s="12">
        <v>25026</v>
      </c>
      <c r="R235" s="12">
        <v>25026</v>
      </c>
      <c r="S235" s="6">
        <v>22782</v>
      </c>
      <c r="T235" s="6">
        <v>50327</v>
      </c>
      <c r="U235" s="6">
        <v>25323</v>
      </c>
      <c r="V235" s="12">
        <v>12512</v>
      </c>
      <c r="W235" s="12">
        <v>25026</v>
      </c>
      <c r="X235" s="12">
        <v>25026</v>
      </c>
      <c r="Y235" s="12">
        <v>10270</v>
      </c>
      <c r="Z235" s="12">
        <v>25301</v>
      </c>
      <c r="AA235" s="12">
        <v>297</v>
      </c>
      <c r="AC235" s="29">
        <f t="shared" si="23"/>
        <v>35868</v>
      </c>
    </row>
    <row r="236" spans="1:39" ht="36">
      <c r="A236" s="1">
        <v>236</v>
      </c>
      <c r="B236" s="9">
        <v>273</v>
      </c>
      <c r="C236" s="10" t="s">
        <v>468</v>
      </c>
      <c r="D236" s="11" t="s">
        <v>469</v>
      </c>
      <c r="E236" s="3">
        <v>0</v>
      </c>
      <c r="F236" s="3">
        <v>83218.979668404878</v>
      </c>
      <c r="G236" s="3">
        <v>0</v>
      </c>
      <c r="H236" s="3">
        <v>7897.0963500000007</v>
      </c>
      <c r="I236" s="3">
        <v>66473.875</v>
      </c>
      <c r="J236" s="3">
        <v>15836.222280000002</v>
      </c>
      <c r="K236" s="4">
        <f t="shared" si="26"/>
        <v>173426.1732984049</v>
      </c>
      <c r="M236" s="20">
        <f t="shared" si="20"/>
        <v>56166</v>
      </c>
      <c r="N236" s="20">
        <f t="shared" si="21"/>
        <v>0</v>
      </c>
      <c r="O236" s="20">
        <f t="shared" si="22"/>
        <v>29788</v>
      </c>
      <c r="P236" s="12">
        <v>21547</v>
      </c>
      <c r="Q236" s="12">
        <v>43095</v>
      </c>
      <c r="R236" s="12">
        <v>43095</v>
      </c>
      <c r="S236" s="12">
        <v>77713</v>
      </c>
      <c r="T236" s="12">
        <v>43095</v>
      </c>
      <c r="U236" s="12">
        <v>72883</v>
      </c>
      <c r="V236" s="12">
        <v>21547</v>
      </c>
      <c r="W236" s="12">
        <v>43095</v>
      </c>
      <c r="X236" s="12">
        <v>43095</v>
      </c>
      <c r="Y236" s="12">
        <v>56166</v>
      </c>
      <c r="Z236" s="12">
        <v>0</v>
      </c>
      <c r="AA236" s="12">
        <v>29788</v>
      </c>
      <c r="AC236" s="29">
        <f t="shared" si="23"/>
        <v>85954</v>
      </c>
    </row>
    <row r="237" spans="1:39" ht="36">
      <c r="A237" s="1">
        <v>237</v>
      </c>
      <c r="B237" s="9">
        <v>235</v>
      </c>
      <c r="C237" s="10" t="s">
        <v>470</v>
      </c>
      <c r="D237" s="11" t="s">
        <v>471</v>
      </c>
      <c r="E237" s="3">
        <v>0</v>
      </c>
      <c r="F237" s="3">
        <v>54487.149389477992</v>
      </c>
      <c r="G237" s="3">
        <v>0</v>
      </c>
      <c r="H237" s="3">
        <v>31487.625</v>
      </c>
      <c r="I237" s="3">
        <v>24249.669600000001</v>
      </c>
      <c r="J237" s="3">
        <v>12949.1898</v>
      </c>
      <c r="K237" s="4">
        <f t="shared" si="26"/>
        <v>123173.63378947799</v>
      </c>
      <c r="M237" s="20">
        <f t="shared" si="20"/>
        <v>42682</v>
      </c>
      <c r="N237" s="20">
        <f t="shared" si="21"/>
        <v>1505</v>
      </c>
      <c r="O237" s="20">
        <f t="shared" si="22"/>
        <v>13598</v>
      </c>
      <c r="P237" s="12">
        <v>17685</v>
      </c>
      <c r="Q237" s="12">
        <v>35370</v>
      </c>
      <c r="R237" s="12">
        <v>35370</v>
      </c>
      <c r="S237" s="12">
        <v>60367</v>
      </c>
      <c r="T237" s="12">
        <v>36875</v>
      </c>
      <c r="U237" s="12">
        <v>48968</v>
      </c>
      <c r="V237" s="12">
        <v>17685</v>
      </c>
      <c r="W237" s="12">
        <v>35370</v>
      </c>
      <c r="X237" s="12">
        <v>35370</v>
      </c>
      <c r="Y237" s="12">
        <v>42682</v>
      </c>
      <c r="Z237" s="12">
        <v>1505</v>
      </c>
      <c r="AA237" s="12">
        <v>13598</v>
      </c>
      <c r="AC237" s="29">
        <f t="shared" si="23"/>
        <v>57785</v>
      </c>
    </row>
    <row r="238" spans="1:39" ht="36">
      <c r="A238" s="1">
        <v>238</v>
      </c>
      <c r="B238" s="9">
        <v>407</v>
      </c>
      <c r="C238" s="10" t="s">
        <v>472</v>
      </c>
      <c r="D238" s="11" t="s">
        <v>473</v>
      </c>
      <c r="E238" s="3">
        <v>0</v>
      </c>
      <c r="F238" s="3">
        <v>134416.41646596996</v>
      </c>
      <c r="G238" s="3">
        <v>0</v>
      </c>
      <c r="H238" s="3">
        <v>69230.791500000007</v>
      </c>
      <c r="I238" s="3">
        <v>34930.271999999997</v>
      </c>
      <c r="J238" s="3">
        <v>19954.489200000004</v>
      </c>
      <c r="K238" s="4">
        <f t="shared" si="26"/>
        <v>258531.96916596999</v>
      </c>
      <c r="M238" s="20">
        <f t="shared" si="20"/>
        <v>0</v>
      </c>
      <c r="N238" s="20">
        <f t="shared" si="21"/>
        <v>0</v>
      </c>
      <c r="O238" s="20">
        <f t="shared" si="22"/>
        <v>18534</v>
      </c>
      <c r="P238" s="12">
        <v>37159</v>
      </c>
      <c r="Q238" s="12">
        <v>74317</v>
      </c>
      <c r="R238" s="12">
        <v>74317</v>
      </c>
      <c r="S238" s="12">
        <v>37159</v>
      </c>
      <c r="T238" s="12">
        <v>74317</v>
      </c>
      <c r="U238" s="12">
        <v>92851</v>
      </c>
      <c r="V238" s="12">
        <v>37159</v>
      </c>
      <c r="W238" s="12">
        <v>74317</v>
      </c>
      <c r="X238" s="12">
        <v>74317</v>
      </c>
      <c r="Y238" s="12">
        <v>0</v>
      </c>
      <c r="Z238" s="12">
        <v>0</v>
      </c>
      <c r="AA238" s="12">
        <v>18534</v>
      </c>
      <c r="AC238" s="29">
        <f t="shared" si="23"/>
        <v>18534</v>
      </c>
    </row>
    <row r="239" spans="1:39" ht="36">
      <c r="A239" s="1">
        <v>239</v>
      </c>
      <c r="B239" s="9">
        <v>334</v>
      </c>
      <c r="C239" s="10" t="s">
        <v>474</v>
      </c>
      <c r="D239" s="11" t="s">
        <v>475</v>
      </c>
      <c r="E239" s="3">
        <v>0</v>
      </c>
      <c r="F239" s="3">
        <v>125055.38415602878</v>
      </c>
      <c r="G239" s="3">
        <v>0</v>
      </c>
      <c r="H239" s="3">
        <v>71371.95</v>
      </c>
      <c r="I239" s="3">
        <v>0</v>
      </c>
      <c r="J239" s="3">
        <v>25431.359640000002</v>
      </c>
      <c r="K239" s="4">
        <f t="shared" si="26"/>
        <v>221858.69379602879</v>
      </c>
      <c r="M239" s="20">
        <f t="shared" si="20"/>
        <v>0</v>
      </c>
      <c r="N239" s="20">
        <f t="shared" si="21"/>
        <v>12125</v>
      </c>
      <c r="O239" s="20">
        <f t="shared" si="22"/>
        <v>0</v>
      </c>
      <c r="P239" s="12">
        <v>29159</v>
      </c>
      <c r="Q239" s="12">
        <v>58316</v>
      </c>
      <c r="R239" s="12">
        <v>58316</v>
      </c>
      <c r="S239" s="12">
        <v>29159</v>
      </c>
      <c r="T239" s="12">
        <v>70441</v>
      </c>
      <c r="U239" s="12">
        <v>58316</v>
      </c>
      <c r="V239" s="12">
        <v>29159</v>
      </c>
      <c r="W239" s="12">
        <v>58316</v>
      </c>
      <c r="X239" s="12">
        <v>58316</v>
      </c>
      <c r="Y239" s="12">
        <v>0</v>
      </c>
      <c r="Z239" s="12">
        <v>12125</v>
      </c>
      <c r="AA239" s="12">
        <v>0</v>
      </c>
      <c r="AC239" s="29">
        <f t="shared" si="23"/>
        <v>12125</v>
      </c>
    </row>
    <row r="240" spans="1:39" ht="36">
      <c r="A240" s="1">
        <v>240</v>
      </c>
      <c r="B240" s="9">
        <v>160</v>
      </c>
      <c r="C240" s="10" t="s">
        <v>476</v>
      </c>
      <c r="D240" s="11" t="s">
        <v>477</v>
      </c>
      <c r="E240" s="3">
        <v>0</v>
      </c>
      <c r="F240" s="3">
        <v>56753.448443002671</v>
      </c>
      <c r="G240" s="3">
        <v>0</v>
      </c>
      <c r="H240" s="3">
        <v>0</v>
      </c>
      <c r="I240" s="3">
        <v>50421.903609999994</v>
      </c>
      <c r="J240" s="3">
        <v>20718.703680000002</v>
      </c>
      <c r="K240" s="4">
        <f t="shared" si="26"/>
        <v>127894.05573300266</v>
      </c>
      <c r="M240" s="20">
        <f t="shared" si="20"/>
        <v>0</v>
      </c>
      <c r="N240" s="20">
        <f t="shared" si="21"/>
        <v>9109</v>
      </c>
      <c r="O240" s="20">
        <f t="shared" si="22"/>
        <v>0</v>
      </c>
      <c r="P240" s="12">
        <v>15423</v>
      </c>
      <c r="Q240" s="12">
        <v>30846</v>
      </c>
      <c r="R240" s="12">
        <v>30846</v>
      </c>
      <c r="S240" s="12">
        <v>15423</v>
      </c>
      <c r="T240" s="12">
        <v>39955</v>
      </c>
      <c r="U240" s="12">
        <v>30846</v>
      </c>
      <c r="V240" s="12">
        <v>15423</v>
      </c>
      <c r="W240" s="12">
        <v>30846</v>
      </c>
      <c r="X240" s="12">
        <v>30846</v>
      </c>
      <c r="Y240" s="12">
        <v>0</v>
      </c>
      <c r="Z240" s="12">
        <v>9109</v>
      </c>
      <c r="AA240" s="12">
        <v>0</v>
      </c>
      <c r="AC240" s="29">
        <f t="shared" si="23"/>
        <v>9109</v>
      </c>
    </row>
    <row r="241" spans="1:29" ht="36">
      <c r="A241" s="1">
        <v>241</v>
      </c>
      <c r="B241" s="9">
        <v>292</v>
      </c>
      <c r="C241" s="10" t="s">
        <v>478</v>
      </c>
      <c r="D241" s="11" t="s">
        <v>479</v>
      </c>
      <c r="E241" s="3">
        <v>0</v>
      </c>
      <c r="F241" s="3">
        <v>75508.714299036306</v>
      </c>
      <c r="G241" s="3">
        <v>0</v>
      </c>
      <c r="H241" s="3">
        <v>9446.2875000000004</v>
      </c>
      <c r="I241" s="3">
        <v>33586.800000000003</v>
      </c>
      <c r="J241" s="3">
        <v>10147.070040000001</v>
      </c>
      <c r="K241" s="4">
        <f t="shared" si="26"/>
        <v>128688.87183903632</v>
      </c>
      <c r="M241" s="20">
        <f t="shared" si="20"/>
        <v>48133</v>
      </c>
      <c r="N241" s="20">
        <f t="shared" si="21"/>
        <v>25795</v>
      </c>
      <c r="O241" s="20">
        <f t="shared" si="22"/>
        <v>0</v>
      </c>
      <c r="P241" s="12">
        <v>22412</v>
      </c>
      <c r="Q241" s="12">
        <v>44824</v>
      </c>
      <c r="R241" s="12">
        <v>44824</v>
      </c>
      <c r="S241" s="12">
        <v>70545</v>
      </c>
      <c r="T241" s="12">
        <v>70619</v>
      </c>
      <c r="U241" s="12">
        <v>44824</v>
      </c>
      <c r="V241" s="12">
        <v>22412</v>
      </c>
      <c r="W241" s="12">
        <v>44824</v>
      </c>
      <c r="X241" s="12">
        <v>44824</v>
      </c>
      <c r="Y241" s="12">
        <v>48133</v>
      </c>
      <c r="Z241" s="12">
        <v>25795</v>
      </c>
      <c r="AA241" s="12">
        <v>0</v>
      </c>
      <c r="AC241" s="29">
        <f t="shared" si="23"/>
        <v>73928</v>
      </c>
    </row>
    <row r="242" spans="1:29" ht="36">
      <c r="A242" s="1">
        <v>242</v>
      </c>
      <c r="B242" s="9">
        <v>139</v>
      </c>
      <c r="C242" s="10" t="s">
        <v>480</v>
      </c>
      <c r="D242" s="11" t="s">
        <v>481</v>
      </c>
      <c r="E242" s="3">
        <v>0</v>
      </c>
      <c r="F242" s="3">
        <v>35894.666840852376</v>
      </c>
      <c r="G242" s="3">
        <v>0</v>
      </c>
      <c r="H242" s="3">
        <v>50380.200000000004</v>
      </c>
      <c r="I242" s="3">
        <v>0</v>
      </c>
      <c r="J242" s="3">
        <v>16557.9804</v>
      </c>
      <c r="K242" s="4">
        <f t="shared" si="26"/>
        <v>102832.84724085238</v>
      </c>
      <c r="M242" s="20">
        <f t="shared" si="20"/>
        <v>0</v>
      </c>
      <c r="N242" s="20">
        <f t="shared" si="21"/>
        <v>69832</v>
      </c>
      <c r="O242" s="20">
        <f t="shared" si="22"/>
        <v>0</v>
      </c>
      <c r="P242" s="12">
        <v>11394</v>
      </c>
      <c r="Q242" s="12">
        <v>22788</v>
      </c>
      <c r="R242" s="12">
        <v>22788</v>
      </c>
      <c r="S242" s="12">
        <v>11394</v>
      </c>
      <c r="T242" s="12">
        <v>92620</v>
      </c>
      <c r="U242" s="12">
        <v>22788</v>
      </c>
      <c r="V242" s="12">
        <v>11394</v>
      </c>
      <c r="W242" s="12">
        <v>22788</v>
      </c>
      <c r="X242" s="12">
        <v>22788</v>
      </c>
      <c r="Y242" s="12">
        <v>0</v>
      </c>
      <c r="Z242" s="12">
        <v>69832</v>
      </c>
      <c r="AA242" s="12">
        <v>0</v>
      </c>
      <c r="AC242" s="29">
        <f t="shared" si="23"/>
        <v>69832</v>
      </c>
    </row>
    <row r="243" spans="1:29" ht="36">
      <c r="A243" s="1">
        <v>243</v>
      </c>
      <c r="B243" s="9">
        <v>327</v>
      </c>
      <c r="C243" s="10" t="s">
        <v>482</v>
      </c>
      <c r="D243" s="11" t="s">
        <v>483</v>
      </c>
      <c r="E243" s="3">
        <v>0</v>
      </c>
      <c r="F243" s="3">
        <v>160880.40550781012</v>
      </c>
      <c r="G243" s="3">
        <v>0</v>
      </c>
      <c r="H243" s="3">
        <v>76228.041500000007</v>
      </c>
      <c r="I243" s="3">
        <v>32379.774375000001</v>
      </c>
      <c r="J243" s="3">
        <v>8321.4465600000003</v>
      </c>
      <c r="K243" s="4">
        <f t="shared" si="26"/>
        <v>277809.66794281011</v>
      </c>
      <c r="M243" s="20">
        <f t="shared" si="20"/>
        <v>0</v>
      </c>
      <c r="N243" s="20">
        <f t="shared" si="21"/>
        <v>0</v>
      </c>
      <c r="O243" s="20">
        <f t="shared" si="22"/>
        <v>0</v>
      </c>
      <c r="P243" s="12">
        <v>30597</v>
      </c>
      <c r="Q243" s="12">
        <v>61193</v>
      </c>
      <c r="R243" s="12">
        <v>61193</v>
      </c>
      <c r="S243" s="12">
        <v>30597</v>
      </c>
      <c r="T243" s="12">
        <v>61193</v>
      </c>
      <c r="U243" s="12">
        <v>61193</v>
      </c>
      <c r="V243" s="12">
        <v>30597</v>
      </c>
      <c r="W243" s="12">
        <v>61193</v>
      </c>
      <c r="X243" s="12">
        <v>61193</v>
      </c>
      <c r="Y243" s="12">
        <v>0</v>
      </c>
      <c r="Z243" s="12">
        <v>0</v>
      </c>
      <c r="AA243" s="12">
        <v>0</v>
      </c>
      <c r="AC243" s="29">
        <f t="shared" si="23"/>
        <v>0</v>
      </c>
    </row>
    <row r="244" spans="1:29" ht="36">
      <c r="A244" s="1">
        <v>244</v>
      </c>
      <c r="B244" s="9">
        <v>53</v>
      </c>
      <c r="C244" s="10" t="s">
        <v>484</v>
      </c>
      <c r="D244" s="11" t="s">
        <v>485</v>
      </c>
      <c r="E244" s="3">
        <v>0</v>
      </c>
      <c r="F244" s="3">
        <v>27340.822379106688</v>
      </c>
      <c r="G244" s="3">
        <v>0</v>
      </c>
      <c r="H244" s="3">
        <v>12595.050000000001</v>
      </c>
      <c r="I244" s="3">
        <v>33586.800000000003</v>
      </c>
      <c r="J244" s="3">
        <v>3311.5960800000003</v>
      </c>
      <c r="K244" s="4">
        <f t="shared" si="26"/>
        <v>76834.268459106694</v>
      </c>
      <c r="M244" s="20">
        <f t="shared" si="20"/>
        <v>0</v>
      </c>
      <c r="N244" s="20">
        <f t="shared" si="21"/>
        <v>37738</v>
      </c>
      <c r="O244" s="20">
        <f t="shared" si="22"/>
        <v>0</v>
      </c>
      <c r="P244" s="12">
        <v>4959</v>
      </c>
      <c r="Q244" s="12">
        <v>9918</v>
      </c>
      <c r="R244" s="12">
        <v>9918</v>
      </c>
      <c r="S244" s="12">
        <v>4959</v>
      </c>
      <c r="T244" s="12">
        <v>47656</v>
      </c>
      <c r="U244" s="12">
        <v>9918</v>
      </c>
      <c r="V244" s="12">
        <v>4959</v>
      </c>
      <c r="W244" s="12">
        <v>9918</v>
      </c>
      <c r="X244" s="12">
        <v>9918</v>
      </c>
      <c r="Y244" s="12">
        <v>0</v>
      </c>
      <c r="Z244" s="12">
        <v>37738</v>
      </c>
      <c r="AA244" s="12">
        <v>0</v>
      </c>
      <c r="AC244" s="29">
        <f t="shared" si="23"/>
        <v>37738</v>
      </c>
    </row>
    <row r="245" spans="1:29" ht="36">
      <c r="A245" s="1">
        <v>245</v>
      </c>
      <c r="B245" s="9">
        <v>277</v>
      </c>
      <c r="C245" s="10" t="s">
        <v>486</v>
      </c>
      <c r="D245" s="11" t="s">
        <v>487</v>
      </c>
      <c r="E245" s="3">
        <v>0</v>
      </c>
      <c r="F245" s="3">
        <v>54852.518364663665</v>
      </c>
      <c r="G245" s="3">
        <v>0</v>
      </c>
      <c r="H245" s="3">
        <v>0</v>
      </c>
      <c r="I245" s="3">
        <v>85579.166400000002</v>
      </c>
      <c r="J245" s="3">
        <v>16345.6986</v>
      </c>
      <c r="K245" s="4">
        <f t="shared" si="26"/>
        <v>156777.38336466366</v>
      </c>
      <c r="M245" s="20">
        <f t="shared" si="20"/>
        <v>0</v>
      </c>
      <c r="N245" s="20">
        <f t="shared" si="21"/>
        <v>4363</v>
      </c>
      <c r="O245" s="20">
        <f t="shared" si="22"/>
        <v>2726</v>
      </c>
      <c r="P245" s="12">
        <v>22006</v>
      </c>
      <c r="Q245" s="12">
        <v>44013</v>
      </c>
      <c r="R245" s="12">
        <v>44013</v>
      </c>
      <c r="S245" s="12">
        <v>22006</v>
      </c>
      <c r="T245" s="12">
        <v>48376</v>
      </c>
      <c r="U245" s="12">
        <v>46739</v>
      </c>
      <c r="V245" s="12">
        <v>22006</v>
      </c>
      <c r="W245" s="12">
        <v>44013</v>
      </c>
      <c r="X245" s="12">
        <v>44013</v>
      </c>
      <c r="Y245" s="12">
        <v>0</v>
      </c>
      <c r="Z245" s="12">
        <v>4363</v>
      </c>
      <c r="AA245" s="12">
        <v>2726</v>
      </c>
      <c r="AC245" s="29">
        <f t="shared" si="23"/>
        <v>7089</v>
      </c>
    </row>
    <row r="246" spans="1:29" ht="36">
      <c r="A246" s="1">
        <v>246</v>
      </c>
      <c r="B246" s="9">
        <v>54</v>
      </c>
      <c r="C246" s="10" t="s">
        <v>488</v>
      </c>
      <c r="D246" s="11" t="s">
        <v>489</v>
      </c>
      <c r="E246" s="3">
        <v>0</v>
      </c>
      <c r="F246" s="3">
        <v>40731.250470194798</v>
      </c>
      <c r="G246" s="3">
        <v>0</v>
      </c>
      <c r="H246" s="3">
        <v>0</v>
      </c>
      <c r="I246" s="3">
        <v>21394.7916</v>
      </c>
      <c r="J246" s="3">
        <v>3396.5088000000005</v>
      </c>
      <c r="K246" s="4">
        <f t="shared" si="26"/>
        <v>65522.550870194806</v>
      </c>
      <c r="M246" s="20">
        <f t="shared" si="20"/>
        <v>26038</v>
      </c>
      <c r="N246" s="20">
        <f t="shared" si="21"/>
        <v>32166</v>
      </c>
      <c r="O246" s="20">
        <f t="shared" si="22"/>
        <v>29033</v>
      </c>
      <c r="P246" s="12">
        <v>4625</v>
      </c>
      <c r="Q246" s="12">
        <v>9248</v>
      </c>
      <c r="R246" s="12">
        <v>9248</v>
      </c>
      <c r="S246" s="12">
        <v>30663</v>
      </c>
      <c r="T246" s="12">
        <v>41414</v>
      </c>
      <c r="U246" s="12">
        <v>38281</v>
      </c>
      <c r="V246" s="12">
        <v>4625</v>
      </c>
      <c r="W246" s="12">
        <v>9248</v>
      </c>
      <c r="X246" s="12">
        <v>9248</v>
      </c>
      <c r="Y246" s="12">
        <v>26038</v>
      </c>
      <c r="Z246" s="12">
        <v>32166</v>
      </c>
      <c r="AA246" s="12">
        <v>29033</v>
      </c>
      <c r="AC246" s="29">
        <f t="shared" si="23"/>
        <v>87237</v>
      </c>
    </row>
    <row r="247" spans="1:29">
      <c r="A247" s="1">
        <v>247</v>
      </c>
      <c r="B247" s="9">
        <v>33</v>
      </c>
      <c r="C247" s="10" t="s">
        <v>490</v>
      </c>
      <c r="D247" s="11" t="s">
        <v>491</v>
      </c>
      <c r="E247" s="3"/>
      <c r="F247" s="3">
        <f>4095+2905</f>
        <v>7000</v>
      </c>
      <c r="G247" s="3"/>
      <c r="H247" s="3">
        <v>7724</v>
      </c>
      <c r="I247" s="3"/>
      <c r="J247" s="3"/>
      <c r="K247" s="4">
        <f t="shared" si="26"/>
        <v>14724</v>
      </c>
      <c r="M247" s="20">
        <f t="shared" si="20"/>
        <v>280</v>
      </c>
      <c r="N247" s="20">
        <f t="shared" si="21"/>
        <v>9178</v>
      </c>
      <c r="O247" s="20">
        <f t="shared" si="22"/>
        <v>82</v>
      </c>
      <c r="P247" s="12">
        <v>3896</v>
      </c>
      <c r="Q247" s="12">
        <v>7793</v>
      </c>
      <c r="R247" s="12">
        <v>7793</v>
      </c>
      <c r="S247" s="12">
        <v>4176</v>
      </c>
      <c r="T247" s="12">
        <v>16971</v>
      </c>
      <c r="U247" s="12">
        <v>7875</v>
      </c>
      <c r="V247" s="12">
        <v>2803</v>
      </c>
      <c r="W247" s="12">
        <v>2905</v>
      </c>
      <c r="X247" s="12">
        <v>7875</v>
      </c>
      <c r="Y247" s="12">
        <v>1373</v>
      </c>
      <c r="Z247" s="12">
        <v>14066</v>
      </c>
      <c r="AA247" s="12">
        <v>0</v>
      </c>
      <c r="AC247" s="29">
        <f t="shared" si="23"/>
        <v>15439</v>
      </c>
    </row>
    <row r="248" spans="1:29">
      <c r="A248" s="1">
        <v>248</v>
      </c>
      <c r="B248" s="9">
        <v>232</v>
      </c>
      <c r="C248" s="10" t="s">
        <v>492</v>
      </c>
      <c r="D248" s="11" t="s">
        <v>493</v>
      </c>
      <c r="E248" s="3"/>
      <c r="F248" s="3">
        <f>52128+23428</f>
        <v>75556</v>
      </c>
      <c r="G248" s="3"/>
      <c r="H248" s="3">
        <v>23263</v>
      </c>
      <c r="I248" s="3"/>
      <c r="J248" s="3">
        <v>6000</v>
      </c>
      <c r="K248" s="4">
        <f t="shared" si="26"/>
        <v>104819</v>
      </c>
      <c r="M248" s="20">
        <f t="shared" si="20"/>
        <v>0</v>
      </c>
      <c r="N248" s="20">
        <f t="shared" si="21"/>
        <v>0</v>
      </c>
      <c r="O248" s="20">
        <f t="shared" si="22"/>
        <v>0</v>
      </c>
      <c r="P248" s="12">
        <v>20963</v>
      </c>
      <c r="Q248" s="12">
        <v>41928</v>
      </c>
      <c r="R248" s="12">
        <v>41928</v>
      </c>
      <c r="S248" s="12">
        <v>20963</v>
      </c>
      <c r="T248" s="12">
        <v>41928</v>
      </c>
      <c r="U248" s="12">
        <v>41928</v>
      </c>
      <c r="V248" s="12">
        <v>20963</v>
      </c>
      <c r="W248" s="12">
        <v>41928</v>
      </c>
      <c r="X248" s="12">
        <v>41928</v>
      </c>
      <c r="Y248" s="12">
        <v>0</v>
      </c>
      <c r="Z248" s="12">
        <v>0</v>
      </c>
      <c r="AA248" s="12">
        <v>0</v>
      </c>
      <c r="AC248" s="29">
        <f t="shared" si="23"/>
        <v>0</v>
      </c>
    </row>
    <row r="249" spans="1:29">
      <c r="A249" s="1">
        <v>249</v>
      </c>
      <c r="B249" s="9">
        <v>288</v>
      </c>
      <c r="C249" s="10" t="s">
        <v>494</v>
      </c>
      <c r="D249" s="11" t="s">
        <v>495</v>
      </c>
      <c r="E249" s="3">
        <v>33149</v>
      </c>
      <c r="F249" s="3">
        <v>71068</v>
      </c>
      <c r="G249" s="3"/>
      <c r="H249" s="3">
        <v>14230</v>
      </c>
      <c r="I249" s="3"/>
      <c r="J249" s="3"/>
      <c r="K249" s="4">
        <f t="shared" si="26"/>
        <v>118447</v>
      </c>
      <c r="M249" s="20">
        <f t="shared" si="20"/>
        <v>0</v>
      </c>
      <c r="N249" s="20">
        <f t="shared" si="21"/>
        <v>0</v>
      </c>
      <c r="O249" s="20">
        <f t="shared" si="22"/>
        <v>0</v>
      </c>
      <c r="P249" s="12">
        <v>23689</v>
      </c>
      <c r="Q249" s="12">
        <v>47379</v>
      </c>
      <c r="R249" s="12">
        <v>47379</v>
      </c>
      <c r="S249" s="12">
        <v>23689</v>
      </c>
      <c r="T249" s="12">
        <v>47379</v>
      </c>
      <c r="U249" s="12">
        <v>47379</v>
      </c>
      <c r="V249" s="12">
        <v>23689</v>
      </c>
      <c r="W249" s="12">
        <v>47379</v>
      </c>
      <c r="X249" s="12">
        <v>47379</v>
      </c>
      <c r="Y249" s="12">
        <v>0</v>
      </c>
      <c r="Z249" s="12">
        <v>0</v>
      </c>
      <c r="AA249" s="12">
        <v>0</v>
      </c>
      <c r="AC249" s="29">
        <f t="shared" si="23"/>
        <v>0</v>
      </c>
    </row>
    <row r="250" spans="1:29">
      <c r="A250" s="1">
        <v>250</v>
      </c>
      <c r="B250" s="9">
        <v>138</v>
      </c>
      <c r="C250" s="10" t="s">
        <v>496</v>
      </c>
      <c r="D250" s="11" t="s">
        <v>497</v>
      </c>
      <c r="E250" s="3"/>
      <c r="F250" s="3">
        <v>52806</v>
      </c>
      <c r="G250" s="3"/>
      <c r="H250" s="3"/>
      <c r="I250" s="3"/>
      <c r="J250" s="3"/>
      <c r="K250" s="4">
        <f t="shared" si="26"/>
        <v>52806</v>
      </c>
      <c r="M250" s="20">
        <f t="shared" si="20"/>
        <v>0</v>
      </c>
      <c r="N250" s="20">
        <f t="shared" si="21"/>
        <v>10617</v>
      </c>
      <c r="O250" s="20">
        <f t="shared" si="22"/>
        <v>4644</v>
      </c>
      <c r="P250" s="12">
        <v>11606</v>
      </c>
      <c r="Q250" s="12">
        <v>23212</v>
      </c>
      <c r="R250" s="12">
        <v>23212</v>
      </c>
      <c r="S250" s="12">
        <v>11606</v>
      </c>
      <c r="T250" s="12">
        <v>33829</v>
      </c>
      <c r="U250" s="12">
        <v>27856</v>
      </c>
      <c r="V250" s="12">
        <v>10873</v>
      </c>
      <c r="W250" s="12">
        <v>17763</v>
      </c>
      <c r="X250" s="12">
        <v>24170</v>
      </c>
      <c r="Y250" s="12">
        <v>733</v>
      </c>
      <c r="Z250" s="12">
        <v>16066</v>
      </c>
      <c r="AA250" s="12">
        <v>3686</v>
      </c>
      <c r="AC250" s="29">
        <f t="shared" si="23"/>
        <v>20485</v>
      </c>
    </row>
    <row r="251" spans="1:29">
      <c r="A251" s="1">
        <v>251</v>
      </c>
      <c r="B251" s="9">
        <v>1347</v>
      </c>
      <c r="C251" s="10" t="s">
        <v>498</v>
      </c>
      <c r="D251" s="11" t="s">
        <v>499</v>
      </c>
      <c r="E251" s="3"/>
      <c r="F251" s="3">
        <v>491166</v>
      </c>
      <c r="G251" s="3"/>
      <c r="H251" s="3"/>
      <c r="I251" s="3"/>
      <c r="J251" s="3"/>
      <c r="K251" s="4">
        <f t="shared" si="26"/>
        <v>491166</v>
      </c>
      <c r="M251" s="20">
        <f t="shared" si="20"/>
        <v>46498</v>
      </c>
      <c r="N251" s="20">
        <f t="shared" si="21"/>
        <v>240413</v>
      </c>
      <c r="O251" s="20">
        <f t="shared" si="22"/>
        <v>253166</v>
      </c>
      <c r="P251" s="12">
        <v>106331</v>
      </c>
      <c r="Q251" s="12">
        <v>212661</v>
      </c>
      <c r="R251" s="12">
        <v>212661</v>
      </c>
      <c r="S251" s="12">
        <v>152829</v>
      </c>
      <c r="T251" s="12">
        <v>453074</v>
      </c>
      <c r="U251" s="12">
        <v>465827</v>
      </c>
      <c r="V251" s="12">
        <v>83793</v>
      </c>
      <c r="W251" s="12">
        <v>293106</v>
      </c>
      <c r="X251" s="12">
        <v>114267</v>
      </c>
      <c r="Y251" s="12">
        <v>69036</v>
      </c>
      <c r="Z251" s="12">
        <v>159968</v>
      </c>
      <c r="AA251" s="12">
        <v>351560</v>
      </c>
      <c r="AC251" s="29">
        <f t="shared" si="23"/>
        <v>580564</v>
      </c>
    </row>
    <row r="252" spans="1:29">
      <c r="A252" s="1">
        <v>252</v>
      </c>
      <c r="B252" s="9">
        <v>99</v>
      </c>
      <c r="C252" s="10" t="s">
        <v>500</v>
      </c>
      <c r="D252" s="11" t="s">
        <v>501</v>
      </c>
      <c r="E252" s="3">
        <v>12621</v>
      </c>
      <c r="F252" s="3">
        <v>27912</v>
      </c>
      <c r="G252" s="3"/>
      <c r="H252" s="3">
        <v>1615</v>
      </c>
      <c r="I252" s="3"/>
      <c r="J252" s="3"/>
      <c r="K252" s="4">
        <f t="shared" si="26"/>
        <v>42148</v>
      </c>
      <c r="M252" s="20">
        <f t="shared" si="20"/>
        <v>380</v>
      </c>
      <c r="N252" s="20">
        <f t="shared" si="21"/>
        <v>11515</v>
      </c>
      <c r="O252" s="20">
        <f t="shared" si="22"/>
        <v>6315</v>
      </c>
      <c r="P252" s="12">
        <v>8668</v>
      </c>
      <c r="Q252" s="12">
        <v>17336</v>
      </c>
      <c r="R252" s="12">
        <v>17336</v>
      </c>
      <c r="S252" s="12">
        <v>9048</v>
      </c>
      <c r="T252" s="12">
        <v>28851</v>
      </c>
      <c r="U252" s="12">
        <v>23651</v>
      </c>
      <c r="V252" s="12">
        <v>6863</v>
      </c>
      <c r="W252" s="12">
        <v>21049</v>
      </c>
      <c r="X252" s="12">
        <v>14236</v>
      </c>
      <c r="Y252" s="12">
        <v>2185</v>
      </c>
      <c r="Z252" s="12">
        <v>7802</v>
      </c>
      <c r="AA252" s="12">
        <v>9415</v>
      </c>
      <c r="AC252" s="29">
        <f t="shared" si="23"/>
        <v>19402</v>
      </c>
    </row>
    <row r="253" spans="1:29">
      <c r="A253" s="1">
        <v>253</v>
      </c>
      <c r="B253" s="9">
        <v>735</v>
      </c>
      <c r="C253" s="10" t="s">
        <v>502</v>
      </c>
      <c r="D253" s="11" t="s">
        <v>503</v>
      </c>
      <c r="E253" s="3"/>
      <c r="F253" s="3">
        <v>217580</v>
      </c>
      <c r="G253" s="3"/>
      <c r="H253" s="3"/>
      <c r="I253" s="3"/>
      <c r="J253" s="3">
        <v>42315</v>
      </c>
      <c r="K253" s="4">
        <f t="shared" si="26"/>
        <v>259895</v>
      </c>
      <c r="M253" s="20">
        <f t="shared" si="20"/>
        <v>1273</v>
      </c>
      <c r="N253" s="20">
        <f t="shared" si="21"/>
        <v>154929</v>
      </c>
      <c r="O253" s="20">
        <f t="shared" si="22"/>
        <v>196900</v>
      </c>
      <c r="P253" s="12">
        <v>59709</v>
      </c>
      <c r="Q253" s="12">
        <v>119417</v>
      </c>
      <c r="R253" s="12">
        <v>119417</v>
      </c>
      <c r="S253" s="12">
        <v>60982</v>
      </c>
      <c r="T253" s="12">
        <v>274346</v>
      </c>
      <c r="U253" s="12">
        <v>316317</v>
      </c>
      <c r="V253" s="12">
        <v>58513</v>
      </c>
      <c r="W253" s="12">
        <v>159067</v>
      </c>
      <c r="X253" s="12">
        <v>42315</v>
      </c>
      <c r="Y253" s="12">
        <v>2469</v>
      </c>
      <c r="Z253" s="12">
        <v>115279</v>
      </c>
      <c r="AA253" s="12">
        <v>274002</v>
      </c>
      <c r="AC253" s="29">
        <f t="shared" si="23"/>
        <v>391750</v>
      </c>
    </row>
    <row r="254" spans="1:29" ht="36">
      <c r="A254" s="1">
        <v>254</v>
      </c>
      <c r="B254" s="9">
        <v>319</v>
      </c>
      <c r="C254" s="10" t="s">
        <v>504</v>
      </c>
      <c r="D254" s="11" t="s">
        <v>505</v>
      </c>
      <c r="E254" s="3"/>
      <c r="F254" s="3">
        <v>103435</v>
      </c>
      <c r="G254" s="3"/>
      <c r="H254" s="3"/>
      <c r="I254" s="3"/>
      <c r="J254" s="3"/>
      <c r="K254" s="4">
        <f t="shared" si="26"/>
        <v>103435</v>
      </c>
      <c r="M254" s="20">
        <f t="shared" si="20"/>
        <v>2363</v>
      </c>
      <c r="N254" s="20">
        <f t="shared" si="21"/>
        <v>22374</v>
      </c>
      <c r="O254" s="20">
        <f t="shared" si="22"/>
        <v>99438</v>
      </c>
      <c r="P254" s="12">
        <v>23986</v>
      </c>
      <c r="Q254" s="12">
        <v>47973</v>
      </c>
      <c r="R254" s="12">
        <v>47973</v>
      </c>
      <c r="S254" s="12">
        <v>26349</v>
      </c>
      <c r="T254" s="12">
        <v>70347</v>
      </c>
      <c r="U254" s="12">
        <v>147411</v>
      </c>
      <c r="V254" s="12">
        <v>25425</v>
      </c>
      <c r="W254" s="12">
        <v>70347</v>
      </c>
      <c r="X254" s="12">
        <v>7663</v>
      </c>
      <c r="Y254" s="12">
        <v>924</v>
      </c>
      <c r="Z254" s="12">
        <v>0</v>
      </c>
      <c r="AA254" s="12">
        <v>139748</v>
      </c>
      <c r="AC254" s="29">
        <f t="shared" si="23"/>
        <v>140672</v>
      </c>
    </row>
    <row r="255" spans="1:29">
      <c r="A255" s="1">
        <v>255</v>
      </c>
      <c r="B255" s="9">
        <v>673</v>
      </c>
      <c r="C255" s="10" t="s">
        <v>506</v>
      </c>
      <c r="D255" s="11" t="s">
        <v>507</v>
      </c>
      <c r="E255" s="3"/>
      <c r="F255" s="3">
        <v>174853</v>
      </c>
      <c r="G255" s="3"/>
      <c r="H255" s="3"/>
      <c r="I255" s="3"/>
      <c r="J255" s="3"/>
      <c r="K255" s="4">
        <f t="shared" si="26"/>
        <v>174853</v>
      </c>
      <c r="M255" s="20">
        <f t="shared" si="20"/>
        <v>4789</v>
      </c>
      <c r="N255" s="20">
        <f t="shared" si="21"/>
        <v>52782</v>
      </c>
      <c r="O255" s="20">
        <f t="shared" si="22"/>
        <v>113703</v>
      </c>
      <c r="P255" s="12">
        <v>47744</v>
      </c>
      <c r="Q255" s="12">
        <v>95488</v>
      </c>
      <c r="R255" s="12">
        <v>95488</v>
      </c>
      <c r="S255" s="12">
        <v>52533</v>
      </c>
      <c r="T255" s="12">
        <v>148270</v>
      </c>
      <c r="U255" s="12">
        <v>209191</v>
      </c>
      <c r="V255" s="12">
        <v>50574</v>
      </c>
      <c r="W255" s="12">
        <v>124279</v>
      </c>
      <c r="X255" s="12">
        <v>0</v>
      </c>
      <c r="Y255" s="12">
        <v>1959</v>
      </c>
      <c r="Z255" s="12">
        <v>23991</v>
      </c>
      <c r="AA255" s="12">
        <v>209191</v>
      </c>
      <c r="AC255" s="29">
        <f t="shared" si="23"/>
        <v>235141</v>
      </c>
    </row>
    <row r="256" spans="1:29">
      <c r="A256" s="1">
        <v>256</v>
      </c>
      <c r="B256" s="9">
        <v>145</v>
      </c>
      <c r="C256" s="10" t="s">
        <v>508</v>
      </c>
      <c r="D256" s="11" t="s">
        <v>509</v>
      </c>
      <c r="E256" s="3">
        <v>20793</v>
      </c>
      <c r="F256" s="3">
        <f>19487+4843</f>
        <v>24330</v>
      </c>
      <c r="G256" s="3">
        <v>4306</v>
      </c>
      <c r="H256" s="3">
        <v>0</v>
      </c>
      <c r="I256" s="3">
        <v>5061</v>
      </c>
      <c r="J256" s="3"/>
      <c r="K256" s="4">
        <f t="shared" si="26"/>
        <v>54490</v>
      </c>
      <c r="M256" s="20">
        <f t="shared" si="20"/>
        <v>8294</v>
      </c>
      <c r="N256" s="20">
        <f t="shared" si="21"/>
        <v>21309</v>
      </c>
      <c r="O256" s="20">
        <f t="shared" si="22"/>
        <v>209</v>
      </c>
      <c r="P256" s="12">
        <v>19488</v>
      </c>
      <c r="Q256" s="12">
        <v>4843</v>
      </c>
      <c r="R256" s="12">
        <v>30159</v>
      </c>
      <c r="S256" s="12">
        <v>27782</v>
      </c>
      <c r="T256" s="12">
        <v>26152</v>
      </c>
      <c r="U256" s="12">
        <v>30368</v>
      </c>
      <c r="V256" s="12">
        <v>19487</v>
      </c>
      <c r="W256" s="12">
        <v>4843</v>
      </c>
      <c r="X256" s="12">
        <v>30160</v>
      </c>
      <c r="Y256" s="12">
        <v>8295</v>
      </c>
      <c r="Z256" s="12">
        <v>21309</v>
      </c>
      <c r="AA256" s="12">
        <v>208</v>
      </c>
      <c r="AC256" s="29">
        <f t="shared" si="23"/>
        <v>29812</v>
      </c>
    </row>
    <row r="257" spans="1:34">
      <c r="A257" s="1">
        <v>257</v>
      </c>
      <c r="B257" s="9">
        <v>1092</v>
      </c>
      <c r="C257" s="10" t="s">
        <v>510</v>
      </c>
      <c r="D257" s="11" t="s">
        <v>511</v>
      </c>
      <c r="E257" s="3"/>
      <c r="F257" s="3">
        <v>517186</v>
      </c>
      <c r="G257" s="3"/>
      <c r="H257" s="3"/>
      <c r="I257" s="3"/>
      <c r="J257" s="3"/>
      <c r="K257" s="4">
        <f t="shared" si="26"/>
        <v>517186</v>
      </c>
      <c r="M257" s="20">
        <f t="shared" si="20"/>
        <v>0</v>
      </c>
      <c r="N257" s="20">
        <f t="shared" si="21"/>
        <v>107574</v>
      </c>
      <c r="O257" s="20">
        <f t="shared" si="22"/>
        <v>0</v>
      </c>
      <c r="P257" s="12">
        <v>80195</v>
      </c>
      <c r="Q257" s="12">
        <v>160391</v>
      </c>
      <c r="R257" s="12">
        <v>160391</v>
      </c>
      <c r="S257" s="12">
        <v>80195</v>
      </c>
      <c r="T257" s="12">
        <v>267965</v>
      </c>
      <c r="U257" s="12">
        <v>160391</v>
      </c>
      <c r="V257" s="12">
        <v>80195</v>
      </c>
      <c r="W257" s="12">
        <v>267965</v>
      </c>
      <c r="X257" s="12">
        <v>160391</v>
      </c>
      <c r="Y257" s="12">
        <v>0</v>
      </c>
      <c r="Z257" s="12">
        <v>0</v>
      </c>
      <c r="AA257" s="12">
        <v>0</v>
      </c>
      <c r="AC257" s="29">
        <f t="shared" si="23"/>
        <v>0</v>
      </c>
    </row>
    <row r="258" spans="1:34" ht="36">
      <c r="A258" s="1">
        <v>258</v>
      </c>
      <c r="B258" s="9">
        <v>938</v>
      </c>
      <c r="C258" s="10" t="s">
        <v>512</v>
      </c>
      <c r="D258" s="11" t="s">
        <v>513</v>
      </c>
      <c r="E258" s="3"/>
      <c r="F258" s="3">
        <v>345142</v>
      </c>
      <c r="G258" s="3"/>
      <c r="H258" s="3"/>
      <c r="I258" s="3"/>
      <c r="J258" s="3"/>
      <c r="K258" s="4">
        <f t="shared" si="26"/>
        <v>345142</v>
      </c>
      <c r="M258" s="20">
        <f t="shared" si="20"/>
        <v>0</v>
      </c>
      <c r="N258" s="20">
        <f t="shared" si="21"/>
        <v>103426</v>
      </c>
      <c r="O258" s="20">
        <f t="shared" si="22"/>
        <v>0</v>
      </c>
      <c r="P258" s="12">
        <v>68287</v>
      </c>
      <c r="Q258" s="12">
        <v>136575</v>
      </c>
      <c r="R258" s="12">
        <v>136575</v>
      </c>
      <c r="S258" s="12">
        <v>68287</v>
      </c>
      <c r="T258" s="12">
        <v>240001</v>
      </c>
      <c r="U258" s="12">
        <v>136575</v>
      </c>
      <c r="V258" s="12">
        <v>68287</v>
      </c>
      <c r="W258" s="12">
        <v>140280</v>
      </c>
      <c r="X258" s="12">
        <v>136575</v>
      </c>
      <c r="Y258" s="12">
        <v>0</v>
      </c>
      <c r="Z258" s="12">
        <v>99721</v>
      </c>
      <c r="AA258" s="12">
        <v>0</v>
      </c>
      <c r="AC258" s="29">
        <f t="shared" si="23"/>
        <v>99721</v>
      </c>
    </row>
    <row r="259" spans="1:34" ht="36">
      <c r="A259" s="1">
        <v>259</v>
      </c>
      <c r="B259" s="9">
        <v>1183</v>
      </c>
      <c r="C259" s="10" t="s">
        <v>514</v>
      </c>
      <c r="D259" s="11" t="s">
        <v>515</v>
      </c>
      <c r="E259" s="3"/>
      <c r="F259" s="3">
        <v>542709</v>
      </c>
      <c r="G259" s="3"/>
      <c r="H259" s="3"/>
      <c r="I259" s="3"/>
      <c r="J259" s="3"/>
      <c r="K259" s="3">
        <v>542709</v>
      </c>
      <c r="M259" s="20">
        <f t="shared" ref="M259:M322" si="27">S259-P259</f>
        <v>0</v>
      </c>
      <c r="N259" s="20">
        <f t="shared" ref="N259:N322" si="28">T259-Q259</f>
        <v>273199</v>
      </c>
      <c r="O259" s="20">
        <f t="shared" ref="O259:O322" si="29">U259-R259</f>
        <v>0</v>
      </c>
      <c r="P259" s="12">
        <v>85473</v>
      </c>
      <c r="Q259" s="12">
        <v>170946</v>
      </c>
      <c r="R259" s="12">
        <v>170946</v>
      </c>
      <c r="S259" s="12">
        <v>85473</v>
      </c>
      <c r="T259" s="12">
        <v>444145</v>
      </c>
      <c r="U259" s="12">
        <v>170946</v>
      </c>
      <c r="V259" s="12">
        <v>85473</v>
      </c>
      <c r="W259" s="12">
        <v>286290</v>
      </c>
      <c r="X259" s="12">
        <v>170946</v>
      </c>
      <c r="Y259" s="12">
        <v>0</v>
      </c>
      <c r="Z259" s="12">
        <v>157855</v>
      </c>
      <c r="AA259" s="12">
        <v>0</v>
      </c>
      <c r="AC259" s="29">
        <f t="shared" ref="AC259:AC322" si="30">SUM(Y259:AA259)</f>
        <v>157855</v>
      </c>
    </row>
    <row r="260" spans="1:34" ht="36">
      <c r="A260" s="1">
        <v>260</v>
      </c>
      <c r="B260" s="9">
        <v>1177</v>
      </c>
      <c r="C260" s="10" t="s">
        <v>516</v>
      </c>
      <c r="D260" s="11" t="s">
        <v>517</v>
      </c>
      <c r="E260" s="3"/>
      <c r="F260" s="3">
        <v>559383</v>
      </c>
      <c r="G260" s="3"/>
      <c r="H260" s="3"/>
      <c r="I260" s="3"/>
      <c r="J260" s="3"/>
      <c r="K260" s="4">
        <f t="shared" ref="K260:K266" si="31">SUM(E260:J260)</f>
        <v>559383</v>
      </c>
      <c r="M260" s="20">
        <f t="shared" si="27"/>
        <v>0</v>
      </c>
      <c r="N260" s="20">
        <f t="shared" si="28"/>
        <v>168091</v>
      </c>
      <c r="O260" s="20">
        <f t="shared" si="29"/>
        <v>0</v>
      </c>
      <c r="P260" s="12">
        <v>84591</v>
      </c>
      <c r="Q260" s="12">
        <v>169182</v>
      </c>
      <c r="R260" s="12">
        <v>169182</v>
      </c>
      <c r="S260" s="12">
        <v>84591</v>
      </c>
      <c r="T260" s="12">
        <v>337273</v>
      </c>
      <c r="U260" s="12">
        <v>169182</v>
      </c>
      <c r="V260" s="12">
        <v>84591</v>
      </c>
      <c r="W260" s="12">
        <v>305610</v>
      </c>
      <c r="X260" s="12">
        <v>169182</v>
      </c>
      <c r="Y260" s="12">
        <v>0</v>
      </c>
      <c r="Z260" s="12">
        <v>31663</v>
      </c>
      <c r="AA260" s="12">
        <v>0</v>
      </c>
      <c r="AC260" s="29">
        <f t="shared" si="30"/>
        <v>31663</v>
      </c>
    </row>
    <row r="261" spans="1:34">
      <c r="A261" s="1">
        <v>261</v>
      </c>
      <c r="B261" s="9">
        <v>1300</v>
      </c>
      <c r="C261" s="10" t="s">
        <v>518</v>
      </c>
      <c r="D261" s="11" t="s">
        <v>519</v>
      </c>
      <c r="E261" s="3"/>
      <c r="F261" s="3">
        <v>513559.67200000002</v>
      </c>
      <c r="G261" s="3"/>
      <c r="H261" s="3"/>
      <c r="I261" s="3"/>
      <c r="J261" s="3"/>
      <c r="K261" s="4">
        <f t="shared" si="31"/>
        <v>513559.67200000002</v>
      </c>
      <c r="M261" s="20">
        <f t="shared" si="27"/>
        <v>0</v>
      </c>
      <c r="N261" s="20">
        <f t="shared" si="28"/>
        <v>46257</v>
      </c>
      <c r="O261" s="20">
        <f t="shared" si="29"/>
        <v>0</v>
      </c>
      <c r="P261" s="12">
        <v>93461</v>
      </c>
      <c r="Q261" s="12">
        <v>186921</v>
      </c>
      <c r="R261" s="12">
        <v>186921</v>
      </c>
      <c r="S261" s="12">
        <v>93461</v>
      </c>
      <c r="T261" s="12">
        <v>233178</v>
      </c>
      <c r="U261" s="12">
        <v>186921</v>
      </c>
      <c r="V261" s="12">
        <v>93461</v>
      </c>
      <c r="W261" s="12">
        <v>233178</v>
      </c>
      <c r="X261" s="12">
        <v>186921</v>
      </c>
      <c r="Y261" s="12">
        <v>0</v>
      </c>
      <c r="Z261" s="12">
        <v>0</v>
      </c>
      <c r="AA261" s="12">
        <v>0</v>
      </c>
      <c r="AC261" s="29">
        <f t="shared" si="30"/>
        <v>0</v>
      </c>
    </row>
    <row r="262" spans="1:34">
      <c r="A262" s="1">
        <v>262</v>
      </c>
      <c r="B262" s="9">
        <v>1195</v>
      </c>
      <c r="C262" s="10" t="s">
        <v>520</v>
      </c>
      <c r="D262" s="11" t="s">
        <v>521</v>
      </c>
      <c r="E262" s="3"/>
      <c r="F262" s="3">
        <v>553602</v>
      </c>
      <c r="G262" s="3"/>
      <c r="H262" s="3"/>
      <c r="I262" s="3"/>
      <c r="J262" s="3"/>
      <c r="K262" s="4">
        <f t="shared" si="31"/>
        <v>553602</v>
      </c>
      <c r="M262" s="20">
        <f t="shared" si="27"/>
        <v>1</v>
      </c>
      <c r="N262" s="20">
        <f t="shared" si="28"/>
        <v>85457</v>
      </c>
      <c r="O262" s="20">
        <f t="shared" si="29"/>
        <v>0</v>
      </c>
      <c r="P262" s="12">
        <v>87534</v>
      </c>
      <c r="Q262" s="12">
        <v>175068</v>
      </c>
      <c r="R262" s="12">
        <v>175068</v>
      </c>
      <c r="S262" s="12">
        <v>87535</v>
      </c>
      <c r="T262" s="12">
        <v>260525</v>
      </c>
      <c r="U262" s="12">
        <v>175068</v>
      </c>
      <c r="V262" s="12">
        <v>87534</v>
      </c>
      <c r="W262" s="12">
        <v>260525</v>
      </c>
      <c r="X262" s="12">
        <v>175068</v>
      </c>
      <c r="Y262" s="12">
        <v>1</v>
      </c>
      <c r="Z262" s="12">
        <v>0</v>
      </c>
      <c r="AA262" s="12">
        <v>0</v>
      </c>
      <c r="AC262" s="29">
        <f t="shared" si="30"/>
        <v>1</v>
      </c>
    </row>
    <row r="263" spans="1:34">
      <c r="A263" s="1">
        <v>263</v>
      </c>
      <c r="B263" s="9">
        <v>1148</v>
      </c>
      <c r="C263" s="10" t="s">
        <v>522</v>
      </c>
      <c r="D263" s="11" t="s">
        <v>523</v>
      </c>
      <c r="E263" s="3"/>
      <c r="F263" s="3">
        <v>420763</v>
      </c>
      <c r="G263" s="3"/>
      <c r="H263" s="3"/>
      <c r="I263" s="3"/>
      <c r="J263" s="3"/>
      <c r="K263" s="4">
        <f t="shared" si="31"/>
        <v>420763</v>
      </c>
      <c r="M263" s="20">
        <f t="shared" si="27"/>
        <v>0</v>
      </c>
      <c r="N263" s="20">
        <f t="shared" si="28"/>
        <v>8323</v>
      </c>
      <c r="O263" s="20">
        <f t="shared" si="29"/>
        <v>0</v>
      </c>
      <c r="P263" s="12">
        <v>82488</v>
      </c>
      <c r="Q263" s="12">
        <v>164976</v>
      </c>
      <c r="R263" s="12">
        <v>164976</v>
      </c>
      <c r="S263" s="12">
        <v>82488</v>
      </c>
      <c r="T263" s="12">
        <v>173299</v>
      </c>
      <c r="U263" s="12">
        <v>164976</v>
      </c>
      <c r="V263" s="12">
        <v>82488</v>
      </c>
      <c r="W263" s="12">
        <v>173299</v>
      </c>
      <c r="X263" s="12">
        <v>164976</v>
      </c>
      <c r="Y263" s="12">
        <v>0</v>
      </c>
      <c r="Z263" s="12">
        <v>0</v>
      </c>
      <c r="AA263" s="12">
        <v>0</v>
      </c>
      <c r="AC263" s="29">
        <f t="shared" si="30"/>
        <v>0</v>
      </c>
    </row>
    <row r="264" spans="1:34">
      <c r="A264" s="1">
        <v>264</v>
      </c>
      <c r="B264" s="9">
        <v>951</v>
      </c>
      <c r="C264" s="10" t="s">
        <v>524</v>
      </c>
      <c r="D264" s="11" t="s">
        <v>525</v>
      </c>
      <c r="E264" s="3"/>
      <c r="F264" s="3">
        <v>337853</v>
      </c>
      <c r="G264" s="3"/>
      <c r="H264" s="3"/>
      <c r="I264" s="3"/>
      <c r="J264" s="3"/>
      <c r="K264" s="4">
        <f t="shared" si="31"/>
        <v>337853</v>
      </c>
      <c r="M264" s="20">
        <f t="shared" si="27"/>
        <v>0</v>
      </c>
      <c r="N264" s="20">
        <f t="shared" si="28"/>
        <v>0</v>
      </c>
      <c r="O264" s="20">
        <f t="shared" si="29"/>
        <v>0</v>
      </c>
      <c r="P264" s="12">
        <v>67571</v>
      </c>
      <c r="Q264" s="12">
        <v>135141</v>
      </c>
      <c r="R264" s="12">
        <v>135141</v>
      </c>
      <c r="S264" s="12">
        <v>67571</v>
      </c>
      <c r="T264" s="12">
        <v>135141</v>
      </c>
      <c r="U264" s="12">
        <v>135141</v>
      </c>
      <c r="V264" s="12">
        <v>67571</v>
      </c>
      <c r="W264" s="12">
        <v>135141</v>
      </c>
      <c r="X264" s="12">
        <v>135141</v>
      </c>
      <c r="Y264" s="12">
        <v>0</v>
      </c>
      <c r="Z264" s="12">
        <v>0</v>
      </c>
      <c r="AA264" s="12">
        <v>0</v>
      </c>
      <c r="AC264" s="29">
        <f t="shared" si="30"/>
        <v>0</v>
      </c>
    </row>
    <row r="265" spans="1:34">
      <c r="A265" s="1">
        <v>265</v>
      </c>
      <c r="B265" s="9">
        <v>444</v>
      </c>
      <c r="C265" s="10" t="s">
        <v>526</v>
      </c>
      <c r="D265" s="11" t="s">
        <v>527</v>
      </c>
      <c r="E265" s="3"/>
      <c r="F265" s="3">
        <v>170677</v>
      </c>
      <c r="G265" s="3"/>
      <c r="H265" s="3"/>
      <c r="I265" s="3"/>
      <c r="J265" s="3"/>
      <c r="K265" s="4">
        <f t="shared" si="31"/>
        <v>170677</v>
      </c>
      <c r="M265" s="20">
        <f t="shared" si="27"/>
        <v>0</v>
      </c>
      <c r="N265" s="20">
        <f t="shared" si="28"/>
        <v>0</v>
      </c>
      <c r="O265" s="20">
        <f t="shared" si="29"/>
        <v>0</v>
      </c>
      <c r="P265" s="12">
        <v>34135</v>
      </c>
      <c r="Q265" s="12">
        <v>68271</v>
      </c>
      <c r="R265" s="12">
        <v>68271</v>
      </c>
      <c r="S265" s="12">
        <v>34135</v>
      </c>
      <c r="T265" s="12">
        <v>68271</v>
      </c>
      <c r="U265" s="12">
        <v>68271</v>
      </c>
      <c r="V265" s="12">
        <v>34135</v>
      </c>
      <c r="W265" s="12">
        <v>68271</v>
      </c>
      <c r="X265" s="12">
        <v>68271</v>
      </c>
      <c r="Y265" s="12">
        <v>0</v>
      </c>
      <c r="Z265" s="12">
        <v>0</v>
      </c>
      <c r="AA265" s="12">
        <v>0</v>
      </c>
      <c r="AC265" s="29">
        <f t="shared" si="30"/>
        <v>0</v>
      </c>
    </row>
    <row r="266" spans="1:34" ht="36">
      <c r="A266" s="1">
        <v>266</v>
      </c>
      <c r="B266" s="9">
        <v>1257</v>
      </c>
      <c r="C266" s="10" t="s">
        <v>528</v>
      </c>
      <c r="D266" s="11" t="s">
        <v>529</v>
      </c>
      <c r="E266" s="3"/>
      <c r="F266" s="3">
        <v>573135.00000000012</v>
      </c>
      <c r="G266" s="3"/>
      <c r="H266" s="3"/>
      <c r="I266" s="3"/>
      <c r="J266" s="3"/>
      <c r="K266" s="4">
        <f t="shared" si="31"/>
        <v>573135.00000000012</v>
      </c>
      <c r="M266" s="20">
        <f t="shared" si="27"/>
        <v>0</v>
      </c>
      <c r="N266" s="20">
        <f t="shared" si="28"/>
        <v>117103</v>
      </c>
      <c r="O266" s="20">
        <f t="shared" si="29"/>
        <v>0</v>
      </c>
      <c r="P266" s="12">
        <v>91206</v>
      </c>
      <c r="Q266" s="12">
        <v>182413</v>
      </c>
      <c r="R266" s="12">
        <v>182413</v>
      </c>
      <c r="S266" s="12">
        <v>91206</v>
      </c>
      <c r="T266" s="12">
        <v>299516</v>
      </c>
      <c r="U266" s="12">
        <v>182413</v>
      </c>
      <c r="V266" s="12">
        <v>91206</v>
      </c>
      <c r="W266" s="12">
        <v>299516</v>
      </c>
      <c r="X266" s="12">
        <v>182413</v>
      </c>
      <c r="Y266" s="12">
        <v>0</v>
      </c>
      <c r="Z266" s="12">
        <v>0</v>
      </c>
      <c r="AA266" s="12">
        <v>0</v>
      </c>
      <c r="AC266" s="29">
        <f t="shared" si="30"/>
        <v>0</v>
      </c>
    </row>
    <row r="267" spans="1:34">
      <c r="A267" s="1">
        <v>267</v>
      </c>
      <c r="B267" s="9">
        <v>212</v>
      </c>
      <c r="C267" s="10" t="s">
        <v>530</v>
      </c>
      <c r="D267" s="11" t="s">
        <v>531</v>
      </c>
      <c r="E267" s="3"/>
      <c r="F267" s="3">
        <v>86279.999999999985</v>
      </c>
      <c r="G267" s="3"/>
      <c r="H267" s="3"/>
      <c r="I267" s="3"/>
      <c r="J267" s="3"/>
      <c r="K267" s="3">
        <v>86279.999999999985</v>
      </c>
      <c r="M267" s="20">
        <f t="shared" si="27"/>
        <v>0</v>
      </c>
      <c r="N267" s="20">
        <f t="shared" si="28"/>
        <v>0</v>
      </c>
      <c r="O267" s="20">
        <f t="shared" si="29"/>
        <v>0</v>
      </c>
      <c r="P267" s="12">
        <v>17256</v>
      </c>
      <c r="Q267" s="12">
        <v>34512</v>
      </c>
      <c r="R267" s="12">
        <v>34512</v>
      </c>
      <c r="S267" s="12">
        <v>17256</v>
      </c>
      <c r="T267" s="12">
        <v>34512</v>
      </c>
      <c r="U267" s="12">
        <v>34512</v>
      </c>
      <c r="V267" s="12">
        <v>17256</v>
      </c>
      <c r="W267" s="12">
        <v>34512</v>
      </c>
      <c r="X267" s="12">
        <v>34512</v>
      </c>
      <c r="Y267" s="12">
        <v>0</v>
      </c>
      <c r="Z267" s="12">
        <v>0</v>
      </c>
      <c r="AA267" s="12">
        <v>0</v>
      </c>
      <c r="AC267" s="29">
        <f t="shared" si="30"/>
        <v>0</v>
      </c>
    </row>
    <row r="268" spans="1:34">
      <c r="A268" s="1">
        <v>268</v>
      </c>
      <c r="B268" s="9">
        <v>1349</v>
      </c>
      <c r="C268" s="10" t="s">
        <v>532</v>
      </c>
      <c r="D268" s="11" t="s">
        <v>533</v>
      </c>
      <c r="E268" s="3"/>
      <c r="F268" s="3">
        <v>485990</v>
      </c>
      <c r="G268" s="3"/>
      <c r="H268" s="3"/>
      <c r="I268" s="3"/>
      <c r="J268" s="3"/>
      <c r="K268" s="4">
        <f>SUM(E268:J268)</f>
        <v>485990</v>
      </c>
      <c r="M268" s="20">
        <f t="shared" si="27"/>
        <v>0</v>
      </c>
      <c r="N268" s="20">
        <f t="shared" si="28"/>
        <v>0</v>
      </c>
      <c r="O268" s="20">
        <f t="shared" si="29"/>
        <v>0</v>
      </c>
      <c r="P268" s="12">
        <v>97198</v>
      </c>
      <c r="Q268" s="12">
        <v>194396</v>
      </c>
      <c r="R268" s="12">
        <v>194396</v>
      </c>
      <c r="S268" s="12">
        <v>97198</v>
      </c>
      <c r="T268" s="12">
        <v>194396</v>
      </c>
      <c r="U268" s="12">
        <v>194396</v>
      </c>
      <c r="V268" s="12">
        <v>97198</v>
      </c>
      <c r="W268" s="12">
        <v>194396</v>
      </c>
      <c r="X268" s="12">
        <v>194396</v>
      </c>
      <c r="Y268" s="12">
        <v>0</v>
      </c>
      <c r="Z268" s="12">
        <v>0</v>
      </c>
      <c r="AA268" s="12">
        <v>0</v>
      </c>
      <c r="AC268" s="29">
        <f t="shared" si="30"/>
        <v>0</v>
      </c>
    </row>
    <row r="269" spans="1:34">
      <c r="A269" s="1">
        <v>269</v>
      </c>
      <c r="B269" s="9">
        <v>976</v>
      </c>
      <c r="C269" s="10" t="s">
        <v>534</v>
      </c>
      <c r="D269" s="11" t="s">
        <v>535</v>
      </c>
      <c r="E269" s="3"/>
      <c r="F269" s="3">
        <v>267354</v>
      </c>
      <c r="G269" s="3"/>
      <c r="H269" s="3"/>
      <c r="I269" s="3"/>
      <c r="J269" s="3"/>
      <c r="K269" s="4">
        <f>SUM(E269:J269)</f>
        <v>267354</v>
      </c>
      <c r="M269" s="20">
        <f t="shared" si="27"/>
        <v>0</v>
      </c>
      <c r="N269" s="20">
        <f t="shared" si="28"/>
        <v>50097</v>
      </c>
      <c r="O269" s="20">
        <f t="shared" si="29"/>
        <v>0</v>
      </c>
      <c r="P269" s="12">
        <v>68909</v>
      </c>
      <c r="Q269" s="12">
        <v>137819</v>
      </c>
      <c r="R269" s="12">
        <v>137819</v>
      </c>
      <c r="S269" s="12">
        <v>68909</v>
      </c>
      <c r="T269" s="12">
        <v>187916</v>
      </c>
      <c r="U269" s="12">
        <v>137819</v>
      </c>
      <c r="V269" s="12">
        <v>68909</v>
      </c>
      <c r="W269" s="12">
        <v>60626</v>
      </c>
      <c r="X269" s="12">
        <v>137819</v>
      </c>
      <c r="Y269" s="12">
        <v>0</v>
      </c>
      <c r="Z269" s="12">
        <v>127290</v>
      </c>
      <c r="AA269" s="12">
        <v>0</v>
      </c>
      <c r="AC269" s="29">
        <f t="shared" si="30"/>
        <v>127290</v>
      </c>
    </row>
    <row r="270" spans="1:34">
      <c r="A270" s="1">
        <v>270</v>
      </c>
      <c r="B270" s="9">
        <v>79</v>
      </c>
      <c r="C270" s="10" t="s">
        <v>536</v>
      </c>
      <c r="D270" s="11" t="s">
        <v>537</v>
      </c>
      <c r="E270" s="3">
        <v>27789</v>
      </c>
      <c r="F270" s="3">
        <v>18825</v>
      </c>
      <c r="G270" s="3"/>
      <c r="H270" s="3"/>
      <c r="I270" s="3"/>
      <c r="J270" s="3"/>
      <c r="K270" s="4">
        <f>SUM(E270:J270)</f>
        <v>46614</v>
      </c>
      <c r="M270" s="20">
        <f t="shared" si="27"/>
        <v>2213</v>
      </c>
      <c r="N270" s="20">
        <f t="shared" si="28"/>
        <v>-2464</v>
      </c>
      <c r="O270" s="20">
        <f t="shared" si="29"/>
        <v>15672</v>
      </c>
      <c r="P270" s="12">
        <v>8573</v>
      </c>
      <c r="Q270" s="12">
        <v>17145</v>
      </c>
      <c r="R270" s="12">
        <v>17145</v>
      </c>
      <c r="S270" s="12">
        <v>10786</v>
      </c>
      <c r="T270" s="12">
        <v>14681</v>
      </c>
      <c r="U270" s="12">
        <v>32817</v>
      </c>
      <c r="V270" s="12">
        <v>0</v>
      </c>
      <c r="W270" s="12">
        <v>15309</v>
      </c>
      <c r="X270" s="12">
        <v>27789</v>
      </c>
      <c r="Y270" s="12">
        <v>10786</v>
      </c>
      <c r="Z270" s="12">
        <v>-628</v>
      </c>
      <c r="AA270" s="12">
        <v>5028</v>
      </c>
      <c r="AC270" s="29">
        <f t="shared" si="30"/>
        <v>15186</v>
      </c>
      <c r="AD270" s="30" t="s">
        <v>854</v>
      </c>
      <c r="AE270" s="31"/>
      <c r="AF270" s="31"/>
      <c r="AG270" s="31"/>
      <c r="AH270" s="32"/>
    </row>
    <row r="271" spans="1:34">
      <c r="A271" s="1">
        <v>271</v>
      </c>
      <c r="B271" s="9">
        <v>533</v>
      </c>
      <c r="C271" s="10" t="s">
        <v>538</v>
      </c>
      <c r="D271" s="11" t="s">
        <v>539</v>
      </c>
      <c r="E271" s="3"/>
      <c r="F271" s="3">
        <v>200683</v>
      </c>
      <c r="G271" s="3"/>
      <c r="H271" s="3"/>
      <c r="I271" s="3"/>
      <c r="J271" s="3"/>
      <c r="K271" s="4">
        <f>SUM(E271:J271)</f>
        <v>200683</v>
      </c>
      <c r="M271" s="20">
        <f t="shared" si="27"/>
        <v>0</v>
      </c>
      <c r="N271" s="20">
        <f t="shared" si="28"/>
        <v>57150</v>
      </c>
      <c r="O271" s="20">
        <f t="shared" si="29"/>
        <v>0</v>
      </c>
      <c r="P271" s="12">
        <v>39944</v>
      </c>
      <c r="Q271" s="12">
        <v>79888</v>
      </c>
      <c r="R271" s="12">
        <v>79888</v>
      </c>
      <c r="S271" s="12">
        <v>39944</v>
      </c>
      <c r="T271" s="12">
        <v>137038</v>
      </c>
      <c r="U271" s="12">
        <v>79888</v>
      </c>
      <c r="V271" s="12">
        <v>39944</v>
      </c>
      <c r="W271" s="12">
        <v>80851</v>
      </c>
      <c r="X271" s="12">
        <v>79888</v>
      </c>
      <c r="Y271" s="12">
        <v>0</v>
      </c>
      <c r="Z271" s="12">
        <v>56187</v>
      </c>
      <c r="AA271" s="12">
        <v>0</v>
      </c>
      <c r="AC271" s="29">
        <f t="shared" si="30"/>
        <v>56187</v>
      </c>
    </row>
    <row r="272" spans="1:34">
      <c r="A272" s="1">
        <v>272</v>
      </c>
      <c r="B272" s="9">
        <v>152</v>
      </c>
      <c r="C272" s="10" t="s">
        <v>540</v>
      </c>
      <c r="D272" s="11" t="s">
        <v>541</v>
      </c>
      <c r="E272" s="12">
        <v>0</v>
      </c>
      <c r="F272" s="3">
        <v>0</v>
      </c>
      <c r="G272" s="12">
        <v>0</v>
      </c>
      <c r="H272" s="12">
        <v>0</v>
      </c>
      <c r="I272" s="12">
        <v>0</v>
      </c>
      <c r="J272" s="12">
        <v>0</v>
      </c>
      <c r="K272" s="12">
        <v>0</v>
      </c>
      <c r="M272" s="20">
        <f t="shared" si="27"/>
        <v>6248</v>
      </c>
      <c r="N272" s="20">
        <f t="shared" si="28"/>
        <v>11496</v>
      </c>
      <c r="O272" s="20">
        <f t="shared" si="29"/>
        <v>17372</v>
      </c>
      <c r="P272" s="12">
        <v>14991</v>
      </c>
      <c r="Q272" s="12">
        <v>29982</v>
      </c>
      <c r="R272" s="12">
        <v>29982</v>
      </c>
      <c r="S272" s="12">
        <v>21239</v>
      </c>
      <c r="T272" s="12">
        <v>41478</v>
      </c>
      <c r="U272" s="12">
        <v>47354</v>
      </c>
      <c r="V272" s="12">
        <v>16149</v>
      </c>
      <c r="W272" s="12">
        <v>32569</v>
      </c>
      <c r="X272" s="12">
        <v>38954</v>
      </c>
      <c r="Y272" s="12">
        <v>5090</v>
      </c>
      <c r="Z272" s="12">
        <v>8909</v>
      </c>
      <c r="AA272" s="12">
        <v>8400</v>
      </c>
      <c r="AC272" s="29">
        <f t="shared" si="30"/>
        <v>22399</v>
      </c>
    </row>
    <row r="273" spans="1:29">
      <c r="A273" s="1">
        <v>273</v>
      </c>
      <c r="B273" s="10">
        <v>12</v>
      </c>
      <c r="C273" s="10" t="s">
        <v>542</v>
      </c>
      <c r="D273" s="11" t="s">
        <v>543</v>
      </c>
      <c r="E273" s="3"/>
      <c r="F273" s="3">
        <v>3962</v>
      </c>
      <c r="G273" s="3"/>
      <c r="H273" s="3"/>
      <c r="I273" s="3"/>
      <c r="J273" s="3"/>
      <c r="K273" s="4">
        <f>SUM(E273:J273)</f>
        <v>3962</v>
      </c>
      <c r="M273" s="20">
        <f t="shared" si="27"/>
        <v>-2812</v>
      </c>
      <c r="N273" s="20">
        <f t="shared" si="28"/>
        <v>3443</v>
      </c>
      <c r="O273" s="20">
        <f t="shared" si="29"/>
        <v>3778</v>
      </c>
      <c r="P273" s="12">
        <v>1182</v>
      </c>
      <c r="Q273" s="12">
        <v>2364</v>
      </c>
      <c r="R273" s="12">
        <v>2364</v>
      </c>
      <c r="S273" s="12">
        <v>-1630</v>
      </c>
      <c r="T273" s="12">
        <v>5807</v>
      </c>
      <c r="U273" s="12">
        <v>6142</v>
      </c>
      <c r="V273" s="12">
        <v>0</v>
      </c>
      <c r="W273" s="12">
        <v>2242</v>
      </c>
      <c r="X273" s="12">
        <v>1720</v>
      </c>
      <c r="Y273" s="12">
        <v>-1630</v>
      </c>
      <c r="Z273" s="12">
        <v>3565</v>
      </c>
      <c r="AA273" s="12">
        <v>4422</v>
      </c>
      <c r="AC273" s="29">
        <f t="shared" si="30"/>
        <v>6357</v>
      </c>
    </row>
    <row r="274" spans="1:29">
      <c r="A274" s="1">
        <v>274</v>
      </c>
      <c r="B274" s="10">
        <v>31</v>
      </c>
      <c r="C274" s="10" t="s">
        <v>544</v>
      </c>
      <c r="D274" s="11" t="s">
        <v>543</v>
      </c>
      <c r="E274" s="3"/>
      <c r="F274" s="3">
        <v>34463</v>
      </c>
      <c r="G274" s="3"/>
      <c r="H274" s="3"/>
      <c r="I274" s="3"/>
      <c r="J274" s="3"/>
      <c r="K274" s="4">
        <f>SUM(E274:J274)</f>
        <v>34463</v>
      </c>
      <c r="M274" s="20">
        <f t="shared" si="27"/>
        <v>14600</v>
      </c>
      <c r="N274" s="20">
        <f t="shared" si="28"/>
        <v>31608</v>
      </c>
      <c r="O274" s="20">
        <f t="shared" si="29"/>
        <v>34023</v>
      </c>
      <c r="P274" s="12">
        <v>3011</v>
      </c>
      <c r="Q274" s="12">
        <v>6022</v>
      </c>
      <c r="R274" s="12">
        <v>6022</v>
      </c>
      <c r="S274" s="12">
        <v>17611</v>
      </c>
      <c r="T274" s="12">
        <v>37630</v>
      </c>
      <c r="U274" s="12">
        <v>40045</v>
      </c>
      <c r="V274" s="12">
        <v>14382</v>
      </c>
      <c r="W274" s="12">
        <v>500</v>
      </c>
      <c r="X274" s="12">
        <v>19581</v>
      </c>
      <c r="Y274" s="12">
        <v>3229</v>
      </c>
      <c r="Z274" s="12">
        <v>37130</v>
      </c>
      <c r="AA274" s="12">
        <v>20464</v>
      </c>
      <c r="AC274" s="29">
        <f t="shared" si="30"/>
        <v>60823</v>
      </c>
    </row>
    <row r="275" spans="1:29">
      <c r="A275" s="1">
        <v>275</v>
      </c>
      <c r="B275" s="9">
        <v>279</v>
      </c>
      <c r="C275" s="10" t="s">
        <v>545</v>
      </c>
      <c r="D275" s="11" t="s">
        <v>546</v>
      </c>
      <c r="E275" s="3">
        <v>49568</v>
      </c>
      <c r="F275" s="3"/>
      <c r="G275" s="3"/>
      <c r="H275" s="3"/>
      <c r="I275" s="3"/>
      <c r="J275" s="3"/>
      <c r="K275" s="4">
        <f>SUM(E275:J275)</f>
        <v>49568</v>
      </c>
      <c r="M275" s="20">
        <f t="shared" si="27"/>
        <v>0</v>
      </c>
      <c r="N275" s="20">
        <f t="shared" si="28"/>
        <v>10385</v>
      </c>
      <c r="O275" s="20">
        <f t="shared" si="29"/>
        <v>0</v>
      </c>
      <c r="P275" s="12">
        <v>24784</v>
      </c>
      <c r="Q275" s="12">
        <v>49568</v>
      </c>
      <c r="R275" s="12">
        <v>49568</v>
      </c>
      <c r="S275" s="12">
        <v>24784</v>
      </c>
      <c r="T275" s="12">
        <v>59953</v>
      </c>
      <c r="U275" s="12">
        <v>49568</v>
      </c>
      <c r="V275" s="12">
        <v>24784</v>
      </c>
      <c r="W275" s="12">
        <v>34992</v>
      </c>
      <c r="X275" s="12">
        <v>49568</v>
      </c>
      <c r="Y275" s="12">
        <v>0</v>
      </c>
      <c r="Z275" s="12">
        <v>24961</v>
      </c>
      <c r="AA275" s="12">
        <v>0</v>
      </c>
      <c r="AC275" s="29">
        <f t="shared" si="30"/>
        <v>24961</v>
      </c>
    </row>
    <row r="276" spans="1:29">
      <c r="A276" s="1">
        <v>276</v>
      </c>
      <c r="B276" s="9">
        <v>262</v>
      </c>
      <c r="C276" s="10" t="s">
        <v>547</v>
      </c>
      <c r="D276" s="11" t="s">
        <v>548</v>
      </c>
      <c r="E276" s="3"/>
      <c r="F276" s="3">
        <v>142426</v>
      </c>
      <c r="G276" s="3"/>
      <c r="H276" s="3"/>
      <c r="I276" s="3"/>
      <c r="J276" s="3"/>
      <c r="K276" s="4">
        <f>SUM(E276:J276)</f>
        <v>142426</v>
      </c>
      <c r="M276" s="20">
        <f t="shared" si="27"/>
        <v>11214</v>
      </c>
      <c r="N276" s="20">
        <f t="shared" si="28"/>
        <v>58461</v>
      </c>
      <c r="O276" s="20">
        <f t="shared" si="29"/>
        <v>8029</v>
      </c>
      <c r="P276" s="6">
        <v>21639</v>
      </c>
      <c r="Q276" s="6">
        <v>43277</v>
      </c>
      <c r="R276" s="6">
        <v>43277</v>
      </c>
      <c r="S276" s="12">
        <v>32853</v>
      </c>
      <c r="T276" s="12">
        <v>101738</v>
      </c>
      <c r="U276" s="12">
        <v>51306</v>
      </c>
      <c r="V276" s="12">
        <v>24266</v>
      </c>
      <c r="W276" s="12">
        <v>82258</v>
      </c>
      <c r="X276" s="12">
        <v>35902</v>
      </c>
      <c r="Y276" s="12">
        <v>8587</v>
      </c>
      <c r="Z276" s="12">
        <v>19480</v>
      </c>
      <c r="AA276" s="12">
        <v>15404</v>
      </c>
      <c r="AC276" s="29">
        <f t="shared" si="30"/>
        <v>43471</v>
      </c>
    </row>
    <row r="277" spans="1:29">
      <c r="A277" s="1">
        <v>277</v>
      </c>
      <c r="B277" s="9">
        <v>368</v>
      </c>
      <c r="C277" s="10" t="s">
        <v>549</v>
      </c>
      <c r="D277" s="11" t="s">
        <v>550</v>
      </c>
      <c r="E277" s="3"/>
      <c r="F277" s="3">
        <v>119438</v>
      </c>
      <c r="G277" s="3"/>
      <c r="H277" s="3"/>
      <c r="I277" s="3"/>
      <c r="J277" s="3"/>
      <c r="K277" s="4">
        <f>SUM(E277:J277)</f>
        <v>119438</v>
      </c>
      <c r="M277" s="20">
        <f t="shared" si="27"/>
        <v>17156</v>
      </c>
      <c r="N277" s="20">
        <f t="shared" si="28"/>
        <v>26998</v>
      </c>
      <c r="O277" s="20">
        <f t="shared" si="29"/>
        <v>1878</v>
      </c>
      <c r="P277" s="12">
        <v>35112</v>
      </c>
      <c r="Q277" s="12">
        <v>70226</v>
      </c>
      <c r="R277" s="12">
        <v>70226</v>
      </c>
      <c r="S277" s="12">
        <v>52268</v>
      </c>
      <c r="T277" s="12">
        <v>97224</v>
      </c>
      <c r="U277" s="12">
        <v>72104</v>
      </c>
      <c r="V277" s="12">
        <v>49950</v>
      </c>
      <c r="W277" s="12">
        <v>55500</v>
      </c>
      <c r="X277" s="12">
        <v>13988</v>
      </c>
      <c r="Y277" s="12">
        <v>2318</v>
      </c>
      <c r="Z277" s="12">
        <v>41724</v>
      </c>
      <c r="AA277" s="12">
        <v>58116</v>
      </c>
      <c r="AC277" s="29">
        <f t="shared" si="30"/>
        <v>102158</v>
      </c>
    </row>
    <row r="278" spans="1:29" ht="54">
      <c r="A278" s="1">
        <v>278</v>
      </c>
      <c r="B278" s="9">
        <v>254</v>
      </c>
      <c r="C278" s="10" t="s">
        <v>551</v>
      </c>
      <c r="D278" s="11" t="s">
        <v>552</v>
      </c>
      <c r="E278" s="12">
        <v>0</v>
      </c>
      <c r="F278" s="3">
        <v>0</v>
      </c>
      <c r="G278" s="12">
        <v>0</v>
      </c>
      <c r="H278" s="12">
        <v>0</v>
      </c>
      <c r="I278" s="12">
        <v>0</v>
      </c>
      <c r="J278" s="12">
        <v>0</v>
      </c>
      <c r="K278" s="12">
        <v>0</v>
      </c>
      <c r="M278" s="20">
        <f t="shared" si="27"/>
        <v>27139</v>
      </c>
      <c r="N278" s="20">
        <f t="shared" si="28"/>
        <v>43269</v>
      </c>
      <c r="O278" s="20">
        <f t="shared" si="29"/>
        <v>183364</v>
      </c>
      <c r="P278" s="12">
        <v>24970</v>
      </c>
      <c r="Q278" s="12">
        <v>49941</v>
      </c>
      <c r="R278" s="12">
        <v>49941</v>
      </c>
      <c r="S278" s="12">
        <v>52109</v>
      </c>
      <c r="T278" s="12">
        <v>93210</v>
      </c>
      <c r="U278" s="12">
        <v>233305</v>
      </c>
      <c r="V278" s="12">
        <v>25442</v>
      </c>
      <c r="W278" s="12">
        <v>47043</v>
      </c>
      <c r="X278" s="12">
        <v>23219</v>
      </c>
      <c r="Y278" s="12">
        <v>26667</v>
      </c>
      <c r="Z278" s="12">
        <v>46167</v>
      </c>
      <c r="AA278" s="12">
        <v>210086</v>
      </c>
      <c r="AC278" s="29">
        <f t="shared" si="30"/>
        <v>282920</v>
      </c>
    </row>
    <row r="279" spans="1:29" ht="36">
      <c r="A279" s="1">
        <v>279</v>
      </c>
      <c r="B279" s="9">
        <v>224</v>
      </c>
      <c r="C279" s="10" t="s">
        <v>553</v>
      </c>
      <c r="D279" s="11" t="s">
        <v>554</v>
      </c>
      <c r="E279" s="12">
        <v>0</v>
      </c>
      <c r="F279" s="3">
        <v>0</v>
      </c>
      <c r="G279" s="12">
        <v>0</v>
      </c>
      <c r="H279" s="12">
        <v>0</v>
      </c>
      <c r="I279" s="12">
        <v>0</v>
      </c>
      <c r="J279" s="12">
        <v>0</v>
      </c>
      <c r="K279" s="12">
        <v>0</v>
      </c>
      <c r="M279" s="20">
        <f t="shared" si="27"/>
        <v>0</v>
      </c>
      <c r="N279" s="20">
        <f t="shared" si="28"/>
        <v>0</v>
      </c>
      <c r="O279" s="20">
        <f t="shared" si="29"/>
        <v>0</v>
      </c>
      <c r="P279" s="6">
        <v>24248</v>
      </c>
      <c r="Q279" s="6">
        <v>48496</v>
      </c>
      <c r="R279" s="6">
        <v>48345</v>
      </c>
      <c r="S279" s="6">
        <v>24248</v>
      </c>
      <c r="T279" s="6">
        <v>48496</v>
      </c>
      <c r="U279" s="6">
        <v>48345</v>
      </c>
      <c r="V279" s="6">
        <v>24248</v>
      </c>
      <c r="W279" s="6">
        <v>48496</v>
      </c>
      <c r="X279" s="6">
        <v>48345</v>
      </c>
      <c r="Y279" s="22">
        <v>0</v>
      </c>
      <c r="Z279" s="22">
        <v>0</v>
      </c>
      <c r="AA279" s="22">
        <v>0</v>
      </c>
      <c r="AC279" s="29">
        <f t="shared" si="30"/>
        <v>0</v>
      </c>
    </row>
    <row r="280" spans="1:29">
      <c r="A280" s="1">
        <v>280</v>
      </c>
      <c r="B280" s="9">
        <v>450</v>
      </c>
      <c r="C280" s="10" t="s">
        <v>555</v>
      </c>
      <c r="D280" s="11" t="s">
        <v>556</v>
      </c>
      <c r="E280" s="3">
        <v>69659</v>
      </c>
      <c r="F280" s="3"/>
      <c r="G280" s="3"/>
      <c r="H280" s="3"/>
      <c r="I280" s="3"/>
      <c r="J280" s="3"/>
      <c r="K280" s="4">
        <f>SUM(E280:J280)</f>
        <v>69659</v>
      </c>
      <c r="M280" s="20">
        <f t="shared" si="27"/>
        <v>0</v>
      </c>
      <c r="N280" s="20">
        <f t="shared" si="28"/>
        <v>19057</v>
      </c>
      <c r="O280" s="20">
        <f t="shared" si="29"/>
        <v>0</v>
      </c>
      <c r="P280" s="12">
        <v>34830</v>
      </c>
      <c r="Q280" s="12">
        <v>69659</v>
      </c>
      <c r="R280" s="12">
        <v>69659</v>
      </c>
      <c r="S280" s="12">
        <v>34830</v>
      </c>
      <c r="T280" s="12">
        <v>88716</v>
      </c>
      <c r="U280" s="12">
        <v>69659</v>
      </c>
      <c r="V280" s="12">
        <v>34830</v>
      </c>
      <c r="W280" s="12">
        <v>76620</v>
      </c>
      <c r="X280" s="12">
        <v>69659</v>
      </c>
      <c r="Y280" s="12">
        <v>0</v>
      </c>
      <c r="Z280" s="12">
        <v>12096</v>
      </c>
      <c r="AA280" s="12">
        <v>0</v>
      </c>
      <c r="AC280" s="29">
        <f t="shared" si="30"/>
        <v>12096</v>
      </c>
    </row>
    <row r="281" spans="1:29">
      <c r="A281" s="1">
        <v>281</v>
      </c>
      <c r="B281" s="9">
        <v>521</v>
      </c>
      <c r="C281" s="10" t="s">
        <v>557</v>
      </c>
      <c r="D281" s="11" t="s">
        <v>558</v>
      </c>
      <c r="E281" s="3"/>
      <c r="F281" s="3">
        <v>218358</v>
      </c>
      <c r="G281" s="3"/>
      <c r="H281" s="3"/>
      <c r="I281" s="3"/>
      <c r="J281" s="3"/>
      <c r="K281" s="4">
        <f>SUM(E281:J281)</f>
        <v>218358</v>
      </c>
      <c r="M281" s="20">
        <f t="shared" si="27"/>
        <v>0</v>
      </c>
      <c r="N281" s="20">
        <f t="shared" si="28"/>
        <v>0</v>
      </c>
      <c r="O281" s="20">
        <f t="shared" si="29"/>
        <v>0</v>
      </c>
      <c r="P281" s="12">
        <v>43672</v>
      </c>
      <c r="Q281" s="12">
        <v>87343</v>
      </c>
      <c r="R281" s="12">
        <v>87343</v>
      </c>
      <c r="S281" s="12">
        <v>43672</v>
      </c>
      <c r="T281" s="12">
        <v>87343</v>
      </c>
      <c r="U281" s="12">
        <v>87343</v>
      </c>
      <c r="V281" s="12">
        <v>43672</v>
      </c>
      <c r="W281" s="12">
        <v>87343</v>
      </c>
      <c r="X281" s="12">
        <v>87343</v>
      </c>
      <c r="Y281" s="12">
        <v>0</v>
      </c>
      <c r="Z281" s="12">
        <v>0</v>
      </c>
      <c r="AA281" s="12">
        <v>0</v>
      </c>
      <c r="AC281" s="29">
        <f t="shared" si="30"/>
        <v>0</v>
      </c>
    </row>
    <row r="282" spans="1:29">
      <c r="A282" s="1">
        <v>282</v>
      </c>
      <c r="B282" s="9">
        <v>470</v>
      </c>
      <c r="C282" s="10" t="s">
        <v>559</v>
      </c>
      <c r="D282" s="11" t="s">
        <v>560</v>
      </c>
      <c r="E282" s="3"/>
      <c r="F282" s="3">
        <v>137405</v>
      </c>
      <c r="G282" s="3"/>
      <c r="H282" s="3"/>
      <c r="I282" s="3"/>
      <c r="J282" s="3"/>
      <c r="K282" s="4">
        <f>SUM(E282:J282)</f>
        <v>137405</v>
      </c>
      <c r="M282" s="20">
        <f t="shared" si="27"/>
        <v>0</v>
      </c>
      <c r="N282" s="20">
        <f t="shared" si="28"/>
        <v>149607</v>
      </c>
      <c r="O282" s="20">
        <f t="shared" si="29"/>
        <v>0</v>
      </c>
      <c r="P282" s="12">
        <v>37824</v>
      </c>
      <c r="Q282" s="12">
        <v>75647</v>
      </c>
      <c r="R282" s="12">
        <v>75648</v>
      </c>
      <c r="S282" s="12">
        <v>37824</v>
      </c>
      <c r="T282" s="12">
        <v>225254</v>
      </c>
      <c r="U282" s="12">
        <v>75648</v>
      </c>
      <c r="V282" s="12">
        <v>37824</v>
      </c>
      <c r="W282" s="12">
        <v>23933</v>
      </c>
      <c r="X282" s="12">
        <v>75648</v>
      </c>
      <c r="Y282" s="12">
        <v>0</v>
      </c>
      <c r="Z282" s="12">
        <v>201321</v>
      </c>
      <c r="AA282" s="12">
        <v>0</v>
      </c>
      <c r="AC282" s="29">
        <f t="shared" si="30"/>
        <v>201321</v>
      </c>
    </row>
    <row r="283" spans="1:29" ht="36">
      <c r="A283" s="1">
        <v>283</v>
      </c>
      <c r="B283" s="9">
        <v>125</v>
      </c>
      <c r="C283" s="10" t="s">
        <v>561</v>
      </c>
      <c r="D283" s="11" t="s">
        <v>562</v>
      </c>
      <c r="E283" s="3">
        <v>0</v>
      </c>
      <c r="F283" s="3">
        <v>0</v>
      </c>
      <c r="G283" s="12">
        <v>0</v>
      </c>
      <c r="H283" s="12">
        <v>0</v>
      </c>
      <c r="I283" s="12">
        <v>0</v>
      </c>
      <c r="J283" s="12">
        <v>0</v>
      </c>
      <c r="K283" s="12">
        <v>0</v>
      </c>
      <c r="M283" s="20">
        <f t="shared" si="27"/>
        <v>16288</v>
      </c>
      <c r="N283" s="20">
        <f t="shared" si="28"/>
        <v>49709</v>
      </c>
      <c r="O283" s="20">
        <f t="shared" si="29"/>
        <v>22366</v>
      </c>
      <c r="P283" s="12">
        <v>12535</v>
      </c>
      <c r="Q283" s="12">
        <v>25069</v>
      </c>
      <c r="R283" s="12">
        <v>25069</v>
      </c>
      <c r="S283" s="12">
        <v>28823</v>
      </c>
      <c r="T283" s="12">
        <v>74778</v>
      </c>
      <c r="U283" s="12">
        <v>47435</v>
      </c>
      <c r="V283" s="12">
        <v>0</v>
      </c>
      <c r="W283" s="12">
        <v>11833</v>
      </c>
      <c r="X283" s="12">
        <v>2107</v>
      </c>
      <c r="Y283" s="12">
        <v>28823</v>
      </c>
      <c r="Z283" s="12">
        <v>62945</v>
      </c>
      <c r="AA283" s="12">
        <v>45328</v>
      </c>
      <c r="AC283" s="29">
        <f t="shared" si="30"/>
        <v>137096</v>
      </c>
    </row>
    <row r="284" spans="1:29">
      <c r="A284" s="1">
        <v>284</v>
      </c>
      <c r="B284" s="9">
        <v>255</v>
      </c>
      <c r="C284" s="10" t="s">
        <v>563</v>
      </c>
      <c r="D284" s="11" t="s">
        <v>564</v>
      </c>
      <c r="E284" s="3"/>
      <c r="F284" s="3">
        <v>114604</v>
      </c>
      <c r="G284" s="3"/>
      <c r="H284" s="3"/>
      <c r="I284" s="3"/>
      <c r="J284" s="3"/>
      <c r="K284" s="4">
        <f>SUM(E284:J284)</f>
        <v>114604</v>
      </c>
      <c r="M284" s="20">
        <f t="shared" si="27"/>
        <v>0</v>
      </c>
      <c r="N284" s="20">
        <f t="shared" si="28"/>
        <v>0</v>
      </c>
      <c r="O284" s="20">
        <f t="shared" si="29"/>
        <v>0</v>
      </c>
      <c r="P284" s="6">
        <v>25088</v>
      </c>
      <c r="Q284" s="6">
        <v>50175</v>
      </c>
      <c r="R284" s="6">
        <v>50175</v>
      </c>
      <c r="S284" s="6">
        <v>25088</v>
      </c>
      <c r="T284" s="6">
        <v>50175</v>
      </c>
      <c r="U284" s="6">
        <v>50175</v>
      </c>
      <c r="V284" s="12">
        <v>25088</v>
      </c>
      <c r="W284" s="12">
        <v>50108</v>
      </c>
      <c r="X284" s="12">
        <v>39408</v>
      </c>
      <c r="Y284" s="12">
        <v>0</v>
      </c>
      <c r="Z284" s="12">
        <v>67</v>
      </c>
      <c r="AA284" s="12">
        <v>10767</v>
      </c>
      <c r="AC284" s="29">
        <f t="shared" si="30"/>
        <v>10834</v>
      </c>
    </row>
    <row r="285" spans="1:29">
      <c r="A285" s="1">
        <v>285</v>
      </c>
      <c r="B285" s="9">
        <v>278</v>
      </c>
      <c r="C285" s="10" t="s">
        <v>565</v>
      </c>
      <c r="D285" s="11" t="s">
        <v>566</v>
      </c>
      <c r="E285" s="3">
        <v>5995</v>
      </c>
      <c r="F285" s="3">
        <f>24957+67295</f>
        <v>92252</v>
      </c>
      <c r="G285" s="3">
        <v>6355</v>
      </c>
      <c r="H285" s="3"/>
      <c r="I285" s="3"/>
      <c r="J285" s="3"/>
      <c r="K285" s="4">
        <f>SUM(E285:J285)</f>
        <v>104602</v>
      </c>
      <c r="M285" s="20">
        <f t="shared" si="27"/>
        <v>3425</v>
      </c>
      <c r="N285" s="20">
        <f t="shared" si="28"/>
        <v>100883</v>
      </c>
      <c r="O285" s="20">
        <f t="shared" si="29"/>
        <v>2013</v>
      </c>
      <c r="P285" s="12">
        <v>22660</v>
      </c>
      <c r="Q285" s="12">
        <v>45320</v>
      </c>
      <c r="R285" s="12">
        <v>45320</v>
      </c>
      <c r="S285" s="12">
        <v>26085</v>
      </c>
      <c r="T285" s="12">
        <v>146203</v>
      </c>
      <c r="U285" s="12">
        <v>47333</v>
      </c>
      <c r="V285" s="12">
        <v>14151</v>
      </c>
      <c r="W285" s="12">
        <v>67295</v>
      </c>
      <c r="X285" s="12">
        <v>12349</v>
      </c>
      <c r="Y285" s="12">
        <v>11934</v>
      </c>
      <c r="Z285" s="12">
        <v>78908</v>
      </c>
      <c r="AA285" s="12">
        <v>34984</v>
      </c>
      <c r="AC285" s="29">
        <f t="shared" si="30"/>
        <v>125826</v>
      </c>
    </row>
    <row r="286" spans="1:29">
      <c r="A286" s="1">
        <v>286</v>
      </c>
      <c r="B286" s="9">
        <v>116</v>
      </c>
      <c r="C286" s="10" t="s">
        <v>567</v>
      </c>
      <c r="D286" s="11" t="s">
        <v>568</v>
      </c>
      <c r="E286" s="3"/>
      <c r="F286" s="3">
        <v>51799</v>
      </c>
      <c r="G286" s="3"/>
      <c r="H286" s="3"/>
      <c r="I286" s="3"/>
      <c r="J286" s="3"/>
      <c r="K286" s="4">
        <f>SUM(E286:J286)</f>
        <v>51799</v>
      </c>
      <c r="M286" s="20">
        <f t="shared" si="27"/>
        <v>1690</v>
      </c>
      <c r="N286" s="20">
        <f t="shared" si="28"/>
        <v>19</v>
      </c>
      <c r="O286" s="20">
        <f t="shared" si="29"/>
        <v>43</v>
      </c>
      <c r="P286" s="12">
        <v>10035</v>
      </c>
      <c r="Q286" s="12">
        <v>20069</v>
      </c>
      <c r="R286" s="12">
        <v>20069</v>
      </c>
      <c r="S286" s="12">
        <v>11725</v>
      </c>
      <c r="T286" s="12">
        <v>20088</v>
      </c>
      <c r="U286" s="12">
        <v>20112</v>
      </c>
      <c r="V286" s="12">
        <v>11723</v>
      </c>
      <c r="W286" s="12">
        <v>19964</v>
      </c>
      <c r="X286" s="12">
        <v>20112</v>
      </c>
      <c r="Y286" s="12">
        <v>2</v>
      </c>
      <c r="Z286" s="12">
        <v>124</v>
      </c>
      <c r="AA286" s="12">
        <v>0</v>
      </c>
      <c r="AC286" s="29">
        <f t="shared" si="30"/>
        <v>126</v>
      </c>
    </row>
    <row r="287" spans="1:29">
      <c r="A287" s="1">
        <v>287</v>
      </c>
      <c r="B287" s="9">
        <v>255</v>
      </c>
      <c r="C287" s="10" t="s">
        <v>569</v>
      </c>
      <c r="D287" s="11" t="s">
        <v>570</v>
      </c>
      <c r="E287" s="12">
        <v>0</v>
      </c>
      <c r="F287" s="3">
        <v>0</v>
      </c>
      <c r="G287" s="12">
        <v>0</v>
      </c>
      <c r="H287" s="12">
        <v>0</v>
      </c>
      <c r="I287" s="12">
        <v>0</v>
      </c>
      <c r="J287" s="12">
        <v>0</v>
      </c>
      <c r="K287" s="12">
        <v>0</v>
      </c>
      <c r="M287" s="20">
        <f t="shared" si="27"/>
        <v>0</v>
      </c>
      <c r="N287" s="20">
        <f t="shared" si="28"/>
        <v>16159</v>
      </c>
      <c r="O287" s="20">
        <f t="shared" si="29"/>
        <v>0</v>
      </c>
      <c r="P287" s="12">
        <v>20233</v>
      </c>
      <c r="Q287" s="12">
        <v>40463</v>
      </c>
      <c r="R287" s="12">
        <v>40463</v>
      </c>
      <c r="S287" s="12">
        <v>20233</v>
      </c>
      <c r="T287" s="12">
        <v>56622</v>
      </c>
      <c r="U287" s="12">
        <v>40463</v>
      </c>
      <c r="V287" s="12">
        <v>20233</v>
      </c>
      <c r="W287" s="12">
        <v>0</v>
      </c>
      <c r="X287" s="12">
        <v>40463</v>
      </c>
      <c r="Y287" s="12">
        <v>0</v>
      </c>
      <c r="Z287" s="12">
        <v>56622</v>
      </c>
      <c r="AA287" s="12">
        <v>0</v>
      </c>
      <c r="AC287" s="29">
        <f t="shared" si="30"/>
        <v>56622</v>
      </c>
    </row>
    <row r="288" spans="1:29">
      <c r="A288" s="1">
        <v>288</v>
      </c>
      <c r="B288" s="9">
        <v>166</v>
      </c>
      <c r="C288" s="10" t="s">
        <v>571</v>
      </c>
      <c r="D288" s="11" t="s">
        <v>572</v>
      </c>
      <c r="E288" s="3">
        <v>4555</v>
      </c>
      <c r="F288" s="3">
        <v>53588</v>
      </c>
      <c r="G288" s="3">
        <v>2790</v>
      </c>
      <c r="H288" s="3">
        <v>20119</v>
      </c>
      <c r="I288" s="3"/>
      <c r="J288" s="3"/>
      <c r="K288" s="4">
        <f t="shared" ref="K288:K295" si="32">SUM(E288:J288)</f>
        <v>81052</v>
      </c>
      <c r="M288" s="20">
        <f t="shared" si="27"/>
        <v>4932</v>
      </c>
      <c r="N288" s="20">
        <f t="shared" si="28"/>
        <v>17303</v>
      </c>
      <c r="O288" s="20">
        <f t="shared" si="29"/>
        <v>36979</v>
      </c>
      <c r="P288" s="6">
        <v>14527</v>
      </c>
      <c r="Q288" s="6">
        <v>29054</v>
      </c>
      <c r="R288" s="6">
        <v>29054</v>
      </c>
      <c r="S288" s="12">
        <v>19459</v>
      </c>
      <c r="T288" s="12">
        <v>46357</v>
      </c>
      <c r="U288" s="12">
        <v>66033</v>
      </c>
      <c r="V288" s="12">
        <v>13104</v>
      </c>
      <c r="W288" s="12">
        <v>38048</v>
      </c>
      <c r="X288" s="12">
        <v>29900</v>
      </c>
      <c r="Y288" s="12">
        <v>6355</v>
      </c>
      <c r="Z288" s="12">
        <v>8309</v>
      </c>
      <c r="AA288" s="12">
        <v>36133</v>
      </c>
      <c r="AC288" s="29">
        <f t="shared" si="30"/>
        <v>50797</v>
      </c>
    </row>
    <row r="289" spans="1:34" ht="36">
      <c r="A289" s="1">
        <v>289</v>
      </c>
      <c r="B289" s="9">
        <v>485</v>
      </c>
      <c r="C289" s="10" t="s">
        <v>573</v>
      </c>
      <c r="D289" s="11" t="s">
        <v>574</v>
      </c>
      <c r="E289" s="3">
        <v>39260</v>
      </c>
      <c r="F289" s="3">
        <v>71826</v>
      </c>
      <c r="G289" s="3"/>
      <c r="H289" s="3"/>
      <c r="I289" s="3"/>
      <c r="J289" s="3"/>
      <c r="K289" s="4">
        <f t="shared" si="32"/>
        <v>111086</v>
      </c>
      <c r="M289" s="20">
        <f t="shared" si="27"/>
        <v>0</v>
      </c>
      <c r="N289" s="20">
        <f t="shared" si="28"/>
        <v>0</v>
      </c>
      <c r="O289" s="20">
        <f t="shared" si="29"/>
        <v>0</v>
      </c>
      <c r="P289" s="12">
        <v>40959</v>
      </c>
      <c r="Q289" s="12">
        <v>81920</v>
      </c>
      <c r="R289" s="12">
        <v>81920</v>
      </c>
      <c r="S289" s="12">
        <v>40959</v>
      </c>
      <c r="T289" s="12">
        <v>81920</v>
      </c>
      <c r="U289" s="12">
        <v>81920</v>
      </c>
      <c r="V289" s="12">
        <v>39260</v>
      </c>
      <c r="W289" s="12">
        <v>65132</v>
      </c>
      <c r="X289" s="12">
        <v>6694</v>
      </c>
      <c r="Y289" s="12">
        <v>1699</v>
      </c>
      <c r="Z289" s="12">
        <v>16788</v>
      </c>
      <c r="AA289" s="12">
        <v>75226</v>
      </c>
      <c r="AC289" s="29">
        <f t="shared" si="30"/>
        <v>93713</v>
      </c>
    </row>
    <row r="290" spans="1:34">
      <c r="A290" s="1">
        <v>290</v>
      </c>
      <c r="B290" s="9">
        <v>478</v>
      </c>
      <c r="C290" s="10" t="s">
        <v>575</v>
      </c>
      <c r="D290" s="11" t="s">
        <v>576</v>
      </c>
      <c r="E290" s="3"/>
      <c r="F290" s="3">
        <v>118033</v>
      </c>
      <c r="G290" s="3"/>
      <c r="H290" s="3"/>
      <c r="I290" s="3"/>
      <c r="J290" s="3"/>
      <c r="K290" s="4">
        <f t="shared" si="32"/>
        <v>118033</v>
      </c>
      <c r="M290" s="20">
        <f t="shared" si="27"/>
        <v>0</v>
      </c>
      <c r="N290" s="20">
        <f t="shared" si="28"/>
        <v>0</v>
      </c>
      <c r="O290" s="20">
        <f t="shared" si="29"/>
        <v>0</v>
      </c>
      <c r="P290" s="12">
        <v>48165</v>
      </c>
      <c r="Q290" s="12">
        <v>96332</v>
      </c>
      <c r="R290" s="12">
        <v>96332</v>
      </c>
      <c r="S290" s="12">
        <v>48165</v>
      </c>
      <c r="T290" s="12">
        <v>96332</v>
      </c>
      <c r="U290" s="12">
        <v>96332</v>
      </c>
      <c r="V290" s="12">
        <v>12729</v>
      </c>
      <c r="W290" s="12">
        <v>62238</v>
      </c>
      <c r="X290" s="12">
        <v>45184</v>
      </c>
      <c r="Y290" s="12">
        <v>35436</v>
      </c>
      <c r="Z290" s="12">
        <v>34094</v>
      </c>
      <c r="AA290" s="12">
        <v>51148</v>
      </c>
      <c r="AC290" s="29">
        <f t="shared" si="30"/>
        <v>120678</v>
      </c>
    </row>
    <row r="291" spans="1:34">
      <c r="A291" s="1">
        <v>291</v>
      </c>
      <c r="B291" s="9">
        <v>171</v>
      </c>
      <c r="C291" s="10" t="s">
        <v>577</v>
      </c>
      <c r="D291" s="11" t="s">
        <v>578</v>
      </c>
      <c r="E291" s="3">
        <v>29273</v>
      </c>
      <c r="F291" s="3">
        <v>14724</v>
      </c>
      <c r="G291" s="3">
        <v>0</v>
      </c>
      <c r="H291" s="3">
        <v>0</v>
      </c>
      <c r="I291" s="3">
        <v>0</v>
      </c>
      <c r="J291" s="3">
        <v>0</v>
      </c>
      <c r="K291" s="4">
        <f t="shared" si="32"/>
        <v>43997</v>
      </c>
      <c r="M291" s="20">
        <f t="shared" si="27"/>
        <v>12980</v>
      </c>
      <c r="N291" s="20">
        <f t="shared" si="28"/>
        <v>0</v>
      </c>
      <c r="O291" s="20">
        <f t="shared" si="29"/>
        <v>88</v>
      </c>
      <c r="P291" s="12">
        <v>29273</v>
      </c>
      <c r="Q291" s="12">
        <v>29273</v>
      </c>
      <c r="R291" s="12">
        <v>14636</v>
      </c>
      <c r="S291" s="12">
        <v>42253</v>
      </c>
      <c r="T291" s="12">
        <v>29273</v>
      </c>
      <c r="U291" s="12">
        <v>14724</v>
      </c>
      <c r="V291" s="12">
        <v>22350</v>
      </c>
      <c r="W291" s="12">
        <v>29273</v>
      </c>
      <c r="X291" s="12">
        <v>14724</v>
      </c>
      <c r="Y291" s="12">
        <v>19903</v>
      </c>
      <c r="Z291" s="12">
        <v>0</v>
      </c>
      <c r="AA291" s="12">
        <v>0</v>
      </c>
      <c r="AC291" s="29">
        <f t="shared" si="30"/>
        <v>19903</v>
      </c>
      <c r="AD291" s="33" t="s">
        <v>855</v>
      </c>
      <c r="AE291" s="34"/>
      <c r="AF291" s="34"/>
      <c r="AG291" s="34"/>
      <c r="AH291" s="35"/>
    </row>
    <row r="292" spans="1:34" ht="36">
      <c r="A292" s="1">
        <v>292</v>
      </c>
      <c r="B292" s="9">
        <v>294</v>
      </c>
      <c r="C292" s="10" t="s">
        <v>579</v>
      </c>
      <c r="D292" s="11" t="s">
        <v>580</v>
      </c>
      <c r="E292" s="3"/>
      <c r="F292" s="3">
        <v>145411</v>
      </c>
      <c r="G292" s="3"/>
      <c r="H292" s="3"/>
      <c r="I292" s="3"/>
      <c r="J292" s="3"/>
      <c r="K292" s="4">
        <f t="shared" si="32"/>
        <v>145411</v>
      </c>
      <c r="M292" s="20">
        <f t="shared" si="27"/>
        <v>22314</v>
      </c>
      <c r="N292" s="20">
        <f t="shared" si="28"/>
        <v>44805</v>
      </c>
      <c r="O292" s="20">
        <f t="shared" si="29"/>
        <v>44628</v>
      </c>
      <c r="P292" s="12">
        <v>23820</v>
      </c>
      <c r="Q292" s="12">
        <v>47640</v>
      </c>
      <c r="R292" s="12">
        <v>47640</v>
      </c>
      <c r="S292" s="12">
        <v>46134</v>
      </c>
      <c r="T292" s="12">
        <v>92445</v>
      </c>
      <c r="U292" s="12">
        <v>92268</v>
      </c>
      <c r="V292" s="12">
        <v>22195</v>
      </c>
      <c r="W292" s="12">
        <v>44390</v>
      </c>
      <c r="X292" s="12">
        <v>44390</v>
      </c>
      <c r="Y292" s="12">
        <v>23939</v>
      </c>
      <c r="Z292" s="12">
        <v>48055</v>
      </c>
      <c r="AA292" s="12">
        <v>47878</v>
      </c>
      <c r="AC292" s="29">
        <f t="shared" si="30"/>
        <v>119872</v>
      </c>
    </row>
    <row r="293" spans="1:34" ht="36">
      <c r="A293" s="1">
        <v>293</v>
      </c>
      <c r="B293" s="9">
        <v>468</v>
      </c>
      <c r="C293" s="10" t="s">
        <v>581</v>
      </c>
      <c r="D293" s="11" t="s">
        <v>582</v>
      </c>
      <c r="E293" s="3"/>
      <c r="F293" s="3">
        <v>33052</v>
      </c>
      <c r="G293" s="3">
        <v>5743</v>
      </c>
      <c r="H293" s="3">
        <v>34155</v>
      </c>
      <c r="I293" s="3"/>
      <c r="J293" s="3"/>
      <c r="K293" s="4">
        <f t="shared" si="32"/>
        <v>72950</v>
      </c>
      <c r="M293" s="20">
        <f t="shared" si="27"/>
        <v>0</v>
      </c>
      <c r="N293" s="20">
        <f t="shared" si="28"/>
        <v>57212</v>
      </c>
      <c r="O293" s="20">
        <f t="shared" si="29"/>
        <v>57</v>
      </c>
      <c r="P293" s="12">
        <v>36475</v>
      </c>
      <c r="Q293" s="12">
        <v>72950</v>
      </c>
      <c r="R293" s="12">
        <v>72950</v>
      </c>
      <c r="S293" s="12">
        <v>36475</v>
      </c>
      <c r="T293" s="12">
        <v>130162</v>
      </c>
      <c r="U293" s="12">
        <v>73007</v>
      </c>
      <c r="V293" s="12">
        <v>36475</v>
      </c>
      <c r="W293" s="12">
        <v>82687</v>
      </c>
      <c r="X293" s="12">
        <v>72950</v>
      </c>
      <c r="Y293" s="12">
        <v>0</v>
      </c>
      <c r="Z293" s="12">
        <v>47475</v>
      </c>
      <c r="AA293" s="12">
        <v>57</v>
      </c>
      <c r="AC293" s="29">
        <f t="shared" si="30"/>
        <v>47532</v>
      </c>
      <c r="AD293" s="33" t="s">
        <v>856</v>
      </c>
      <c r="AE293" s="34"/>
      <c r="AF293" s="34"/>
      <c r="AG293" s="34"/>
      <c r="AH293" s="35"/>
    </row>
    <row r="294" spans="1:34">
      <c r="A294" s="1">
        <v>294</v>
      </c>
      <c r="B294" s="9">
        <v>48</v>
      </c>
      <c r="C294" s="10" t="s">
        <v>583</v>
      </c>
      <c r="D294" s="11" t="s">
        <v>584</v>
      </c>
      <c r="E294" s="3"/>
      <c r="F294" s="3">
        <v>28722</v>
      </c>
      <c r="G294" s="3"/>
      <c r="H294" s="3"/>
      <c r="I294" s="3"/>
      <c r="J294" s="3"/>
      <c r="K294" s="4">
        <f t="shared" si="32"/>
        <v>28722</v>
      </c>
      <c r="M294" s="20">
        <f t="shared" si="27"/>
        <v>4306</v>
      </c>
      <c r="N294" s="20">
        <f t="shared" si="28"/>
        <v>4184</v>
      </c>
      <c r="O294" s="20">
        <f t="shared" si="29"/>
        <v>3902</v>
      </c>
      <c r="P294" s="12">
        <v>3938</v>
      </c>
      <c r="Q294" s="12">
        <v>7876</v>
      </c>
      <c r="R294" s="12">
        <v>7876</v>
      </c>
      <c r="S294" s="12">
        <v>8244</v>
      </c>
      <c r="T294" s="12">
        <v>12060</v>
      </c>
      <c r="U294" s="12">
        <v>11778</v>
      </c>
      <c r="V294" s="12">
        <v>7814</v>
      </c>
      <c r="W294" s="12">
        <v>10349</v>
      </c>
      <c r="X294" s="12">
        <v>10559</v>
      </c>
      <c r="Y294" s="12">
        <v>430</v>
      </c>
      <c r="Z294" s="12">
        <v>1711</v>
      </c>
      <c r="AA294" s="12">
        <v>1219</v>
      </c>
      <c r="AC294" s="29">
        <f t="shared" si="30"/>
        <v>3360</v>
      </c>
    </row>
    <row r="295" spans="1:34">
      <c r="A295" s="1">
        <v>295</v>
      </c>
      <c r="B295" s="9">
        <v>92</v>
      </c>
      <c r="C295" s="10" t="s">
        <v>585</v>
      </c>
      <c r="D295" s="11" t="s">
        <v>586</v>
      </c>
      <c r="E295" s="3"/>
      <c r="F295" s="3">
        <v>41735</v>
      </c>
      <c r="G295" s="3"/>
      <c r="H295" s="3"/>
      <c r="I295" s="3"/>
      <c r="J295" s="3"/>
      <c r="K295" s="4">
        <f t="shared" si="32"/>
        <v>41735</v>
      </c>
      <c r="M295" s="20">
        <f t="shared" si="27"/>
        <v>0</v>
      </c>
      <c r="N295" s="20">
        <f t="shared" si="28"/>
        <v>0</v>
      </c>
      <c r="O295" s="20">
        <f t="shared" si="29"/>
        <v>0</v>
      </c>
      <c r="P295" s="12">
        <v>8347</v>
      </c>
      <c r="Q295" s="12">
        <v>16694</v>
      </c>
      <c r="R295" s="12">
        <v>16694</v>
      </c>
      <c r="S295" s="12">
        <v>8347</v>
      </c>
      <c r="T295" s="12">
        <v>16694</v>
      </c>
      <c r="U295" s="12">
        <v>16694</v>
      </c>
      <c r="V295" s="12">
        <v>8347</v>
      </c>
      <c r="W295" s="12">
        <v>16694</v>
      </c>
      <c r="X295" s="12">
        <v>16694</v>
      </c>
      <c r="Y295" s="12">
        <v>0</v>
      </c>
      <c r="Z295" s="12">
        <v>0</v>
      </c>
      <c r="AA295" s="12">
        <v>0</v>
      </c>
      <c r="AC295" s="29">
        <f t="shared" si="30"/>
        <v>0</v>
      </c>
    </row>
    <row r="296" spans="1:34">
      <c r="A296" s="1">
        <v>296</v>
      </c>
      <c r="B296" s="9">
        <v>299</v>
      </c>
      <c r="C296" s="10" t="s">
        <v>587</v>
      </c>
      <c r="D296" s="11" t="s">
        <v>588</v>
      </c>
      <c r="E296" s="12">
        <v>0</v>
      </c>
      <c r="F296" s="3">
        <v>0</v>
      </c>
      <c r="G296" s="12">
        <v>0</v>
      </c>
      <c r="H296" s="12">
        <v>0</v>
      </c>
      <c r="I296" s="12">
        <v>0</v>
      </c>
      <c r="J296" s="12">
        <v>0</v>
      </c>
      <c r="K296" s="12">
        <v>0</v>
      </c>
      <c r="M296" s="20">
        <f t="shared" si="27"/>
        <v>25366</v>
      </c>
      <c r="N296" s="20">
        <f t="shared" si="28"/>
        <v>54516</v>
      </c>
      <c r="O296" s="20">
        <f t="shared" si="29"/>
        <v>60865</v>
      </c>
      <c r="P296" s="12">
        <v>24797</v>
      </c>
      <c r="Q296" s="12">
        <v>49594</v>
      </c>
      <c r="R296" s="12">
        <v>49594</v>
      </c>
      <c r="S296" s="12">
        <v>50163</v>
      </c>
      <c r="T296" s="12">
        <v>104110</v>
      </c>
      <c r="U296" s="12">
        <v>110459</v>
      </c>
      <c r="V296" s="12">
        <v>29171</v>
      </c>
      <c r="W296" s="12">
        <v>59485</v>
      </c>
      <c r="X296" s="12">
        <v>58341</v>
      </c>
      <c r="Y296" s="12">
        <v>20992</v>
      </c>
      <c r="Z296" s="12">
        <v>44625</v>
      </c>
      <c r="AA296" s="12">
        <v>52118</v>
      </c>
      <c r="AC296" s="29">
        <f t="shared" si="30"/>
        <v>117735</v>
      </c>
    </row>
    <row r="297" spans="1:34">
      <c r="A297" s="1">
        <v>297</v>
      </c>
      <c r="B297" s="9">
        <v>150</v>
      </c>
      <c r="C297" s="10" t="s">
        <v>589</v>
      </c>
      <c r="D297" s="11" t="s">
        <v>590</v>
      </c>
      <c r="E297" s="3">
        <v>7279</v>
      </c>
      <c r="F297" s="3">
        <v>34863</v>
      </c>
      <c r="G297" s="3"/>
      <c r="H297" s="3">
        <v>4392</v>
      </c>
      <c r="I297" s="3"/>
      <c r="J297" s="3"/>
      <c r="K297" s="4">
        <f t="shared" ref="K297:K302" si="33">SUM(E297:J297)</f>
        <v>46534</v>
      </c>
      <c r="M297" s="20">
        <f t="shared" si="27"/>
        <v>8117</v>
      </c>
      <c r="N297" s="20">
        <f t="shared" si="28"/>
        <v>6784</v>
      </c>
      <c r="O297" s="20">
        <f t="shared" si="29"/>
        <v>19340</v>
      </c>
      <c r="P297" s="6">
        <v>12803</v>
      </c>
      <c r="Q297" s="6">
        <v>25607</v>
      </c>
      <c r="R297" s="6">
        <v>25607</v>
      </c>
      <c r="S297" s="12">
        <v>20920</v>
      </c>
      <c r="T297" s="12">
        <v>32391</v>
      </c>
      <c r="U297" s="12">
        <v>44947</v>
      </c>
      <c r="V297" s="12">
        <v>13607</v>
      </c>
      <c r="W297" s="12">
        <v>21256</v>
      </c>
      <c r="X297" s="12">
        <v>11671</v>
      </c>
      <c r="Y297" s="12">
        <v>7313</v>
      </c>
      <c r="Z297" s="12">
        <v>11135</v>
      </c>
      <c r="AA297" s="12">
        <v>33276</v>
      </c>
      <c r="AC297" s="29">
        <f t="shared" si="30"/>
        <v>51724</v>
      </c>
    </row>
    <row r="298" spans="1:34">
      <c r="A298" s="1">
        <v>298</v>
      </c>
      <c r="B298" s="9">
        <v>287</v>
      </c>
      <c r="C298" s="10" t="s">
        <v>591</v>
      </c>
      <c r="D298" s="11" t="s">
        <v>592</v>
      </c>
      <c r="E298" s="3"/>
      <c r="F298" s="3">
        <f>31526+62602</f>
        <v>94128</v>
      </c>
      <c r="G298" s="3"/>
      <c r="H298" s="3">
        <f>5721+1093</f>
        <v>6814</v>
      </c>
      <c r="I298" s="3">
        <v>50047</v>
      </c>
      <c r="J298" s="3"/>
      <c r="K298" s="4">
        <f t="shared" si="33"/>
        <v>150989</v>
      </c>
      <c r="M298" s="20">
        <f t="shared" si="27"/>
        <v>34311</v>
      </c>
      <c r="N298" s="20">
        <f t="shared" si="28"/>
        <v>101784</v>
      </c>
      <c r="O298" s="20">
        <f t="shared" si="29"/>
        <v>0</v>
      </c>
      <c r="P298" s="12">
        <v>28430</v>
      </c>
      <c r="Q298" s="12">
        <v>56861</v>
      </c>
      <c r="R298" s="12">
        <v>56861</v>
      </c>
      <c r="S298" s="12">
        <v>62741</v>
      </c>
      <c r="T298" s="12">
        <v>158645</v>
      </c>
      <c r="U298" s="12">
        <v>56861</v>
      </c>
      <c r="V298" s="12">
        <v>31526</v>
      </c>
      <c r="W298" s="12">
        <v>62602</v>
      </c>
      <c r="X298" s="12">
        <v>56861</v>
      </c>
      <c r="Y298" s="12">
        <v>31215</v>
      </c>
      <c r="Z298" s="12">
        <v>96043</v>
      </c>
      <c r="AA298" s="12">
        <v>0</v>
      </c>
      <c r="AC298" s="29">
        <f t="shared" si="30"/>
        <v>127258</v>
      </c>
      <c r="AD298" s="30" t="s">
        <v>837</v>
      </c>
      <c r="AE298" s="31"/>
      <c r="AF298" s="31"/>
      <c r="AG298" s="31"/>
      <c r="AH298" s="32"/>
    </row>
    <row r="299" spans="1:34">
      <c r="A299" s="1">
        <v>299</v>
      </c>
      <c r="B299" s="9">
        <v>194</v>
      </c>
      <c r="C299" s="10" t="s">
        <v>593</v>
      </c>
      <c r="D299" s="11" t="s">
        <v>594</v>
      </c>
      <c r="E299" s="3">
        <v>60253</v>
      </c>
      <c r="F299" s="3">
        <v>46666</v>
      </c>
      <c r="G299" s="3">
        <v>0</v>
      </c>
      <c r="H299" s="3">
        <v>12551</v>
      </c>
      <c r="I299" s="3">
        <v>0</v>
      </c>
      <c r="J299" s="3">
        <v>955</v>
      </c>
      <c r="K299" s="4">
        <f t="shared" si="33"/>
        <v>120425</v>
      </c>
      <c r="M299" s="20">
        <f t="shared" si="27"/>
        <v>68389</v>
      </c>
      <c r="N299" s="20">
        <f t="shared" si="28"/>
        <v>35988</v>
      </c>
      <c r="O299" s="20">
        <f t="shared" si="29"/>
        <v>130041</v>
      </c>
      <c r="P299" s="12">
        <v>17570</v>
      </c>
      <c r="Q299" s="12">
        <v>35141</v>
      </c>
      <c r="R299" s="12">
        <v>32441</v>
      </c>
      <c r="S299" s="12">
        <v>85959</v>
      </c>
      <c r="T299" s="12">
        <v>71129</v>
      </c>
      <c r="U299" s="12">
        <v>162482</v>
      </c>
      <c r="V299" s="12">
        <v>16165</v>
      </c>
      <c r="W299" s="12">
        <v>30501</v>
      </c>
      <c r="X299" s="12">
        <v>61270</v>
      </c>
      <c r="Y299" s="12">
        <v>69794</v>
      </c>
      <c r="Z299" s="12">
        <v>40628</v>
      </c>
      <c r="AA299" s="12">
        <v>101212</v>
      </c>
      <c r="AC299" s="29">
        <f t="shared" si="30"/>
        <v>211634</v>
      </c>
      <c r="AD299" s="30" t="s">
        <v>857</v>
      </c>
      <c r="AE299" s="31"/>
      <c r="AF299" s="31"/>
      <c r="AG299" s="31"/>
      <c r="AH299" s="32"/>
    </row>
    <row r="300" spans="1:34" ht="36">
      <c r="A300" s="1">
        <v>300</v>
      </c>
      <c r="B300" s="9">
        <v>165</v>
      </c>
      <c r="C300" s="10" t="s">
        <v>595</v>
      </c>
      <c r="D300" s="11" t="s">
        <v>596</v>
      </c>
      <c r="E300" s="3"/>
      <c r="F300" s="3">
        <v>55028</v>
      </c>
      <c r="G300" s="3"/>
      <c r="H300" s="3"/>
      <c r="I300" s="3"/>
      <c r="J300" s="3"/>
      <c r="K300" s="4">
        <f t="shared" si="33"/>
        <v>55028</v>
      </c>
      <c r="M300" s="20">
        <f t="shared" si="27"/>
        <v>1234</v>
      </c>
      <c r="N300" s="20">
        <f t="shared" si="28"/>
        <v>69258</v>
      </c>
      <c r="O300" s="20">
        <f t="shared" si="29"/>
        <v>2467</v>
      </c>
      <c r="P300" s="12">
        <v>13657</v>
      </c>
      <c r="Q300" s="12">
        <v>27313</v>
      </c>
      <c r="R300" s="12">
        <v>27313</v>
      </c>
      <c r="S300" s="12">
        <v>14891</v>
      </c>
      <c r="T300" s="12">
        <v>96571</v>
      </c>
      <c r="U300" s="12">
        <v>29780</v>
      </c>
      <c r="V300" s="12">
        <v>14891</v>
      </c>
      <c r="W300" s="12">
        <v>10356</v>
      </c>
      <c r="X300" s="12">
        <v>29780</v>
      </c>
      <c r="Y300" s="12">
        <v>0</v>
      </c>
      <c r="Z300" s="12">
        <v>86215</v>
      </c>
      <c r="AA300" s="12">
        <v>0</v>
      </c>
      <c r="AC300" s="29">
        <f t="shared" si="30"/>
        <v>86215</v>
      </c>
    </row>
    <row r="301" spans="1:34">
      <c r="A301" s="1">
        <v>301</v>
      </c>
      <c r="B301" s="9">
        <v>182</v>
      </c>
      <c r="C301" s="10" t="s">
        <v>597</v>
      </c>
      <c r="D301" s="11" t="s">
        <v>598</v>
      </c>
      <c r="E301" s="3"/>
      <c r="F301" s="3"/>
      <c r="G301" s="3">
        <v>37291</v>
      </c>
      <c r="H301" s="3"/>
      <c r="I301" s="3"/>
      <c r="J301" s="3"/>
      <c r="K301" s="4">
        <f t="shared" si="33"/>
        <v>37291</v>
      </c>
      <c r="M301" s="20">
        <f t="shared" si="27"/>
        <v>-999</v>
      </c>
      <c r="N301" s="20">
        <f t="shared" si="28"/>
        <v>167</v>
      </c>
      <c r="O301" s="20">
        <f t="shared" si="29"/>
        <v>-2073</v>
      </c>
      <c r="P301" s="12">
        <v>18633</v>
      </c>
      <c r="Q301" s="12">
        <v>37267</v>
      </c>
      <c r="R301" s="12">
        <v>37267</v>
      </c>
      <c r="S301" s="12">
        <v>17634</v>
      </c>
      <c r="T301" s="12">
        <v>37434</v>
      </c>
      <c r="U301" s="12">
        <v>35194</v>
      </c>
      <c r="V301" s="12">
        <v>18849</v>
      </c>
      <c r="W301" s="12">
        <v>36268</v>
      </c>
      <c r="X301" s="12">
        <v>37291</v>
      </c>
      <c r="Y301" s="12">
        <v>-1215</v>
      </c>
      <c r="Z301" s="12">
        <v>1166</v>
      </c>
      <c r="AA301" s="12">
        <v>-2097</v>
      </c>
      <c r="AC301" s="29">
        <f t="shared" si="30"/>
        <v>-2146</v>
      </c>
      <c r="AD301" s="33" t="s">
        <v>858</v>
      </c>
      <c r="AE301" s="34"/>
      <c r="AF301" s="34"/>
      <c r="AG301" s="34"/>
      <c r="AH301" s="35"/>
    </row>
    <row r="302" spans="1:34">
      <c r="A302" s="1">
        <v>302</v>
      </c>
      <c r="B302" s="9">
        <v>63</v>
      </c>
      <c r="C302" s="10" t="s">
        <v>599</v>
      </c>
      <c r="D302" s="11" t="s">
        <v>600</v>
      </c>
      <c r="E302" s="3"/>
      <c r="F302" s="3">
        <v>12036</v>
      </c>
      <c r="G302" s="3"/>
      <c r="H302" s="3"/>
      <c r="I302" s="3"/>
      <c r="J302" s="3"/>
      <c r="K302" s="4">
        <f t="shared" si="33"/>
        <v>12036</v>
      </c>
      <c r="M302" s="20">
        <f t="shared" si="27"/>
        <v>-305</v>
      </c>
      <c r="N302" s="20">
        <f t="shared" si="28"/>
        <v>210</v>
      </c>
      <c r="O302" s="20">
        <f t="shared" si="29"/>
        <v>-1326</v>
      </c>
      <c r="P302" s="12">
        <v>5973</v>
      </c>
      <c r="Q302" s="12">
        <v>11947</v>
      </c>
      <c r="R302" s="12">
        <v>11947</v>
      </c>
      <c r="S302" s="12">
        <v>5668</v>
      </c>
      <c r="T302" s="12">
        <v>12157</v>
      </c>
      <c r="U302" s="12">
        <v>10621</v>
      </c>
      <c r="V302" s="12">
        <v>6018</v>
      </c>
      <c r="W302" s="12">
        <v>12134</v>
      </c>
      <c r="X302" s="12">
        <v>12036</v>
      </c>
      <c r="Y302" s="12">
        <v>-350</v>
      </c>
      <c r="Z302" s="12">
        <v>23</v>
      </c>
      <c r="AA302" s="12">
        <v>-1415</v>
      </c>
      <c r="AC302" s="29">
        <f t="shared" si="30"/>
        <v>-1742</v>
      </c>
    </row>
    <row r="303" spans="1:34">
      <c r="A303" s="1">
        <v>303</v>
      </c>
      <c r="B303" s="9">
        <v>202</v>
      </c>
      <c r="C303" s="10" t="s">
        <v>601</v>
      </c>
      <c r="D303" s="11" t="s">
        <v>602</v>
      </c>
      <c r="E303" s="3"/>
      <c r="F303" s="3">
        <v>94207</v>
      </c>
      <c r="G303" s="3"/>
      <c r="H303" s="3"/>
      <c r="I303" s="3"/>
      <c r="J303" s="3"/>
      <c r="K303" s="7">
        <v>94207</v>
      </c>
      <c r="M303" s="20">
        <f t="shared" si="27"/>
        <v>0</v>
      </c>
      <c r="N303" s="20">
        <f t="shared" si="28"/>
        <v>15238</v>
      </c>
      <c r="O303" s="20">
        <f t="shared" si="29"/>
        <v>8520</v>
      </c>
      <c r="P303" s="12">
        <v>17795</v>
      </c>
      <c r="Q303" s="12">
        <v>35590</v>
      </c>
      <c r="R303" s="12">
        <v>35590</v>
      </c>
      <c r="S303" s="12">
        <v>17795</v>
      </c>
      <c r="T303" s="12">
        <v>50828</v>
      </c>
      <c r="U303" s="12">
        <v>44110</v>
      </c>
      <c r="V303" s="12">
        <v>15031</v>
      </c>
      <c r="W303" s="12">
        <v>45601</v>
      </c>
      <c r="X303" s="12">
        <v>33575</v>
      </c>
      <c r="Y303" s="12">
        <v>2764</v>
      </c>
      <c r="Z303" s="12">
        <v>5227</v>
      </c>
      <c r="AA303" s="12">
        <v>10535</v>
      </c>
      <c r="AC303" s="29">
        <f t="shared" si="30"/>
        <v>18526</v>
      </c>
    </row>
    <row r="304" spans="1:34">
      <c r="A304" s="1">
        <v>304</v>
      </c>
      <c r="B304" s="9">
        <v>1135</v>
      </c>
      <c r="C304" s="10" t="s">
        <v>603</v>
      </c>
      <c r="D304" s="11" t="s">
        <v>604</v>
      </c>
      <c r="E304" s="3">
        <v>135142</v>
      </c>
      <c r="F304" s="3">
        <v>206557</v>
      </c>
      <c r="G304" s="3"/>
      <c r="H304" s="3"/>
      <c r="I304" s="3"/>
      <c r="J304" s="3"/>
      <c r="K304" s="4">
        <f t="shared" ref="K304:K315" si="34">SUM(E304:J304)</f>
        <v>341699</v>
      </c>
      <c r="M304" s="20">
        <f t="shared" si="27"/>
        <v>28437</v>
      </c>
      <c r="N304" s="20">
        <f t="shared" si="28"/>
        <v>138471</v>
      </c>
      <c r="O304" s="20">
        <f t="shared" si="29"/>
        <v>-166834</v>
      </c>
      <c r="P304" s="12">
        <v>79352</v>
      </c>
      <c r="Q304" s="12">
        <v>158704</v>
      </c>
      <c r="R304" s="12">
        <v>158704</v>
      </c>
      <c r="S304" s="12">
        <v>107789</v>
      </c>
      <c r="T304" s="12">
        <v>297175</v>
      </c>
      <c r="U304" s="12">
        <v>-8130</v>
      </c>
      <c r="V304" s="12">
        <v>81146</v>
      </c>
      <c r="W304" s="12">
        <v>125411</v>
      </c>
      <c r="X304" s="12">
        <v>135142</v>
      </c>
      <c r="Y304" s="12">
        <v>26643</v>
      </c>
      <c r="Z304" s="12">
        <v>171764</v>
      </c>
      <c r="AA304" s="12">
        <v>-143272</v>
      </c>
      <c r="AC304" s="29">
        <f t="shared" si="30"/>
        <v>55135</v>
      </c>
      <c r="AD304" s="54" t="s">
        <v>859</v>
      </c>
      <c r="AE304" s="55"/>
      <c r="AF304" s="55"/>
      <c r="AG304" s="55"/>
      <c r="AH304" s="56"/>
    </row>
    <row r="305" spans="1:34">
      <c r="A305" s="1">
        <v>305</v>
      </c>
      <c r="B305" s="9">
        <v>428</v>
      </c>
      <c r="C305" s="10" t="s">
        <v>605</v>
      </c>
      <c r="D305" s="11" t="s">
        <v>606</v>
      </c>
      <c r="E305" s="3">
        <v>72997</v>
      </c>
      <c r="F305" s="3">
        <v>64619</v>
      </c>
      <c r="G305" s="3"/>
      <c r="H305" s="3"/>
      <c r="I305" s="3"/>
      <c r="J305" s="3"/>
      <c r="K305" s="4">
        <f t="shared" si="34"/>
        <v>137616</v>
      </c>
      <c r="M305" s="20">
        <f t="shared" si="27"/>
        <v>12686</v>
      </c>
      <c r="N305" s="20">
        <f t="shared" si="28"/>
        <v>62237</v>
      </c>
      <c r="O305" s="20">
        <f t="shared" si="29"/>
        <v>20358</v>
      </c>
      <c r="P305" s="12">
        <v>34113</v>
      </c>
      <c r="Q305" s="12">
        <v>68225</v>
      </c>
      <c r="R305" s="12">
        <v>68225</v>
      </c>
      <c r="S305" s="12">
        <v>46799</v>
      </c>
      <c r="T305" s="12">
        <v>130462</v>
      </c>
      <c r="U305" s="12">
        <v>88583</v>
      </c>
      <c r="V305" s="12">
        <v>25147</v>
      </c>
      <c r="W305" s="12">
        <v>39472</v>
      </c>
      <c r="X305" s="12">
        <v>72997</v>
      </c>
      <c r="Y305" s="12">
        <v>21652</v>
      </c>
      <c r="Z305" s="12">
        <v>90990</v>
      </c>
      <c r="AA305" s="12">
        <v>15586</v>
      </c>
      <c r="AC305" s="29">
        <f t="shared" si="30"/>
        <v>128228</v>
      </c>
      <c r="AD305" s="33" t="s">
        <v>860</v>
      </c>
      <c r="AE305" s="34"/>
      <c r="AF305" s="34"/>
      <c r="AG305" s="34"/>
      <c r="AH305" s="35"/>
    </row>
    <row r="306" spans="1:34">
      <c r="A306" s="1">
        <v>306</v>
      </c>
      <c r="B306" s="9">
        <v>407</v>
      </c>
      <c r="C306" s="10" t="s">
        <v>607</v>
      </c>
      <c r="D306" s="11" t="s">
        <v>608</v>
      </c>
      <c r="E306" s="3">
        <v>71480</v>
      </c>
      <c r="F306" s="3"/>
      <c r="G306" s="3"/>
      <c r="H306" s="3"/>
      <c r="I306" s="3"/>
      <c r="J306" s="3"/>
      <c r="K306" s="4">
        <f t="shared" si="34"/>
        <v>71480</v>
      </c>
      <c r="M306" s="20">
        <f t="shared" si="27"/>
        <v>0</v>
      </c>
      <c r="N306" s="20">
        <f t="shared" si="28"/>
        <v>30428</v>
      </c>
      <c r="O306" s="20">
        <f t="shared" si="29"/>
        <v>0</v>
      </c>
      <c r="P306" s="12">
        <v>35740</v>
      </c>
      <c r="Q306" s="12">
        <v>71480</v>
      </c>
      <c r="R306" s="12">
        <v>71480</v>
      </c>
      <c r="S306" s="12">
        <v>35740</v>
      </c>
      <c r="T306" s="12">
        <v>101908</v>
      </c>
      <c r="U306" s="12">
        <v>71480</v>
      </c>
      <c r="V306" s="12">
        <v>35740</v>
      </c>
      <c r="W306" s="12">
        <v>68499</v>
      </c>
      <c r="X306" s="12">
        <v>71480</v>
      </c>
      <c r="Y306" s="12">
        <v>0</v>
      </c>
      <c r="Z306" s="12">
        <v>33409</v>
      </c>
      <c r="AA306" s="12">
        <v>0</v>
      </c>
      <c r="AC306" s="29">
        <f t="shared" si="30"/>
        <v>33409</v>
      </c>
    </row>
    <row r="307" spans="1:34">
      <c r="A307" s="1">
        <v>307</v>
      </c>
      <c r="B307" s="9">
        <v>192</v>
      </c>
      <c r="C307" s="10" t="s">
        <v>609</v>
      </c>
      <c r="D307" s="11" t="s">
        <v>610</v>
      </c>
      <c r="E307" s="3">
        <v>8706</v>
      </c>
      <c r="F307" s="3">
        <v>50983</v>
      </c>
      <c r="G307" s="3"/>
      <c r="H307" s="3"/>
      <c r="I307" s="3"/>
      <c r="J307" s="3">
        <v>25283</v>
      </c>
      <c r="K307" s="4">
        <f t="shared" si="34"/>
        <v>84972</v>
      </c>
      <c r="M307" s="20">
        <f t="shared" si="27"/>
        <v>0</v>
      </c>
      <c r="N307" s="20">
        <f t="shared" si="28"/>
        <v>0</v>
      </c>
      <c r="O307" s="20">
        <f t="shared" si="29"/>
        <v>0</v>
      </c>
      <c r="P307" s="12">
        <v>16994</v>
      </c>
      <c r="Q307" s="12">
        <v>33989</v>
      </c>
      <c r="R307" s="12">
        <v>33989</v>
      </c>
      <c r="S307" s="12">
        <v>16994</v>
      </c>
      <c r="T307" s="12">
        <v>33989</v>
      </c>
      <c r="U307" s="12">
        <v>33989</v>
      </c>
      <c r="V307" s="12">
        <v>16994</v>
      </c>
      <c r="W307" s="12">
        <v>33989</v>
      </c>
      <c r="X307" s="12">
        <v>33989</v>
      </c>
      <c r="Y307" s="12">
        <v>0</v>
      </c>
      <c r="Z307" s="12">
        <v>0</v>
      </c>
      <c r="AA307" s="12">
        <v>0</v>
      </c>
      <c r="AC307" s="29">
        <f t="shared" si="30"/>
        <v>0</v>
      </c>
    </row>
    <row r="308" spans="1:34">
      <c r="A308" s="1">
        <v>308</v>
      </c>
      <c r="B308" s="9">
        <v>639</v>
      </c>
      <c r="C308" s="10" t="s">
        <v>611</v>
      </c>
      <c r="D308" s="11" t="s">
        <v>612</v>
      </c>
      <c r="E308" s="3">
        <v>124626</v>
      </c>
      <c r="F308" s="3">
        <v>152848</v>
      </c>
      <c r="G308" s="3"/>
      <c r="H308" s="3">
        <v>26475</v>
      </c>
      <c r="I308" s="3"/>
      <c r="J308" s="3"/>
      <c r="K308" s="4">
        <f t="shared" si="34"/>
        <v>303949</v>
      </c>
      <c r="M308" s="20">
        <f t="shared" si="27"/>
        <v>0</v>
      </c>
      <c r="N308" s="20">
        <f t="shared" si="28"/>
        <v>5434</v>
      </c>
      <c r="O308" s="20">
        <f t="shared" si="29"/>
        <v>0</v>
      </c>
      <c r="P308" s="12">
        <v>59774</v>
      </c>
      <c r="Q308" s="12">
        <v>119548</v>
      </c>
      <c r="R308" s="12">
        <v>119549</v>
      </c>
      <c r="S308" s="12">
        <v>59774</v>
      </c>
      <c r="T308" s="12">
        <v>124982</v>
      </c>
      <c r="U308" s="12">
        <v>119549</v>
      </c>
      <c r="V308" s="12">
        <v>59774</v>
      </c>
      <c r="W308" s="12">
        <v>124626</v>
      </c>
      <c r="X308" s="12">
        <v>119549</v>
      </c>
      <c r="Y308" s="12">
        <v>0</v>
      </c>
      <c r="Z308" s="12">
        <v>356</v>
      </c>
      <c r="AA308" s="12">
        <v>0</v>
      </c>
      <c r="AC308" s="29">
        <f t="shared" si="30"/>
        <v>356</v>
      </c>
      <c r="AD308" s="57" t="s">
        <v>861</v>
      </c>
      <c r="AE308" s="58"/>
      <c r="AF308" s="58"/>
      <c r="AG308" s="58"/>
      <c r="AH308" s="59"/>
    </row>
    <row r="309" spans="1:34">
      <c r="A309" s="1">
        <v>309</v>
      </c>
      <c r="B309" s="9">
        <v>249</v>
      </c>
      <c r="C309" s="10" t="s">
        <v>613</v>
      </c>
      <c r="D309" s="11" t="s">
        <v>614</v>
      </c>
      <c r="E309" s="3">
        <f>26253+52506</f>
        <v>78759</v>
      </c>
      <c r="F309" s="3">
        <v>107209</v>
      </c>
      <c r="G309" s="3"/>
      <c r="H309" s="3"/>
      <c r="I309" s="3"/>
      <c r="J309" s="3"/>
      <c r="K309" s="4">
        <f t="shared" si="34"/>
        <v>185968</v>
      </c>
      <c r="M309" s="20">
        <f t="shared" si="27"/>
        <v>0</v>
      </c>
      <c r="N309" s="20">
        <f t="shared" si="28"/>
        <v>54704</v>
      </c>
      <c r="O309" s="20">
        <f t="shared" si="29"/>
        <v>0</v>
      </c>
      <c r="P309" s="12">
        <v>26253</v>
      </c>
      <c r="Q309" s="12">
        <v>52505</v>
      </c>
      <c r="R309" s="12">
        <v>52506</v>
      </c>
      <c r="S309" s="12">
        <v>26253</v>
      </c>
      <c r="T309" s="12">
        <v>107209</v>
      </c>
      <c r="U309" s="12">
        <v>52506</v>
      </c>
      <c r="V309" s="12">
        <v>26253</v>
      </c>
      <c r="W309" s="12">
        <v>107209</v>
      </c>
      <c r="X309" s="12">
        <v>52506</v>
      </c>
      <c r="Y309" s="12">
        <v>0</v>
      </c>
      <c r="Z309" s="12">
        <v>0</v>
      </c>
      <c r="AA309" s="12">
        <v>0</v>
      </c>
      <c r="AC309" s="29">
        <f t="shared" si="30"/>
        <v>0</v>
      </c>
      <c r="AD309" s="33" t="s">
        <v>862</v>
      </c>
      <c r="AE309" s="34"/>
      <c r="AF309" s="34"/>
      <c r="AG309" s="34"/>
      <c r="AH309" s="35"/>
    </row>
    <row r="310" spans="1:34" ht="36">
      <c r="A310" s="1">
        <v>310</v>
      </c>
      <c r="B310" s="9">
        <v>1233</v>
      </c>
      <c r="C310" s="10" t="s">
        <v>615</v>
      </c>
      <c r="D310" s="11" t="s">
        <v>616</v>
      </c>
      <c r="E310" s="3"/>
      <c r="F310" s="3">
        <v>270518</v>
      </c>
      <c r="G310" s="3">
        <v>265521</v>
      </c>
      <c r="H310" s="3"/>
      <c r="I310" s="3"/>
      <c r="J310" s="3"/>
      <c r="K310" s="4">
        <f t="shared" si="34"/>
        <v>536039</v>
      </c>
      <c r="M310" s="20">
        <f t="shared" si="27"/>
        <v>224624</v>
      </c>
      <c r="N310" s="20">
        <f t="shared" si="28"/>
        <v>-48553</v>
      </c>
      <c r="O310" s="20">
        <f t="shared" si="29"/>
        <v>303845</v>
      </c>
      <c r="P310" s="12">
        <v>110130</v>
      </c>
      <c r="Q310" s="12">
        <v>220262</v>
      </c>
      <c r="R310" s="12">
        <v>220262</v>
      </c>
      <c r="S310" s="12">
        <v>334754</v>
      </c>
      <c r="T310" s="12">
        <v>171709</v>
      </c>
      <c r="U310" s="12">
        <v>524107</v>
      </c>
      <c r="V310" s="12">
        <v>72909</v>
      </c>
      <c r="W310" s="12">
        <v>197609</v>
      </c>
      <c r="X310" s="12">
        <v>265521</v>
      </c>
      <c r="Y310" s="12">
        <v>261845</v>
      </c>
      <c r="Z310" s="12">
        <v>-25900</v>
      </c>
      <c r="AA310" s="12">
        <v>258586</v>
      </c>
      <c r="AC310" s="29">
        <f t="shared" si="30"/>
        <v>494531</v>
      </c>
      <c r="AD310" s="39" t="s">
        <v>863</v>
      </c>
      <c r="AE310" s="40"/>
      <c r="AF310" s="40"/>
      <c r="AG310" s="40"/>
      <c r="AH310" s="41"/>
    </row>
    <row r="311" spans="1:34">
      <c r="A311" s="1">
        <v>311</v>
      </c>
      <c r="B311" s="9">
        <v>366</v>
      </c>
      <c r="C311" s="10" t="s">
        <v>617</v>
      </c>
      <c r="D311" s="11" t="s">
        <v>618</v>
      </c>
      <c r="E311" s="3"/>
      <c r="F311" s="3">
        <v>128539</v>
      </c>
      <c r="G311" s="3"/>
      <c r="H311" s="3"/>
      <c r="I311" s="3"/>
      <c r="J311" s="3"/>
      <c r="K311" s="4">
        <f t="shared" si="34"/>
        <v>128539</v>
      </c>
      <c r="M311" s="20">
        <f t="shared" si="27"/>
        <v>16910</v>
      </c>
      <c r="N311" s="20">
        <f t="shared" si="28"/>
        <v>60749</v>
      </c>
      <c r="O311" s="20">
        <f t="shared" si="29"/>
        <v>68511</v>
      </c>
      <c r="P311" s="12">
        <v>30799</v>
      </c>
      <c r="Q311" s="12">
        <v>61599</v>
      </c>
      <c r="R311" s="12">
        <v>61599</v>
      </c>
      <c r="S311" s="12">
        <v>47709</v>
      </c>
      <c r="T311" s="12">
        <v>122348</v>
      </c>
      <c r="U311" s="12">
        <v>130110</v>
      </c>
      <c r="V311" s="12">
        <v>46586</v>
      </c>
      <c r="W311" s="12">
        <v>72403</v>
      </c>
      <c r="X311" s="12">
        <v>9550</v>
      </c>
      <c r="Y311" s="12">
        <v>1123</v>
      </c>
      <c r="Z311" s="12">
        <v>49945</v>
      </c>
      <c r="AA311" s="12">
        <v>120560</v>
      </c>
      <c r="AC311" s="29">
        <f t="shared" si="30"/>
        <v>171628</v>
      </c>
    </row>
    <row r="312" spans="1:34">
      <c r="A312" s="1">
        <v>312</v>
      </c>
      <c r="B312" s="9">
        <v>138</v>
      </c>
      <c r="C312" s="10" t="s">
        <v>619</v>
      </c>
      <c r="D312" s="11" t="s">
        <v>620</v>
      </c>
      <c r="E312" s="3"/>
      <c r="F312" s="3">
        <f>9575+35800</f>
        <v>45375</v>
      </c>
      <c r="G312" s="3">
        <v>29123</v>
      </c>
      <c r="H312" s="3"/>
      <c r="I312" s="3"/>
      <c r="J312" s="3"/>
      <c r="K312" s="4">
        <f t="shared" si="34"/>
        <v>74498</v>
      </c>
      <c r="M312" s="20">
        <f t="shared" si="27"/>
        <v>0</v>
      </c>
      <c r="N312" s="20">
        <f t="shared" si="28"/>
        <v>14394</v>
      </c>
      <c r="O312" s="20">
        <f t="shared" si="29"/>
        <v>14439</v>
      </c>
      <c r="P312" s="12">
        <v>11168</v>
      </c>
      <c r="Q312" s="12">
        <v>22337</v>
      </c>
      <c r="R312" s="12">
        <v>22337</v>
      </c>
      <c r="S312" s="12">
        <v>11168</v>
      </c>
      <c r="T312" s="12">
        <v>36731</v>
      </c>
      <c r="U312" s="12">
        <v>36776</v>
      </c>
      <c r="V312" s="12">
        <v>10307</v>
      </c>
      <c r="W312" s="12">
        <v>35800</v>
      </c>
      <c r="X312" s="12">
        <v>29123</v>
      </c>
      <c r="Y312" s="12">
        <v>861</v>
      </c>
      <c r="Z312" s="12">
        <v>931</v>
      </c>
      <c r="AA312" s="12">
        <v>7653</v>
      </c>
      <c r="AC312" s="29">
        <f t="shared" si="30"/>
        <v>9445</v>
      </c>
      <c r="AD312" s="33" t="s">
        <v>864</v>
      </c>
      <c r="AE312" s="34"/>
      <c r="AF312" s="34"/>
      <c r="AG312" s="34"/>
      <c r="AH312" s="35"/>
    </row>
    <row r="313" spans="1:34">
      <c r="A313" s="1">
        <v>313</v>
      </c>
      <c r="B313" s="9">
        <v>1107</v>
      </c>
      <c r="C313" s="10" t="s">
        <v>621</v>
      </c>
      <c r="D313" s="11" t="s">
        <v>622</v>
      </c>
      <c r="E313" s="3">
        <v>87045</v>
      </c>
      <c r="F313" s="3">
        <v>244580</v>
      </c>
      <c r="G313" s="3"/>
      <c r="H313" s="3">
        <v>120</v>
      </c>
      <c r="I313" s="3"/>
      <c r="J313" s="3"/>
      <c r="K313" s="4">
        <f t="shared" si="34"/>
        <v>331745</v>
      </c>
      <c r="M313" s="20">
        <f t="shared" si="27"/>
        <v>54380</v>
      </c>
      <c r="N313" s="20">
        <f t="shared" si="28"/>
        <v>1607</v>
      </c>
      <c r="O313" s="20">
        <f t="shared" si="29"/>
        <v>159382</v>
      </c>
      <c r="P313" s="12">
        <v>80999</v>
      </c>
      <c r="Q313" s="12">
        <v>161998</v>
      </c>
      <c r="R313" s="12">
        <v>161998</v>
      </c>
      <c r="S313" s="12">
        <v>135379</v>
      </c>
      <c r="T313" s="12">
        <v>163605</v>
      </c>
      <c r="U313" s="12">
        <v>321380</v>
      </c>
      <c r="V313" s="12">
        <v>80998</v>
      </c>
      <c r="W313" s="12">
        <v>163581</v>
      </c>
      <c r="X313" s="12">
        <v>87165</v>
      </c>
      <c r="Y313" s="12">
        <v>54381</v>
      </c>
      <c r="Z313" s="12">
        <v>24</v>
      </c>
      <c r="AA313" s="12">
        <v>234215</v>
      </c>
      <c r="AC313" s="29">
        <f t="shared" si="30"/>
        <v>288620</v>
      </c>
    </row>
    <row r="314" spans="1:34">
      <c r="A314" s="1">
        <v>314</v>
      </c>
      <c r="B314" s="9">
        <v>107</v>
      </c>
      <c r="C314" s="10" t="s">
        <v>623</v>
      </c>
      <c r="D314" s="11" t="s">
        <v>624</v>
      </c>
      <c r="E314" s="3"/>
      <c r="F314" s="3">
        <v>64646</v>
      </c>
      <c r="G314" s="3"/>
      <c r="H314" s="3"/>
      <c r="I314" s="3"/>
      <c r="J314" s="3"/>
      <c r="K314" s="4">
        <f t="shared" si="34"/>
        <v>64646</v>
      </c>
      <c r="M314" s="20">
        <f t="shared" si="27"/>
        <v>84</v>
      </c>
      <c r="N314" s="20">
        <f t="shared" si="28"/>
        <v>69665</v>
      </c>
      <c r="O314" s="20">
        <f t="shared" si="29"/>
        <v>12870</v>
      </c>
      <c r="P314" s="12">
        <v>10958</v>
      </c>
      <c r="Q314" s="12">
        <v>21917</v>
      </c>
      <c r="R314" s="12">
        <v>21917</v>
      </c>
      <c r="S314" s="12">
        <v>11042</v>
      </c>
      <c r="T314" s="12">
        <v>91582</v>
      </c>
      <c r="U314" s="12">
        <v>34787</v>
      </c>
      <c r="V314" s="12">
        <v>11042</v>
      </c>
      <c r="W314" s="12">
        <v>22992</v>
      </c>
      <c r="X314" s="12">
        <v>30612</v>
      </c>
      <c r="Y314" s="12">
        <v>0</v>
      </c>
      <c r="Z314" s="12">
        <v>68590</v>
      </c>
      <c r="AA314" s="12">
        <v>4175</v>
      </c>
      <c r="AC314" s="29">
        <f t="shared" si="30"/>
        <v>72765</v>
      </c>
    </row>
    <row r="315" spans="1:34" ht="36">
      <c r="A315" s="1">
        <v>315</v>
      </c>
      <c r="B315" s="9">
        <v>114</v>
      </c>
      <c r="C315" s="10" t="s">
        <v>625</v>
      </c>
      <c r="D315" s="11" t="s">
        <v>626</v>
      </c>
      <c r="E315" s="3"/>
      <c r="F315" s="3">
        <v>24998</v>
      </c>
      <c r="G315" s="3"/>
      <c r="H315" s="3"/>
      <c r="I315" s="3"/>
      <c r="J315" s="3"/>
      <c r="K315" s="4">
        <f t="shared" si="34"/>
        <v>24998</v>
      </c>
      <c r="M315" s="20">
        <f t="shared" si="27"/>
        <v>0</v>
      </c>
      <c r="N315" s="20">
        <f t="shared" si="28"/>
        <v>0</v>
      </c>
      <c r="O315" s="20">
        <f t="shared" si="29"/>
        <v>0</v>
      </c>
      <c r="P315" s="12">
        <v>10657</v>
      </c>
      <c r="Q315" s="12">
        <v>21314</v>
      </c>
      <c r="R315" s="12">
        <v>21314</v>
      </c>
      <c r="S315" s="12">
        <v>10657</v>
      </c>
      <c r="T315" s="12">
        <v>21314</v>
      </c>
      <c r="U315" s="12">
        <v>21314</v>
      </c>
      <c r="V315" s="12">
        <v>6619</v>
      </c>
      <c r="W315" s="12">
        <v>7993</v>
      </c>
      <c r="X315" s="12">
        <v>10385</v>
      </c>
      <c r="Y315" s="12">
        <v>4038</v>
      </c>
      <c r="Z315" s="12">
        <v>13321</v>
      </c>
      <c r="AA315" s="12">
        <v>10929</v>
      </c>
      <c r="AC315" s="29">
        <f t="shared" si="30"/>
        <v>28288</v>
      </c>
    </row>
    <row r="316" spans="1:34">
      <c r="A316" s="1">
        <v>316</v>
      </c>
      <c r="B316" s="9">
        <v>229</v>
      </c>
      <c r="C316" s="10" t="s">
        <v>627</v>
      </c>
      <c r="D316" s="11" t="s">
        <v>628</v>
      </c>
      <c r="E316" s="12">
        <v>0</v>
      </c>
      <c r="F316" s="3">
        <v>0</v>
      </c>
      <c r="G316" s="12">
        <v>0</v>
      </c>
      <c r="H316" s="12">
        <v>0</v>
      </c>
      <c r="I316" s="12">
        <v>0</v>
      </c>
      <c r="J316" s="12">
        <v>0</v>
      </c>
      <c r="K316" s="12">
        <v>0</v>
      </c>
      <c r="M316" s="20">
        <f t="shared" si="27"/>
        <v>0</v>
      </c>
      <c r="N316" s="20">
        <f t="shared" si="28"/>
        <v>0</v>
      </c>
      <c r="O316" s="20">
        <f t="shared" si="29"/>
        <v>0</v>
      </c>
      <c r="P316" s="12">
        <v>17723</v>
      </c>
      <c r="Q316" s="12">
        <v>35446</v>
      </c>
      <c r="R316" s="12">
        <v>35446</v>
      </c>
      <c r="S316" s="12">
        <v>17723</v>
      </c>
      <c r="T316" s="12">
        <v>35446</v>
      </c>
      <c r="U316" s="12">
        <v>35446</v>
      </c>
      <c r="V316" s="12">
        <v>17723</v>
      </c>
      <c r="W316" s="12">
        <v>0</v>
      </c>
      <c r="X316" s="12">
        <v>35446</v>
      </c>
      <c r="Y316" s="12">
        <v>0</v>
      </c>
      <c r="Z316" s="12">
        <v>35446</v>
      </c>
      <c r="AA316" s="12">
        <v>0</v>
      </c>
      <c r="AC316" s="29">
        <f t="shared" si="30"/>
        <v>35446</v>
      </c>
    </row>
    <row r="317" spans="1:34">
      <c r="A317" s="1">
        <v>317</v>
      </c>
      <c r="B317" s="9">
        <v>104</v>
      </c>
      <c r="C317" s="10" t="s">
        <v>629</v>
      </c>
      <c r="D317" s="11" t="s">
        <v>630</v>
      </c>
      <c r="E317" s="3"/>
      <c r="F317" s="3">
        <v>38777</v>
      </c>
      <c r="G317" s="3">
        <v>9317</v>
      </c>
      <c r="H317" s="3">
        <v>857</v>
      </c>
      <c r="I317" s="3"/>
      <c r="J317" s="3">
        <v>1125</v>
      </c>
      <c r="K317" s="4">
        <f>SUM(E317:J317)</f>
        <v>50076</v>
      </c>
      <c r="M317" s="20">
        <f t="shared" si="27"/>
        <v>3571</v>
      </c>
      <c r="N317" s="20">
        <f t="shared" si="28"/>
        <v>27811</v>
      </c>
      <c r="O317" s="20">
        <f t="shared" si="29"/>
        <v>11496</v>
      </c>
      <c r="P317" s="6">
        <v>8985</v>
      </c>
      <c r="Q317" s="6">
        <v>17971</v>
      </c>
      <c r="R317" s="6">
        <v>17971</v>
      </c>
      <c r="S317" s="12">
        <v>12556</v>
      </c>
      <c r="T317" s="12">
        <v>45782</v>
      </c>
      <c r="U317" s="12">
        <v>29467</v>
      </c>
      <c r="V317" s="12">
        <v>8339</v>
      </c>
      <c r="W317" s="12">
        <v>30438</v>
      </c>
      <c r="X317" s="12">
        <v>11299</v>
      </c>
      <c r="Y317" s="12">
        <v>4217</v>
      </c>
      <c r="Z317" s="12">
        <v>15344</v>
      </c>
      <c r="AA317" s="12">
        <v>18168</v>
      </c>
      <c r="AC317" s="29">
        <f t="shared" si="30"/>
        <v>37729</v>
      </c>
    </row>
    <row r="318" spans="1:34">
      <c r="A318" s="1">
        <v>318</v>
      </c>
      <c r="B318" s="9">
        <v>634</v>
      </c>
      <c r="C318" s="10" t="s">
        <v>631</v>
      </c>
      <c r="D318" s="11" t="s">
        <v>632</v>
      </c>
      <c r="E318" s="3"/>
      <c r="F318" s="3">
        <f>271325-37004</f>
        <v>234321</v>
      </c>
      <c r="G318" s="3"/>
      <c r="H318" s="3">
        <v>37004</v>
      </c>
      <c r="I318" s="3"/>
      <c r="J318" s="3"/>
      <c r="K318" s="4">
        <f>SUM(E318:J318)</f>
        <v>271325</v>
      </c>
      <c r="M318" s="20">
        <f t="shared" si="27"/>
        <v>0</v>
      </c>
      <c r="N318" s="20">
        <f t="shared" si="28"/>
        <v>298928</v>
      </c>
      <c r="O318" s="20">
        <f t="shared" si="29"/>
        <v>0</v>
      </c>
      <c r="P318" s="12">
        <v>54265</v>
      </c>
      <c r="Q318" s="12">
        <v>108530</v>
      </c>
      <c r="R318" s="12">
        <v>108529</v>
      </c>
      <c r="S318" s="12">
        <v>54265</v>
      </c>
      <c r="T318" s="12">
        <v>407458</v>
      </c>
      <c r="U318" s="12">
        <v>108529</v>
      </c>
      <c r="V318" s="12">
        <v>54265</v>
      </c>
      <c r="W318" s="12">
        <v>49607</v>
      </c>
      <c r="X318" s="12">
        <v>108529</v>
      </c>
      <c r="Y318" s="12">
        <v>0</v>
      </c>
      <c r="Z318" s="12">
        <v>357851</v>
      </c>
      <c r="AA318" s="12">
        <v>0</v>
      </c>
      <c r="AC318" s="29">
        <f t="shared" si="30"/>
        <v>357851</v>
      </c>
    </row>
    <row r="319" spans="1:34">
      <c r="A319" s="1">
        <v>319</v>
      </c>
      <c r="B319" s="9">
        <v>2078</v>
      </c>
      <c r="C319" s="10" t="s">
        <v>633</v>
      </c>
      <c r="D319" s="11" t="s">
        <v>634</v>
      </c>
      <c r="E319" s="3">
        <v>134408</v>
      </c>
      <c r="F319" s="3">
        <v>601453</v>
      </c>
      <c r="G319" s="3"/>
      <c r="H319" s="3">
        <v>93327</v>
      </c>
      <c r="I319" s="3"/>
      <c r="J319" s="3"/>
      <c r="K319" s="4">
        <f>SUM(E319:J319)</f>
        <v>829188</v>
      </c>
      <c r="M319" s="20">
        <f t="shared" si="27"/>
        <v>129207</v>
      </c>
      <c r="N319" s="20">
        <f t="shared" si="28"/>
        <v>275524</v>
      </c>
      <c r="O319" s="20">
        <f t="shared" si="29"/>
        <v>19035</v>
      </c>
      <c r="P319" s="12">
        <v>147266</v>
      </c>
      <c r="Q319" s="12">
        <v>294532</v>
      </c>
      <c r="R319" s="12">
        <v>294532</v>
      </c>
      <c r="S319" s="12">
        <v>276473</v>
      </c>
      <c r="T319" s="12">
        <v>570056</v>
      </c>
      <c r="U319" s="12">
        <v>313567</v>
      </c>
      <c r="V319" s="12">
        <v>157609</v>
      </c>
      <c r="W319" s="12">
        <v>347646</v>
      </c>
      <c r="X319" s="12">
        <v>323933</v>
      </c>
      <c r="Y319" s="12">
        <v>118864</v>
      </c>
      <c r="Z319" s="12">
        <v>222410</v>
      </c>
      <c r="AA319" s="12">
        <v>-10366</v>
      </c>
      <c r="AC319" s="29">
        <f t="shared" si="30"/>
        <v>330908</v>
      </c>
    </row>
    <row r="320" spans="1:34">
      <c r="A320" s="1">
        <v>320</v>
      </c>
      <c r="B320" s="9">
        <v>339</v>
      </c>
      <c r="C320" s="10" t="s">
        <v>635</v>
      </c>
      <c r="D320" s="11" t="s">
        <v>636</v>
      </c>
      <c r="E320" s="12">
        <v>0</v>
      </c>
      <c r="F320" s="3">
        <v>0</v>
      </c>
      <c r="G320" s="12">
        <v>0</v>
      </c>
      <c r="H320" s="3">
        <v>0</v>
      </c>
      <c r="I320" s="12">
        <v>0</v>
      </c>
      <c r="J320" s="3">
        <v>0</v>
      </c>
      <c r="K320" s="12">
        <v>0</v>
      </c>
      <c r="M320" s="20">
        <f t="shared" si="27"/>
        <v>0</v>
      </c>
      <c r="N320" s="20">
        <f t="shared" si="28"/>
        <v>3076</v>
      </c>
      <c r="O320" s="20">
        <f t="shared" si="29"/>
        <v>0</v>
      </c>
      <c r="P320" s="12">
        <v>27784</v>
      </c>
      <c r="Q320" s="12">
        <v>55568</v>
      </c>
      <c r="R320" s="12">
        <v>55568</v>
      </c>
      <c r="S320" s="12">
        <v>27784</v>
      </c>
      <c r="T320" s="12">
        <v>58644</v>
      </c>
      <c r="U320" s="12">
        <v>55568</v>
      </c>
      <c r="V320" s="12">
        <v>27784</v>
      </c>
      <c r="W320" s="12">
        <v>55216</v>
      </c>
      <c r="X320" s="12">
        <v>55568</v>
      </c>
      <c r="Y320" s="12">
        <v>0</v>
      </c>
      <c r="Z320" s="12">
        <v>3428</v>
      </c>
      <c r="AA320" s="12">
        <v>0</v>
      </c>
      <c r="AC320" s="29">
        <f t="shared" si="30"/>
        <v>3428</v>
      </c>
    </row>
    <row r="321" spans="1:39">
      <c r="A321" s="1">
        <v>321</v>
      </c>
      <c r="B321" s="9">
        <v>168</v>
      </c>
      <c r="C321" s="10" t="s">
        <v>637</v>
      </c>
      <c r="D321" s="11" t="s">
        <v>638</v>
      </c>
      <c r="E321" s="3"/>
      <c r="F321" s="3">
        <v>96200</v>
      </c>
      <c r="G321" s="3"/>
      <c r="H321" s="3"/>
      <c r="I321" s="3"/>
      <c r="J321" s="3"/>
      <c r="K321" s="4">
        <f>SUM(E321:J321)</f>
        <v>96200</v>
      </c>
      <c r="M321" s="20">
        <f t="shared" si="27"/>
        <v>3529</v>
      </c>
      <c r="N321" s="20">
        <f t="shared" si="28"/>
        <v>58896</v>
      </c>
      <c r="O321" s="20">
        <f t="shared" si="29"/>
        <v>9255</v>
      </c>
      <c r="P321" s="6">
        <v>16652</v>
      </c>
      <c r="Q321" s="6">
        <v>33303</v>
      </c>
      <c r="R321" s="6">
        <v>33303</v>
      </c>
      <c r="S321" s="12">
        <v>20181</v>
      </c>
      <c r="T321" s="12">
        <v>92199</v>
      </c>
      <c r="U321" s="12">
        <v>42558</v>
      </c>
      <c r="V321" s="12">
        <v>17600</v>
      </c>
      <c r="W321" s="12">
        <v>41400</v>
      </c>
      <c r="X321" s="12">
        <v>37200</v>
      </c>
      <c r="Y321" s="12">
        <v>2581</v>
      </c>
      <c r="Z321" s="12">
        <v>50799</v>
      </c>
      <c r="AA321" s="12">
        <v>5358</v>
      </c>
      <c r="AC321" s="29">
        <f t="shared" si="30"/>
        <v>58738</v>
      </c>
    </row>
    <row r="322" spans="1:39">
      <c r="A322" s="1">
        <v>322</v>
      </c>
      <c r="B322" s="9">
        <v>200</v>
      </c>
      <c r="C322" s="10" t="s">
        <v>639</v>
      </c>
      <c r="D322" s="11" t="s">
        <v>640</v>
      </c>
      <c r="E322" s="3"/>
      <c r="F322" s="3">
        <v>21004</v>
      </c>
      <c r="G322" s="3">
        <v>21004</v>
      </c>
      <c r="H322" s="3"/>
      <c r="I322" s="3">
        <v>21004</v>
      </c>
      <c r="J322" s="3"/>
      <c r="K322" s="4">
        <f>SUM(E322:J322)</f>
        <v>63012</v>
      </c>
      <c r="M322" s="20">
        <f t="shared" si="27"/>
        <v>1718</v>
      </c>
      <c r="N322" s="20">
        <f t="shared" si="28"/>
        <v>144001</v>
      </c>
      <c r="O322" s="20">
        <f t="shared" si="29"/>
        <v>3437</v>
      </c>
      <c r="P322" s="12">
        <v>19286</v>
      </c>
      <c r="Q322" s="12">
        <v>38571</v>
      </c>
      <c r="R322" s="12">
        <v>38571</v>
      </c>
      <c r="S322" s="12">
        <v>21004</v>
      </c>
      <c r="T322" s="12">
        <v>182572</v>
      </c>
      <c r="U322" s="12">
        <v>42008</v>
      </c>
      <c r="V322" s="12">
        <v>21004</v>
      </c>
      <c r="W322" s="12">
        <v>31549</v>
      </c>
      <c r="X322" s="12">
        <v>42008</v>
      </c>
      <c r="Y322" s="12">
        <v>0</v>
      </c>
      <c r="Z322" s="12">
        <v>151023</v>
      </c>
      <c r="AA322" s="12">
        <v>0</v>
      </c>
      <c r="AC322" s="29">
        <f t="shared" si="30"/>
        <v>151023</v>
      </c>
      <c r="AD322" s="45" t="s">
        <v>865</v>
      </c>
      <c r="AE322" s="46"/>
      <c r="AF322" s="46"/>
      <c r="AG322" s="46"/>
      <c r="AH322" s="47"/>
      <c r="AI322" s="45" t="s">
        <v>866</v>
      </c>
      <c r="AJ322" s="46"/>
      <c r="AK322" s="46"/>
      <c r="AL322" s="46"/>
      <c r="AM322" s="47"/>
    </row>
    <row r="323" spans="1:39">
      <c r="A323" s="1">
        <v>323</v>
      </c>
      <c r="B323" s="9">
        <v>33</v>
      </c>
      <c r="C323" s="10" t="s">
        <v>641</v>
      </c>
      <c r="D323" s="11" t="s">
        <v>642</v>
      </c>
      <c r="E323" s="3"/>
      <c r="F323" s="3">
        <v>14474</v>
      </c>
      <c r="G323" s="3"/>
      <c r="H323" s="3"/>
      <c r="I323" s="3"/>
      <c r="J323" s="3"/>
      <c r="K323" s="4">
        <f>SUM(E323:J323)</f>
        <v>14474</v>
      </c>
      <c r="M323" s="20">
        <f t="shared" ref="M323:M386" si="35">S323-P323</f>
        <v>0</v>
      </c>
      <c r="N323" s="20">
        <f t="shared" ref="N323:N386" si="36">T323-Q323</f>
        <v>0</v>
      </c>
      <c r="O323" s="20">
        <f t="shared" ref="O323:O386" si="37">U323-R323</f>
        <v>0</v>
      </c>
      <c r="P323" s="12">
        <v>2895</v>
      </c>
      <c r="Q323" s="12">
        <v>5790</v>
      </c>
      <c r="R323" s="12">
        <v>5790</v>
      </c>
      <c r="S323" s="12">
        <v>2895</v>
      </c>
      <c r="T323" s="12">
        <v>5790</v>
      </c>
      <c r="U323" s="12">
        <v>5790</v>
      </c>
      <c r="V323" s="12">
        <v>2895</v>
      </c>
      <c r="W323" s="12">
        <v>5790</v>
      </c>
      <c r="X323" s="12">
        <v>5790</v>
      </c>
      <c r="Y323" s="12">
        <v>0</v>
      </c>
      <c r="Z323" s="12">
        <v>0</v>
      </c>
      <c r="AA323" s="12">
        <v>0</v>
      </c>
      <c r="AC323" s="29">
        <f t="shared" ref="AC323:AC386" si="38">SUM(Y323:AA323)</f>
        <v>0</v>
      </c>
    </row>
    <row r="324" spans="1:39">
      <c r="A324" s="1">
        <v>324</v>
      </c>
      <c r="B324" s="9">
        <v>613</v>
      </c>
      <c r="C324" s="10" t="s">
        <v>643</v>
      </c>
      <c r="D324" s="11" t="s">
        <v>644</v>
      </c>
      <c r="E324" s="3"/>
      <c r="F324" s="3">
        <v>62407</v>
      </c>
      <c r="G324" s="3"/>
      <c r="H324" s="3"/>
      <c r="I324" s="3"/>
      <c r="J324" s="3">
        <v>8248</v>
      </c>
      <c r="K324" s="4">
        <f>SUM(E324:J324)</f>
        <v>70655</v>
      </c>
      <c r="M324" s="20">
        <f t="shared" si="35"/>
        <v>39796</v>
      </c>
      <c r="N324" s="20">
        <f t="shared" si="36"/>
        <v>73808</v>
      </c>
      <c r="O324" s="20">
        <f t="shared" si="37"/>
        <v>75053</v>
      </c>
      <c r="P324" s="12">
        <v>43203</v>
      </c>
      <c r="Q324" s="12">
        <v>86406</v>
      </c>
      <c r="R324" s="12">
        <v>86406</v>
      </c>
      <c r="S324" s="12">
        <v>82999</v>
      </c>
      <c r="T324" s="12">
        <v>160214</v>
      </c>
      <c r="U324" s="12">
        <v>161459</v>
      </c>
      <c r="V324" s="12">
        <v>32309</v>
      </c>
      <c r="W324" s="12">
        <v>76290</v>
      </c>
      <c r="X324" s="12">
        <v>70655</v>
      </c>
      <c r="Y324" s="12">
        <v>50690</v>
      </c>
      <c r="Z324" s="12">
        <v>83924</v>
      </c>
      <c r="AA324" s="12">
        <v>90804</v>
      </c>
      <c r="AC324" s="29">
        <f t="shared" si="38"/>
        <v>225418</v>
      </c>
    </row>
    <row r="325" spans="1:39">
      <c r="A325" s="1">
        <v>325</v>
      </c>
      <c r="B325" s="9">
        <v>17</v>
      </c>
      <c r="C325" s="10" t="s">
        <v>645</v>
      </c>
      <c r="D325" s="11" t="s">
        <v>646</v>
      </c>
      <c r="E325" s="12">
        <v>0</v>
      </c>
      <c r="F325" s="3">
        <v>0</v>
      </c>
      <c r="G325" s="12">
        <v>0</v>
      </c>
      <c r="H325" s="12">
        <v>0</v>
      </c>
      <c r="I325" s="12">
        <v>0</v>
      </c>
      <c r="J325" s="12">
        <v>0</v>
      </c>
      <c r="K325" s="12">
        <v>0</v>
      </c>
      <c r="M325" s="20">
        <f t="shared" si="35"/>
        <v>0</v>
      </c>
      <c r="N325" s="20">
        <f t="shared" si="36"/>
        <v>0</v>
      </c>
      <c r="O325" s="20">
        <f t="shared" si="37"/>
        <v>0</v>
      </c>
      <c r="P325" s="12">
        <v>3102</v>
      </c>
      <c r="Q325" s="12">
        <v>5102</v>
      </c>
      <c r="R325" s="12">
        <v>2000</v>
      </c>
      <c r="S325" s="12">
        <v>3102</v>
      </c>
      <c r="T325" s="12">
        <v>5102</v>
      </c>
      <c r="U325" s="12">
        <v>2000</v>
      </c>
      <c r="V325" s="12">
        <v>3102</v>
      </c>
      <c r="W325" s="12">
        <v>5102</v>
      </c>
      <c r="X325" s="12">
        <v>2000</v>
      </c>
      <c r="Y325" s="12">
        <v>0</v>
      </c>
      <c r="Z325" s="12">
        <v>0</v>
      </c>
      <c r="AA325" s="12">
        <v>0</v>
      </c>
      <c r="AC325" s="29">
        <f t="shared" si="38"/>
        <v>0</v>
      </c>
    </row>
    <row r="326" spans="1:39">
      <c r="A326" s="1">
        <v>326</v>
      </c>
      <c r="B326" s="9">
        <v>172</v>
      </c>
      <c r="C326" s="10" t="s">
        <v>647</v>
      </c>
      <c r="D326" s="11" t="s">
        <v>648</v>
      </c>
      <c r="E326" s="3"/>
      <c r="F326" s="3">
        <v>73510</v>
      </c>
      <c r="G326" s="3"/>
      <c r="H326" s="3"/>
      <c r="I326" s="3"/>
      <c r="J326" s="3"/>
      <c r="K326" s="4">
        <f t="shared" ref="K326:K333" si="39">SUM(E326:J326)</f>
        <v>73510</v>
      </c>
      <c r="M326" s="20">
        <f t="shared" si="35"/>
        <v>0</v>
      </c>
      <c r="N326" s="20">
        <f t="shared" si="36"/>
        <v>0</v>
      </c>
      <c r="O326" s="20">
        <f t="shared" si="37"/>
        <v>0</v>
      </c>
      <c r="P326" s="12">
        <v>14702</v>
      </c>
      <c r="Q326" s="12">
        <v>29404</v>
      </c>
      <c r="R326" s="12">
        <v>29404</v>
      </c>
      <c r="S326" s="12">
        <v>14702</v>
      </c>
      <c r="T326" s="12">
        <v>29404</v>
      </c>
      <c r="U326" s="12">
        <v>29404</v>
      </c>
      <c r="V326" s="12">
        <v>14702</v>
      </c>
      <c r="W326" s="12">
        <v>29404</v>
      </c>
      <c r="X326" s="12">
        <v>29404</v>
      </c>
      <c r="Y326" s="12">
        <v>0</v>
      </c>
      <c r="Z326" s="12">
        <v>0</v>
      </c>
      <c r="AA326" s="12">
        <v>0</v>
      </c>
      <c r="AC326" s="29">
        <f t="shared" si="38"/>
        <v>0</v>
      </c>
    </row>
    <row r="327" spans="1:39">
      <c r="A327" s="1">
        <v>327</v>
      </c>
      <c r="B327" s="9">
        <v>93</v>
      </c>
      <c r="C327" s="10" t="s">
        <v>649</v>
      </c>
      <c r="D327" s="11" t="s">
        <v>650</v>
      </c>
      <c r="E327" s="3">
        <v>12000</v>
      </c>
      <c r="F327" s="3">
        <f>35375-12000</f>
        <v>23375</v>
      </c>
      <c r="G327" s="3"/>
      <c r="H327" s="3"/>
      <c r="I327" s="3"/>
      <c r="J327" s="3"/>
      <c r="K327" s="4">
        <f t="shared" si="39"/>
        <v>35375</v>
      </c>
      <c r="M327" s="20">
        <f t="shared" si="35"/>
        <v>0</v>
      </c>
      <c r="N327" s="20">
        <f t="shared" si="36"/>
        <v>0</v>
      </c>
      <c r="O327" s="20">
        <f t="shared" si="37"/>
        <v>0</v>
      </c>
      <c r="P327" s="12">
        <v>7075</v>
      </c>
      <c r="Q327" s="12">
        <v>14150</v>
      </c>
      <c r="R327" s="12">
        <v>14150</v>
      </c>
      <c r="S327" s="12">
        <v>7075</v>
      </c>
      <c r="T327" s="12">
        <v>14150</v>
      </c>
      <c r="U327" s="12">
        <v>14150</v>
      </c>
      <c r="V327" s="12">
        <v>7075</v>
      </c>
      <c r="W327" s="12">
        <v>14150</v>
      </c>
      <c r="X327" s="12">
        <v>14150</v>
      </c>
      <c r="Y327" s="12">
        <v>0</v>
      </c>
      <c r="Z327" s="12">
        <v>0</v>
      </c>
      <c r="AA327" s="12">
        <v>0</v>
      </c>
      <c r="AC327" s="29">
        <f t="shared" si="38"/>
        <v>0</v>
      </c>
    </row>
    <row r="328" spans="1:39">
      <c r="A328" s="1">
        <v>328</v>
      </c>
      <c r="B328" s="9">
        <v>354</v>
      </c>
      <c r="C328" s="10" t="s">
        <v>651</v>
      </c>
      <c r="D328" s="11" t="s">
        <v>652</v>
      </c>
      <c r="E328" s="3"/>
      <c r="F328" s="3">
        <v>113461</v>
      </c>
      <c r="G328" s="3"/>
      <c r="H328" s="3"/>
      <c r="I328" s="3"/>
      <c r="J328" s="3"/>
      <c r="K328" s="4">
        <f t="shared" si="39"/>
        <v>113461</v>
      </c>
      <c r="M328" s="20">
        <f t="shared" si="35"/>
        <v>0</v>
      </c>
      <c r="N328" s="20">
        <f t="shared" si="36"/>
        <v>163434</v>
      </c>
      <c r="O328" s="20">
        <f t="shared" si="37"/>
        <v>0</v>
      </c>
      <c r="P328" s="12">
        <v>29505</v>
      </c>
      <c r="Q328" s="12">
        <v>59010</v>
      </c>
      <c r="R328" s="12">
        <v>59010</v>
      </c>
      <c r="S328" s="12">
        <v>29505</v>
      </c>
      <c r="T328" s="12">
        <v>222444</v>
      </c>
      <c r="U328" s="12">
        <v>59010</v>
      </c>
      <c r="V328" s="12">
        <v>28285</v>
      </c>
      <c r="W328" s="12">
        <v>26166</v>
      </c>
      <c r="X328" s="12">
        <v>59010</v>
      </c>
      <c r="Y328" s="12">
        <v>1220</v>
      </c>
      <c r="Z328" s="12">
        <v>196278</v>
      </c>
      <c r="AA328" s="12">
        <v>0</v>
      </c>
      <c r="AC328" s="29">
        <f t="shared" si="38"/>
        <v>197498</v>
      </c>
    </row>
    <row r="329" spans="1:39" ht="36">
      <c r="A329" s="1">
        <v>329</v>
      </c>
      <c r="B329" s="10">
        <v>180</v>
      </c>
      <c r="C329" s="10" t="s">
        <v>653</v>
      </c>
      <c r="D329" s="11" t="s">
        <v>654</v>
      </c>
      <c r="E329" s="3"/>
      <c r="F329" s="3">
        <v>62185</v>
      </c>
      <c r="G329" s="3"/>
      <c r="H329" s="3"/>
      <c r="I329" s="3"/>
      <c r="J329" s="3"/>
      <c r="K329" s="4">
        <f t="shared" si="39"/>
        <v>62185</v>
      </c>
      <c r="M329" s="20">
        <f t="shared" si="35"/>
        <v>0</v>
      </c>
      <c r="N329" s="20">
        <f t="shared" si="36"/>
        <v>0</v>
      </c>
      <c r="O329" s="20">
        <f t="shared" si="37"/>
        <v>0</v>
      </c>
      <c r="P329" s="12">
        <v>12437</v>
      </c>
      <c r="Q329" s="12">
        <v>24874</v>
      </c>
      <c r="R329" s="12">
        <v>24874</v>
      </c>
      <c r="S329" s="12">
        <v>12437</v>
      </c>
      <c r="T329" s="12">
        <v>24874</v>
      </c>
      <c r="U329" s="12">
        <v>24874</v>
      </c>
      <c r="V329" s="12">
        <v>12437</v>
      </c>
      <c r="W329" s="12">
        <v>24874</v>
      </c>
      <c r="X329" s="12">
        <v>24874</v>
      </c>
      <c r="Y329" s="12">
        <v>0</v>
      </c>
      <c r="Z329" s="12">
        <v>0</v>
      </c>
      <c r="AA329" s="12">
        <v>0</v>
      </c>
      <c r="AC329" s="29">
        <f t="shared" si="38"/>
        <v>0</v>
      </c>
    </row>
    <row r="330" spans="1:39">
      <c r="A330" s="1">
        <v>330</v>
      </c>
      <c r="B330" s="10">
        <v>161</v>
      </c>
      <c r="C330" s="10" t="s">
        <v>655</v>
      </c>
      <c r="D330" s="11" t="s">
        <v>656</v>
      </c>
      <c r="E330" s="3"/>
      <c r="F330" s="3">
        <v>70843</v>
      </c>
      <c r="G330" s="3"/>
      <c r="H330" s="3"/>
      <c r="I330" s="3"/>
      <c r="J330" s="3"/>
      <c r="K330" s="4">
        <f t="shared" si="39"/>
        <v>70843</v>
      </c>
      <c r="M330" s="20">
        <f t="shared" si="35"/>
        <v>0</v>
      </c>
      <c r="N330" s="20">
        <f t="shared" si="36"/>
        <v>0</v>
      </c>
      <c r="O330" s="20">
        <f t="shared" si="37"/>
        <v>0</v>
      </c>
      <c r="P330" s="12">
        <v>14169</v>
      </c>
      <c r="Q330" s="12">
        <v>28337</v>
      </c>
      <c r="R330" s="12">
        <v>28337</v>
      </c>
      <c r="S330" s="12">
        <v>14169</v>
      </c>
      <c r="T330" s="12">
        <v>28337</v>
      </c>
      <c r="U330" s="12">
        <v>28337</v>
      </c>
      <c r="V330" s="12">
        <v>14169</v>
      </c>
      <c r="W330" s="12">
        <v>28337</v>
      </c>
      <c r="X330" s="12">
        <v>28337</v>
      </c>
      <c r="Y330" s="12">
        <v>0</v>
      </c>
      <c r="Z330" s="12">
        <v>0</v>
      </c>
      <c r="AA330" s="12">
        <v>0</v>
      </c>
      <c r="AC330" s="29">
        <f t="shared" si="38"/>
        <v>0</v>
      </c>
    </row>
    <row r="331" spans="1:39">
      <c r="A331" s="1">
        <v>331</v>
      </c>
      <c r="B331" s="10">
        <v>180</v>
      </c>
      <c r="C331" s="10" t="s">
        <v>657</v>
      </c>
      <c r="D331" s="11" t="s">
        <v>658</v>
      </c>
      <c r="E331" s="3"/>
      <c r="F331" s="3">
        <v>66214</v>
      </c>
      <c r="G331" s="3"/>
      <c r="H331" s="3"/>
      <c r="I331" s="3"/>
      <c r="J331" s="3"/>
      <c r="K331" s="4">
        <f t="shared" si="39"/>
        <v>66214</v>
      </c>
      <c r="M331" s="20">
        <f t="shared" si="35"/>
        <v>0</v>
      </c>
      <c r="N331" s="20">
        <f t="shared" si="36"/>
        <v>173101</v>
      </c>
      <c r="O331" s="20">
        <f t="shared" si="37"/>
        <v>308</v>
      </c>
      <c r="P331" s="12">
        <v>16599</v>
      </c>
      <c r="Q331" s="12">
        <v>33198</v>
      </c>
      <c r="R331" s="12">
        <v>33198</v>
      </c>
      <c r="S331" s="12">
        <v>16599</v>
      </c>
      <c r="T331" s="12">
        <v>206299</v>
      </c>
      <c r="U331" s="12">
        <v>33506</v>
      </c>
      <c r="V331" s="12">
        <v>16599</v>
      </c>
      <c r="W331" s="12">
        <v>27406</v>
      </c>
      <c r="X331" s="12">
        <v>22209</v>
      </c>
      <c r="Y331" s="12">
        <v>0</v>
      </c>
      <c r="Z331" s="12">
        <v>178893</v>
      </c>
      <c r="AA331" s="12">
        <v>11297</v>
      </c>
      <c r="AC331" s="29">
        <f t="shared" si="38"/>
        <v>190190</v>
      </c>
    </row>
    <row r="332" spans="1:39">
      <c r="A332" s="1">
        <v>332</v>
      </c>
      <c r="B332" s="9">
        <v>726</v>
      </c>
      <c r="C332" s="10" t="s">
        <v>659</v>
      </c>
      <c r="D332" s="11" t="s">
        <v>660</v>
      </c>
      <c r="E332" s="3"/>
      <c r="F332" s="3">
        <f>39550+103063+124482</f>
        <v>267095</v>
      </c>
      <c r="G332" s="3"/>
      <c r="H332" s="3">
        <v>6628</v>
      </c>
      <c r="I332" s="3"/>
      <c r="J332" s="3">
        <v>3245</v>
      </c>
      <c r="K332" s="4">
        <f t="shared" si="39"/>
        <v>276968</v>
      </c>
      <c r="M332" s="20">
        <f t="shared" si="35"/>
        <v>0</v>
      </c>
      <c r="N332" s="20">
        <f t="shared" si="36"/>
        <v>25574</v>
      </c>
      <c r="O332" s="20">
        <f t="shared" si="37"/>
        <v>140038</v>
      </c>
      <c r="P332" s="12">
        <v>52702</v>
      </c>
      <c r="Q332" s="12">
        <v>105403</v>
      </c>
      <c r="R332" s="12">
        <v>105403</v>
      </c>
      <c r="S332" s="12">
        <v>52702</v>
      </c>
      <c r="T332" s="12">
        <v>130977</v>
      </c>
      <c r="U332" s="12">
        <v>245441</v>
      </c>
      <c r="V332" s="12">
        <v>46669</v>
      </c>
      <c r="W332" s="12">
        <v>103062</v>
      </c>
      <c r="X332" s="12">
        <v>131111</v>
      </c>
      <c r="Y332" s="12">
        <v>6033</v>
      </c>
      <c r="Z332" s="12">
        <v>27915</v>
      </c>
      <c r="AA332" s="12">
        <v>114330</v>
      </c>
      <c r="AC332" s="29">
        <f t="shared" si="38"/>
        <v>148278</v>
      </c>
    </row>
    <row r="333" spans="1:39" ht="36">
      <c r="A333" s="1">
        <v>333</v>
      </c>
      <c r="B333" s="9">
        <v>135</v>
      </c>
      <c r="C333" s="10" t="s">
        <v>661</v>
      </c>
      <c r="D333" s="11" t="s">
        <v>662</v>
      </c>
      <c r="E333" s="3"/>
      <c r="F333" s="3">
        <v>47058</v>
      </c>
      <c r="G333" s="3">
        <v>29579</v>
      </c>
      <c r="H333" s="3"/>
      <c r="I333" s="3"/>
      <c r="J333" s="3"/>
      <c r="K333" s="4">
        <f t="shared" si="39"/>
        <v>76637</v>
      </c>
      <c r="M333" s="20">
        <f t="shared" si="35"/>
        <v>-29933</v>
      </c>
      <c r="N333" s="20">
        <f t="shared" si="36"/>
        <v>-1975</v>
      </c>
      <c r="O333" s="20">
        <f t="shared" si="37"/>
        <v>5123</v>
      </c>
      <c r="P333" s="12">
        <v>14282</v>
      </c>
      <c r="Q333" s="12">
        <v>28564</v>
      </c>
      <c r="R333" s="12">
        <v>28564</v>
      </c>
      <c r="S333" s="12">
        <v>-15651</v>
      </c>
      <c r="T333" s="12">
        <v>26589</v>
      </c>
      <c r="U333" s="12">
        <v>33687</v>
      </c>
      <c r="V333" s="12">
        <v>16007</v>
      </c>
      <c r="W333" s="12">
        <v>29579</v>
      </c>
      <c r="X333" s="12">
        <v>31051</v>
      </c>
      <c r="Y333" s="12">
        <v>-31658</v>
      </c>
      <c r="Z333" s="12">
        <v>-2990</v>
      </c>
      <c r="AA333" s="12">
        <v>2636</v>
      </c>
      <c r="AC333" s="29">
        <f t="shared" si="38"/>
        <v>-32012</v>
      </c>
    </row>
    <row r="334" spans="1:39">
      <c r="A334" s="1">
        <v>334</v>
      </c>
      <c r="B334" s="9">
        <v>51</v>
      </c>
      <c r="C334" s="10" t="s">
        <v>663</v>
      </c>
      <c r="D334" s="11" t="s">
        <v>664</v>
      </c>
      <c r="F334" s="12">
        <v>22766</v>
      </c>
      <c r="K334" s="12">
        <v>22766</v>
      </c>
      <c r="M334" s="20">
        <f t="shared" si="35"/>
        <v>0</v>
      </c>
      <c r="N334" s="20">
        <f t="shared" si="36"/>
        <v>0</v>
      </c>
      <c r="O334" s="20">
        <f t="shared" si="37"/>
        <v>0</v>
      </c>
      <c r="P334" s="12">
        <v>5050</v>
      </c>
      <c r="Q334" s="12">
        <v>10100</v>
      </c>
      <c r="R334" s="12">
        <v>10100</v>
      </c>
      <c r="S334" s="12">
        <v>5050</v>
      </c>
      <c r="T334" s="12">
        <v>10100</v>
      </c>
      <c r="U334" s="12">
        <v>10100</v>
      </c>
      <c r="V334" s="12">
        <v>4617</v>
      </c>
      <c r="W334" s="12">
        <v>10074</v>
      </c>
      <c r="X334" s="12">
        <v>8075</v>
      </c>
      <c r="Y334" s="12">
        <v>433</v>
      </c>
      <c r="Z334" s="12">
        <v>26</v>
      </c>
      <c r="AA334" s="12">
        <v>2025</v>
      </c>
      <c r="AC334" s="29">
        <f t="shared" si="38"/>
        <v>2484</v>
      </c>
    </row>
    <row r="335" spans="1:39">
      <c r="A335" s="1">
        <v>335</v>
      </c>
      <c r="B335" s="9">
        <v>110</v>
      </c>
      <c r="C335" s="10" t="s">
        <v>665</v>
      </c>
      <c r="D335" s="11" t="s">
        <v>666</v>
      </c>
      <c r="E335" s="3"/>
      <c r="F335" s="3">
        <v>19366</v>
      </c>
      <c r="G335" s="3"/>
      <c r="H335" s="3"/>
      <c r="I335" s="3">
        <v>16332</v>
      </c>
      <c r="J335" s="3"/>
      <c r="K335" s="4">
        <f t="shared" ref="K335:K340" si="40">SUM(E335:J335)</f>
        <v>35698</v>
      </c>
      <c r="M335" s="20">
        <f t="shared" si="35"/>
        <v>639</v>
      </c>
      <c r="N335" s="20">
        <f t="shared" si="36"/>
        <v>20502</v>
      </c>
      <c r="O335" s="20">
        <f t="shared" si="37"/>
        <v>5978</v>
      </c>
      <c r="P335" s="12">
        <v>10878</v>
      </c>
      <c r="Q335" s="12">
        <v>21755</v>
      </c>
      <c r="R335" s="12">
        <v>21755</v>
      </c>
      <c r="S335" s="12">
        <v>11517</v>
      </c>
      <c r="T335" s="12">
        <v>42257</v>
      </c>
      <c r="U335" s="12">
        <v>27733</v>
      </c>
      <c r="V335" s="12">
        <v>0</v>
      </c>
      <c r="W335" s="12">
        <v>19366</v>
      </c>
      <c r="X335" s="12">
        <v>16332</v>
      </c>
      <c r="Y335" s="12">
        <v>11517</v>
      </c>
      <c r="Z335" s="12">
        <v>22891</v>
      </c>
      <c r="AA335" s="12">
        <v>11401</v>
      </c>
      <c r="AC335" s="29">
        <f t="shared" si="38"/>
        <v>45809</v>
      </c>
      <c r="AD335" s="33" t="s">
        <v>867</v>
      </c>
      <c r="AE335" s="34"/>
      <c r="AF335" s="34"/>
      <c r="AG335" s="34"/>
      <c r="AH335" s="35"/>
    </row>
    <row r="336" spans="1:39">
      <c r="A336" s="1">
        <v>336</v>
      </c>
      <c r="B336" s="9">
        <v>180</v>
      </c>
      <c r="C336" s="10" t="s">
        <v>667</v>
      </c>
      <c r="D336" s="11" t="s">
        <v>668</v>
      </c>
      <c r="E336" s="3">
        <v>45339</v>
      </c>
      <c r="F336" s="3">
        <f>14498+2000</f>
        <v>16498</v>
      </c>
      <c r="G336" s="3"/>
      <c r="H336" s="3"/>
      <c r="I336" s="3"/>
      <c r="J336" s="3"/>
      <c r="K336" s="4">
        <f t="shared" si="40"/>
        <v>61837</v>
      </c>
      <c r="M336" s="20">
        <f t="shared" si="35"/>
        <v>41356</v>
      </c>
      <c r="N336" s="20">
        <f t="shared" si="36"/>
        <v>52159</v>
      </c>
      <c r="O336" s="20">
        <f t="shared" si="37"/>
        <v>15835</v>
      </c>
      <c r="P336" s="12">
        <v>19982</v>
      </c>
      <c r="Q336" s="12">
        <v>34783</v>
      </c>
      <c r="R336" s="12">
        <v>24783</v>
      </c>
      <c r="S336" s="12">
        <v>61338</v>
      </c>
      <c r="T336" s="12">
        <v>86942</v>
      </c>
      <c r="U336" s="12">
        <v>40618</v>
      </c>
      <c r="V336" s="12">
        <v>14498</v>
      </c>
      <c r="W336" s="12">
        <v>1733</v>
      </c>
      <c r="X336" s="12">
        <v>45339</v>
      </c>
      <c r="Y336" s="12">
        <v>46840</v>
      </c>
      <c r="Z336" s="12">
        <v>85209</v>
      </c>
      <c r="AA336" s="12">
        <v>-4721</v>
      </c>
      <c r="AC336" s="29">
        <f t="shared" si="38"/>
        <v>127328</v>
      </c>
      <c r="AD336" s="30" t="s">
        <v>868</v>
      </c>
      <c r="AE336" s="31"/>
      <c r="AF336" s="31"/>
      <c r="AG336" s="31"/>
      <c r="AH336" s="32"/>
    </row>
    <row r="337" spans="1:34" ht="36">
      <c r="A337" s="1">
        <v>337</v>
      </c>
      <c r="B337" s="9">
        <v>100</v>
      </c>
      <c r="C337" s="10" t="s">
        <v>669</v>
      </c>
      <c r="D337" s="11" t="s">
        <v>670</v>
      </c>
      <c r="E337" s="3">
        <v>13243</v>
      </c>
      <c r="F337" s="3">
        <f>9570+5122</f>
        <v>14692</v>
      </c>
      <c r="G337" s="3"/>
      <c r="H337" s="3"/>
      <c r="I337" s="3">
        <v>12000</v>
      </c>
      <c r="J337" s="3"/>
      <c r="K337" s="4">
        <f t="shared" si="40"/>
        <v>39935</v>
      </c>
      <c r="M337" s="20">
        <f t="shared" si="35"/>
        <v>24531</v>
      </c>
      <c r="N337" s="20">
        <f t="shared" si="36"/>
        <v>46979</v>
      </c>
      <c r="O337" s="20">
        <f t="shared" si="37"/>
        <v>22200</v>
      </c>
      <c r="P337" s="12">
        <v>9248</v>
      </c>
      <c r="Q337" s="12">
        <v>18497</v>
      </c>
      <c r="R337" s="12">
        <v>18497</v>
      </c>
      <c r="S337" s="12">
        <v>33779</v>
      </c>
      <c r="T337" s="12">
        <v>65476</v>
      </c>
      <c r="U337" s="12">
        <v>40697</v>
      </c>
      <c r="V337" s="12">
        <v>9570</v>
      </c>
      <c r="W337" s="12">
        <v>5112</v>
      </c>
      <c r="X337" s="12">
        <v>25243</v>
      </c>
      <c r="Y337" s="12">
        <v>24209</v>
      </c>
      <c r="Z337" s="12">
        <v>60364</v>
      </c>
      <c r="AA337" s="12">
        <v>15454</v>
      </c>
      <c r="AC337" s="29">
        <f t="shared" si="38"/>
        <v>100027</v>
      </c>
    </row>
    <row r="338" spans="1:34" ht="36">
      <c r="A338" s="1">
        <v>338</v>
      </c>
      <c r="B338" s="9">
        <v>245</v>
      </c>
      <c r="C338" s="10" t="s">
        <v>671</v>
      </c>
      <c r="D338" s="11" t="s">
        <v>672</v>
      </c>
      <c r="E338" s="3">
        <v>22526</v>
      </c>
      <c r="F338" s="3">
        <f>22835+5372+30000</f>
        <v>58207</v>
      </c>
      <c r="G338" s="3"/>
      <c r="H338" s="3"/>
      <c r="I338" s="3">
        <v>10000</v>
      </c>
      <c r="J338" s="3"/>
      <c r="K338" s="4">
        <f t="shared" si="40"/>
        <v>90733</v>
      </c>
      <c r="M338" s="20">
        <f t="shared" si="35"/>
        <v>21912</v>
      </c>
      <c r="N338" s="20">
        <f t="shared" si="36"/>
        <v>144071</v>
      </c>
      <c r="O338" s="20">
        <f t="shared" si="37"/>
        <v>61841</v>
      </c>
      <c r="P338" s="12">
        <v>24828</v>
      </c>
      <c r="Q338" s="12">
        <v>49109</v>
      </c>
      <c r="R338" s="12">
        <v>49109</v>
      </c>
      <c r="S338" s="12">
        <v>46740</v>
      </c>
      <c r="T338" s="12">
        <v>193180</v>
      </c>
      <c r="U338" s="12">
        <v>110950</v>
      </c>
      <c r="V338" s="12">
        <v>22835</v>
      </c>
      <c r="W338" s="12">
        <v>5372</v>
      </c>
      <c r="X338" s="12">
        <v>62526</v>
      </c>
      <c r="Y338" s="12">
        <v>23905</v>
      </c>
      <c r="Z338" s="12">
        <v>187808</v>
      </c>
      <c r="AA338" s="12">
        <v>48424</v>
      </c>
      <c r="AC338" s="29">
        <f t="shared" si="38"/>
        <v>260137</v>
      </c>
    </row>
    <row r="339" spans="1:34">
      <c r="A339" s="1">
        <v>339</v>
      </c>
      <c r="B339" s="9">
        <v>369</v>
      </c>
      <c r="C339" s="10" t="s">
        <v>673</v>
      </c>
      <c r="D339" s="11" t="s">
        <v>674</v>
      </c>
      <c r="E339" s="3"/>
      <c r="F339" s="3">
        <f>43983+82379</f>
        <v>126362</v>
      </c>
      <c r="G339" s="3"/>
      <c r="H339" s="3">
        <f>5396+1030</f>
        <v>6426</v>
      </c>
      <c r="I339" s="3">
        <v>65413</v>
      </c>
      <c r="J339" s="3"/>
      <c r="K339" s="4">
        <f t="shared" si="40"/>
        <v>198201</v>
      </c>
      <c r="M339" s="20">
        <f t="shared" si="35"/>
        <v>49369</v>
      </c>
      <c r="N339" s="20">
        <f t="shared" si="36"/>
        <v>137496</v>
      </c>
      <c r="O339" s="20">
        <f t="shared" si="37"/>
        <v>0</v>
      </c>
      <c r="P339" s="12">
        <v>35920</v>
      </c>
      <c r="Q339" s="12">
        <v>71839</v>
      </c>
      <c r="R339" s="12">
        <v>71839</v>
      </c>
      <c r="S339" s="12">
        <v>85289</v>
      </c>
      <c r="T339" s="12">
        <v>209335</v>
      </c>
      <c r="U339" s="12">
        <v>71839</v>
      </c>
      <c r="V339" s="12">
        <v>43983</v>
      </c>
      <c r="W339" s="12">
        <v>82379</v>
      </c>
      <c r="X339" s="12">
        <v>71839</v>
      </c>
      <c r="Y339" s="12">
        <v>41306</v>
      </c>
      <c r="Z339" s="12">
        <v>126956</v>
      </c>
      <c r="AA339" s="12">
        <v>0</v>
      </c>
      <c r="AC339" s="29">
        <f t="shared" si="38"/>
        <v>168262</v>
      </c>
      <c r="AD339" s="30" t="s">
        <v>837</v>
      </c>
      <c r="AE339" s="31"/>
      <c r="AF339" s="31"/>
      <c r="AG339" s="31"/>
      <c r="AH339" s="32"/>
    </row>
    <row r="340" spans="1:34">
      <c r="A340" s="1">
        <v>340</v>
      </c>
      <c r="B340" s="9">
        <v>283</v>
      </c>
      <c r="C340" s="10" t="s">
        <v>675</v>
      </c>
      <c r="D340" s="11" t="s">
        <v>676</v>
      </c>
      <c r="E340" s="3"/>
      <c r="F340" s="3">
        <v>119020</v>
      </c>
      <c r="G340" s="3"/>
      <c r="H340" s="3">
        <v>19514</v>
      </c>
      <c r="I340" s="3"/>
      <c r="J340" s="3"/>
      <c r="K340" s="4">
        <f t="shared" si="40"/>
        <v>138534</v>
      </c>
      <c r="M340" s="20">
        <f t="shared" si="35"/>
        <v>0</v>
      </c>
      <c r="N340" s="20">
        <f t="shared" si="36"/>
        <v>47741</v>
      </c>
      <c r="O340" s="20">
        <f t="shared" si="37"/>
        <v>0</v>
      </c>
      <c r="P340" s="12">
        <v>22915</v>
      </c>
      <c r="Q340" s="12">
        <v>45830</v>
      </c>
      <c r="R340" s="12">
        <v>45830</v>
      </c>
      <c r="S340" s="12">
        <v>22915</v>
      </c>
      <c r="T340" s="12">
        <v>93571</v>
      </c>
      <c r="U340" s="12">
        <v>45830</v>
      </c>
      <c r="V340" s="12">
        <v>22915</v>
      </c>
      <c r="W340" s="12">
        <v>69789</v>
      </c>
      <c r="X340" s="12">
        <v>45830</v>
      </c>
      <c r="Y340" s="12">
        <v>0</v>
      </c>
      <c r="Z340" s="12">
        <v>23782</v>
      </c>
      <c r="AA340" s="12">
        <v>0</v>
      </c>
      <c r="AC340" s="29">
        <f t="shared" si="38"/>
        <v>23782</v>
      </c>
    </row>
    <row r="341" spans="1:34">
      <c r="A341" s="1">
        <v>341</v>
      </c>
      <c r="B341" s="9">
        <v>44</v>
      </c>
      <c r="C341" s="10" t="s">
        <v>677</v>
      </c>
      <c r="D341" s="11" t="s">
        <v>678</v>
      </c>
      <c r="E341" s="3">
        <v>0</v>
      </c>
      <c r="F341" s="12">
        <v>0</v>
      </c>
      <c r="G341" s="12">
        <v>0</v>
      </c>
      <c r="H341" s="12">
        <v>0</v>
      </c>
      <c r="I341" s="3">
        <v>0</v>
      </c>
      <c r="J341" s="12">
        <v>0</v>
      </c>
      <c r="K341" s="12">
        <v>0</v>
      </c>
      <c r="M341" s="20">
        <f t="shared" si="35"/>
        <v>2593</v>
      </c>
      <c r="N341" s="20">
        <f t="shared" si="36"/>
        <v>122395</v>
      </c>
      <c r="O341" s="20">
        <f t="shared" si="37"/>
        <v>4595</v>
      </c>
      <c r="P341" s="12">
        <v>3341</v>
      </c>
      <c r="Q341" s="12">
        <v>6683</v>
      </c>
      <c r="R341" s="12">
        <v>6683</v>
      </c>
      <c r="S341" s="12">
        <v>5934</v>
      </c>
      <c r="T341" s="12">
        <v>129078</v>
      </c>
      <c r="U341" s="12">
        <v>11278</v>
      </c>
      <c r="V341" s="12">
        <v>5934</v>
      </c>
      <c r="W341" s="12">
        <v>0</v>
      </c>
      <c r="X341" s="12">
        <v>11278</v>
      </c>
      <c r="Y341" s="12">
        <v>0</v>
      </c>
      <c r="Z341" s="12">
        <v>129078</v>
      </c>
      <c r="AA341" s="12">
        <v>0</v>
      </c>
      <c r="AC341" s="29">
        <f t="shared" si="38"/>
        <v>129078</v>
      </c>
    </row>
    <row r="342" spans="1:34">
      <c r="A342" s="1">
        <v>342</v>
      </c>
      <c r="B342" s="9">
        <v>114</v>
      </c>
      <c r="C342" s="10" t="s">
        <v>679</v>
      </c>
      <c r="D342" s="11" t="s">
        <v>680</v>
      </c>
      <c r="E342" s="3">
        <v>0</v>
      </c>
      <c r="F342" s="12">
        <v>0</v>
      </c>
      <c r="G342" s="12">
        <v>0</v>
      </c>
      <c r="H342" s="12">
        <v>0</v>
      </c>
      <c r="I342" s="3">
        <v>0</v>
      </c>
      <c r="J342" s="12">
        <v>0</v>
      </c>
      <c r="K342" s="12">
        <v>0</v>
      </c>
      <c r="M342" s="20">
        <f t="shared" si="35"/>
        <v>2178</v>
      </c>
      <c r="N342" s="20">
        <f t="shared" si="36"/>
        <v>100530</v>
      </c>
      <c r="O342" s="20">
        <f t="shared" si="37"/>
        <v>15381</v>
      </c>
      <c r="P342" s="6">
        <v>8447</v>
      </c>
      <c r="Q342" s="6">
        <v>16894</v>
      </c>
      <c r="R342" s="6">
        <v>16894</v>
      </c>
      <c r="S342" s="12">
        <v>10625</v>
      </c>
      <c r="T342" s="12">
        <v>117424</v>
      </c>
      <c r="U342" s="12">
        <v>32275</v>
      </c>
      <c r="V342" s="12">
        <v>10625</v>
      </c>
      <c r="W342" s="12">
        <v>10000</v>
      </c>
      <c r="X342" s="12">
        <v>32275</v>
      </c>
      <c r="Y342" s="12">
        <v>0</v>
      </c>
      <c r="Z342" s="12">
        <v>107424</v>
      </c>
      <c r="AA342" s="12">
        <v>0</v>
      </c>
      <c r="AC342" s="29">
        <f t="shared" si="38"/>
        <v>107424</v>
      </c>
    </row>
    <row r="343" spans="1:34">
      <c r="A343" s="1">
        <v>343</v>
      </c>
      <c r="B343" s="9">
        <v>598</v>
      </c>
      <c r="C343" s="10" t="s">
        <v>681</v>
      </c>
      <c r="D343" s="11" t="s">
        <v>682</v>
      </c>
      <c r="E343" s="3">
        <v>0</v>
      </c>
      <c r="F343" s="3">
        <v>0</v>
      </c>
      <c r="G343" s="12">
        <v>0</v>
      </c>
      <c r="H343" s="3">
        <v>0</v>
      </c>
      <c r="I343" s="3">
        <v>0</v>
      </c>
      <c r="J343" s="3">
        <v>0</v>
      </c>
      <c r="K343" s="3">
        <v>0</v>
      </c>
      <c r="M343" s="20">
        <f t="shared" si="35"/>
        <v>50360</v>
      </c>
      <c r="N343" s="20">
        <f t="shared" si="36"/>
        <v>1199511</v>
      </c>
      <c r="O343" s="20">
        <f t="shared" si="37"/>
        <v>140862</v>
      </c>
      <c r="P343" s="6">
        <v>85295</v>
      </c>
      <c r="Q343" s="6">
        <v>170590</v>
      </c>
      <c r="R343" s="6">
        <v>170590</v>
      </c>
      <c r="S343" s="12">
        <v>135655</v>
      </c>
      <c r="T343" s="12">
        <v>1370101</v>
      </c>
      <c r="U343" s="12">
        <v>311452</v>
      </c>
      <c r="V343" s="12">
        <v>135655</v>
      </c>
      <c r="W343" s="12">
        <v>151063</v>
      </c>
      <c r="X343" s="12">
        <v>311452</v>
      </c>
      <c r="Y343" s="12">
        <v>0</v>
      </c>
      <c r="Z343" s="12">
        <v>1219038</v>
      </c>
      <c r="AA343" s="12">
        <v>0</v>
      </c>
      <c r="AC343" s="29">
        <f t="shared" si="38"/>
        <v>1219038</v>
      </c>
    </row>
    <row r="344" spans="1:34">
      <c r="A344" s="1">
        <v>344</v>
      </c>
      <c r="B344" s="9">
        <v>22</v>
      </c>
      <c r="C344" s="10" t="s">
        <v>683</v>
      </c>
      <c r="D344" s="11" t="s">
        <v>684</v>
      </c>
      <c r="E344" s="3">
        <v>0</v>
      </c>
      <c r="F344" s="12">
        <v>0</v>
      </c>
      <c r="G344" s="12">
        <v>0</v>
      </c>
      <c r="H344" s="12">
        <v>0</v>
      </c>
      <c r="I344" s="3">
        <v>0</v>
      </c>
      <c r="J344" s="12">
        <v>0</v>
      </c>
      <c r="K344" s="12">
        <v>0</v>
      </c>
      <c r="M344" s="20">
        <f t="shared" si="35"/>
        <v>1406</v>
      </c>
      <c r="N344" s="20">
        <f t="shared" si="36"/>
        <v>85217</v>
      </c>
      <c r="O344" s="20">
        <f t="shared" si="37"/>
        <v>6453</v>
      </c>
      <c r="P344" s="6">
        <v>2393</v>
      </c>
      <c r="Q344" s="6">
        <v>4787</v>
      </c>
      <c r="R344" s="6">
        <v>4787</v>
      </c>
      <c r="S344" s="12">
        <v>3799</v>
      </c>
      <c r="T344" s="12">
        <v>90004</v>
      </c>
      <c r="U344" s="12">
        <v>11240</v>
      </c>
      <c r="V344" s="12">
        <v>3799</v>
      </c>
      <c r="W344" s="12">
        <v>3301</v>
      </c>
      <c r="X344" s="12">
        <v>11240</v>
      </c>
      <c r="Y344" s="12">
        <v>0</v>
      </c>
      <c r="Z344" s="12">
        <v>86703</v>
      </c>
      <c r="AA344" s="12">
        <v>0</v>
      </c>
      <c r="AC344" s="29">
        <f t="shared" si="38"/>
        <v>86703</v>
      </c>
    </row>
    <row r="345" spans="1:34">
      <c r="A345" s="1">
        <v>345</v>
      </c>
      <c r="B345" s="9">
        <v>608</v>
      </c>
      <c r="C345" s="10" t="s">
        <v>685</v>
      </c>
      <c r="D345" s="11" t="s">
        <v>686</v>
      </c>
      <c r="E345" s="3">
        <v>0</v>
      </c>
      <c r="F345" s="12">
        <v>0</v>
      </c>
      <c r="G345" s="12">
        <v>0</v>
      </c>
      <c r="H345" s="12">
        <v>0</v>
      </c>
      <c r="I345" s="3">
        <v>0</v>
      </c>
      <c r="J345" s="12">
        <v>0</v>
      </c>
      <c r="K345" s="12">
        <v>0</v>
      </c>
      <c r="M345" s="20">
        <f t="shared" si="35"/>
        <v>32773</v>
      </c>
      <c r="N345" s="20">
        <f t="shared" si="36"/>
        <v>89486</v>
      </c>
      <c r="O345" s="20">
        <f t="shared" si="37"/>
        <v>68503</v>
      </c>
      <c r="P345" s="12">
        <v>43807</v>
      </c>
      <c r="Q345" s="12">
        <v>87614</v>
      </c>
      <c r="R345" s="12">
        <v>87614</v>
      </c>
      <c r="S345" s="12">
        <v>76580</v>
      </c>
      <c r="T345" s="12">
        <v>177100</v>
      </c>
      <c r="U345" s="12">
        <v>156117</v>
      </c>
      <c r="V345" s="12">
        <v>28325</v>
      </c>
      <c r="W345" s="12">
        <v>58693</v>
      </c>
      <c r="X345" s="12">
        <v>60879</v>
      </c>
      <c r="Y345" s="12">
        <v>48255</v>
      </c>
      <c r="Z345" s="12">
        <v>118407</v>
      </c>
      <c r="AA345" s="12">
        <v>95238</v>
      </c>
      <c r="AC345" s="29">
        <f t="shared" si="38"/>
        <v>261900</v>
      </c>
    </row>
    <row r="346" spans="1:34">
      <c r="A346" s="1">
        <v>346</v>
      </c>
      <c r="B346" s="9">
        <v>130</v>
      </c>
      <c r="C346" s="10" t="s">
        <v>687</v>
      </c>
      <c r="D346" s="11" t="s">
        <v>688</v>
      </c>
      <c r="E346" s="3">
        <v>19919</v>
      </c>
      <c r="F346" s="3">
        <v>25945</v>
      </c>
      <c r="G346" s="3"/>
      <c r="H346" s="3"/>
      <c r="I346" s="3"/>
      <c r="J346" s="3"/>
      <c r="K346" s="4">
        <f t="shared" ref="K346:K357" si="41">SUM(E346:J346)</f>
        <v>45864</v>
      </c>
      <c r="M346" s="20">
        <f t="shared" si="35"/>
        <v>14901</v>
      </c>
      <c r="N346" s="20">
        <f t="shared" si="36"/>
        <v>8816</v>
      </c>
      <c r="O346" s="20">
        <f t="shared" si="37"/>
        <v>0</v>
      </c>
      <c r="P346" s="12">
        <v>10459</v>
      </c>
      <c r="Q346" s="12">
        <v>20919</v>
      </c>
      <c r="R346" s="12">
        <v>20919</v>
      </c>
      <c r="S346" s="12">
        <v>25360</v>
      </c>
      <c r="T346" s="12">
        <v>29735</v>
      </c>
      <c r="U346" s="12">
        <v>20919</v>
      </c>
      <c r="V346" s="12">
        <v>8899</v>
      </c>
      <c r="W346" s="12">
        <v>17046</v>
      </c>
      <c r="X346" s="12">
        <v>19919</v>
      </c>
      <c r="Y346" s="12">
        <v>16461</v>
      </c>
      <c r="Z346" s="12">
        <v>12689</v>
      </c>
      <c r="AA346" s="12">
        <v>1000</v>
      </c>
      <c r="AC346" s="29">
        <f t="shared" si="38"/>
        <v>30150</v>
      </c>
    </row>
    <row r="347" spans="1:34">
      <c r="A347" s="1">
        <v>347</v>
      </c>
      <c r="B347" s="9">
        <v>1362</v>
      </c>
      <c r="C347" s="10" t="s">
        <v>689</v>
      </c>
      <c r="D347" s="11" t="s">
        <v>690</v>
      </c>
      <c r="E347" s="3"/>
      <c r="F347" s="3">
        <v>519680</v>
      </c>
      <c r="G347" s="3"/>
      <c r="H347" s="3"/>
      <c r="I347" s="3"/>
      <c r="J347" s="3"/>
      <c r="K347" s="4">
        <f t="shared" si="41"/>
        <v>519680</v>
      </c>
      <c r="M347" s="20">
        <f t="shared" si="35"/>
        <v>4755</v>
      </c>
      <c r="N347" s="20">
        <f t="shared" si="36"/>
        <v>60092</v>
      </c>
      <c r="O347" s="20">
        <f t="shared" si="37"/>
        <v>57300</v>
      </c>
      <c r="P347" s="6">
        <v>108584</v>
      </c>
      <c r="Q347" s="6">
        <v>217169</v>
      </c>
      <c r="R347" s="6">
        <v>217169</v>
      </c>
      <c r="S347" s="12">
        <v>113339</v>
      </c>
      <c r="T347" s="12">
        <v>277261</v>
      </c>
      <c r="U347" s="12">
        <v>274469</v>
      </c>
      <c r="V347" s="12">
        <v>102600</v>
      </c>
      <c r="W347" s="12">
        <v>246080</v>
      </c>
      <c r="X347" s="12">
        <v>171000</v>
      </c>
      <c r="Y347" s="12">
        <v>10739</v>
      </c>
      <c r="Z347" s="12">
        <v>31181</v>
      </c>
      <c r="AA347" s="12">
        <v>103469</v>
      </c>
      <c r="AC347" s="29">
        <f t="shared" si="38"/>
        <v>145389</v>
      </c>
    </row>
    <row r="348" spans="1:34" ht="36">
      <c r="A348" s="1">
        <v>348</v>
      </c>
      <c r="B348" s="10">
        <v>714</v>
      </c>
      <c r="C348" s="10" t="s">
        <v>691</v>
      </c>
      <c r="D348" s="11" t="s">
        <v>692</v>
      </c>
      <c r="E348" s="3"/>
      <c r="F348" s="3">
        <v>214653</v>
      </c>
      <c r="G348" s="3"/>
      <c r="H348" s="3"/>
      <c r="I348" s="3">
        <v>79379</v>
      </c>
      <c r="J348" s="3"/>
      <c r="K348" s="4">
        <f t="shared" si="41"/>
        <v>294032</v>
      </c>
      <c r="M348" s="20">
        <f t="shared" si="35"/>
        <v>103999</v>
      </c>
      <c r="N348" s="20">
        <f t="shared" si="36"/>
        <v>34727</v>
      </c>
      <c r="O348" s="20">
        <f t="shared" si="37"/>
        <v>31530</v>
      </c>
      <c r="P348" s="12">
        <v>60831</v>
      </c>
      <c r="Q348" s="12">
        <v>121662</v>
      </c>
      <c r="R348" s="12">
        <v>121662</v>
      </c>
      <c r="S348" s="12">
        <v>164830</v>
      </c>
      <c r="T348" s="12">
        <v>156389</v>
      </c>
      <c r="U348" s="12">
        <v>153192</v>
      </c>
      <c r="V348" s="12">
        <v>80864</v>
      </c>
      <c r="W348" s="12">
        <v>144542</v>
      </c>
      <c r="X348" s="12">
        <v>79380</v>
      </c>
      <c r="Y348" s="12">
        <v>83966</v>
      </c>
      <c r="Z348" s="12">
        <v>11847</v>
      </c>
      <c r="AA348" s="12">
        <v>73812</v>
      </c>
      <c r="AC348" s="29">
        <f t="shared" si="38"/>
        <v>169625</v>
      </c>
    </row>
    <row r="349" spans="1:34" ht="36">
      <c r="A349" s="1">
        <v>349</v>
      </c>
      <c r="B349" s="10">
        <v>4402</v>
      </c>
      <c r="C349" s="10" t="s">
        <v>693</v>
      </c>
      <c r="D349" s="11" t="s">
        <v>692</v>
      </c>
      <c r="E349" s="3">
        <v>676835.47449999989</v>
      </c>
      <c r="F349" s="3">
        <v>1335060.0015115757</v>
      </c>
      <c r="G349" s="3"/>
      <c r="H349" s="3">
        <v>159644.5</v>
      </c>
      <c r="I349" s="3"/>
      <c r="J349" s="3"/>
      <c r="K349" s="4">
        <f t="shared" si="41"/>
        <v>2171539.9760115757</v>
      </c>
      <c r="M349" s="20">
        <f t="shared" si="35"/>
        <v>38866</v>
      </c>
      <c r="N349" s="20">
        <f t="shared" si="36"/>
        <v>697640</v>
      </c>
      <c r="O349" s="20">
        <f t="shared" si="37"/>
        <v>2726447</v>
      </c>
      <c r="P349" s="12">
        <v>337252</v>
      </c>
      <c r="Q349" s="12">
        <v>674502</v>
      </c>
      <c r="R349" s="12">
        <v>674502</v>
      </c>
      <c r="S349" s="12">
        <v>376118</v>
      </c>
      <c r="T349" s="12">
        <v>1372142</v>
      </c>
      <c r="U349" s="12">
        <v>3400949</v>
      </c>
      <c r="V349" s="12">
        <v>376118</v>
      </c>
      <c r="W349" s="12">
        <v>620521</v>
      </c>
      <c r="X349" s="12">
        <v>1174901</v>
      </c>
      <c r="Y349" s="12">
        <v>0</v>
      </c>
      <c r="Z349" s="12">
        <v>751621</v>
      </c>
      <c r="AA349" s="12">
        <v>2226048</v>
      </c>
      <c r="AC349" s="29">
        <f t="shared" si="38"/>
        <v>2977669</v>
      </c>
    </row>
    <row r="350" spans="1:34">
      <c r="A350" s="1">
        <v>350</v>
      </c>
      <c r="B350" s="9">
        <v>215</v>
      </c>
      <c r="C350" s="10" t="s">
        <v>694</v>
      </c>
      <c r="D350" s="11" t="s">
        <v>695</v>
      </c>
      <c r="E350" s="3">
        <v>0</v>
      </c>
      <c r="F350" s="3">
        <v>111846</v>
      </c>
      <c r="G350" s="3">
        <v>2815</v>
      </c>
      <c r="H350" s="3">
        <v>860</v>
      </c>
      <c r="I350" s="3">
        <v>6925</v>
      </c>
      <c r="J350" s="3">
        <v>3158</v>
      </c>
      <c r="K350" s="4">
        <f t="shared" si="41"/>
        <v>125604</v>
      </c>
      <c r="M350" s="20">
        <f t="shared" si="35"/>
        <v>9541</v>
      </c>
      <c r="N350" s="20">
        <f t="shared" si="36"/>
        <v>35782</v>
      </c>
      <c r="O350" s="20">
        <f t="shared" si="37"/>
        <v>34069</v>
      </c>
      <c r="P350" s="12">
        <v>22327</v>
      </c>
      <c r="Q350" s="12">
        <v>44653</v>
      </c>
      <c r="R350" s="12">
        <v>44653</v>
      </c>
      <c r="S350" s="12">
        <v>31868</v>
      </c>
      <c r="T350" s="12">
        <v>80435</v>
      </c>
      <c r="U350" s="12">
        <v>78722</v>
      </c>
      <c r="V350" s="12">
        <v>31867</v>
      </c>
      <c r="W350" s="12">
        <v>34737</v>
      </c>
      <c r="X350" s="12">
        <v>59000</v>
      </c>
      <c r="Y350" s="12">
        <v>1</v>
      </c>
      <c r="Z350" s="12">
        <v>45698</v>
      </c>
      <c r="AA350" s="12">
        <v>19722</v>
      </c>
      <c r="AC350" s="29">
        <f t="shared" si="38"/>
        <v>65421</v>
      </c>
    </row>
    <row r="351" spans="1:34">
      <c r="A351" s="1">
        <v>351</v>
      </c>
      <c r="B351" s="9">
        <v>293</v>
      </c>
      <c r="C351" s="10" t="s">
        <v>696</v>
      </c>
      <c r="D351" s="11" t="s">
        <v>697</v>
      </c>
      <c r="E351" s="3">
        <v>51247</v>
      </c>
      <c r="F351" s="3">
        <v>74109</v>
      </c>
      <c r="G351" s="3"/>
      <c r="H351" s="3"/>
      <c r="I351" s="3"/>
      <c r="J351" s="3"/>
      <c r="K351" s="4">
        <f t="shared" si="41"/>
        <v>125356</v>
      </c>
      <c r="M351" s="20">
        <f t="shared" si="35"/>
        <v>0</v>
      </c>
      <c r="N351" s="20">
        <f t="shared" si="36"/>
        <v>65584</v>
      </c>
      <c r="O351" s="20">
        <f t="shared" si="37"/>
        <v>0</v>
      </c>
      <c r="P351" s="12">
        <v>25623</v>
      </c>
      <c r="Q351" s="12">
        <v>51247</v>
      </c>
      <c r="R351" s="12">
        <v>51247</v>
      </c>
      <c r="S351" s="12">
        <v>25623</v>
      </c>
      <c r="T351" s="12">
        <v>116831</v>
      </c>
      <c r="U351" s="12">
        <v>51247</v>
      </c>
      <c r="V351" s="12">
        <v>25623</v>
      </c>
      <c r="W351" s="12">
        <v>48486</v>
      </c>
      <c r="X351" s="12">
        <v>51247</v>
      </c>
      <c r="Y351" s="12">
        <v>0</v>
      </c>
      <c r="Z351" s="12">
        <v>68345</v>
      </c>
      <c r="AA351" s="12">
        <v>0</v>
      </c>
      <c r="AC351" s="29">
        <f t="shared" si="38"/>
        <v>68345</v>
      </c>
    </row>
    <row r="352" spans="1:34">
      <c r="A352" s="1">
        <v>352</v>
      </c>
      <c r="B352" s="9">
        <v>426</v>
      </c>
      <c r="C352" s="10" t="s">
        <v>698</v>
      </c>
      <c r="D352" s="11" t="s">
        <v>699</v>
      </c>
      <c r="E352" s="3">
        <v>48936</v>
      </c>
      <c r="F352" s="3">
        <v>109572</v>
      </c>
      <c r="G352" s="3">
        <v>24586</v>
      </c>
      <c r="H352" s="3"/>
      <c r="I352" s="3"/>
      <c r="J352" s="3"/>
      <c r="K352" s="4">
        <f t="shared" si="41"/>
        <v>183094</v>
      </c>
      <c r="M352" s="20">
        <f t="shared" si="35"/>
        <v>0</v>
      </c>
      <c r="N352" s="20">
        <f t="shared" si="36"/>
        <v>0</v>
      </c>
      <c r="O352" s="20">
        <f t="shared" si="37"/>
        <v>0</v>
      </c>
      <c r="P352" s="12">
        <v>36761</v>
      </c>
      <c r="Q352" s="12">
        <v>73521</v>
      </c>
      <c r="R352" s="12">
        <v>73521</v>
      </c>
      <c r="S352" s="12">
        <v>36761</v>
      </c>
      <c r="T352" s="12">
        <v>73521</v>
      </c>
      <c r="U352" s="12">
        <v>73521</v>
      </c>
      <c r="V352" s="12">
        <v>36761</v>
      </c>
      <c r="W352" s="12">
        <v>73521</v>
      </c>
      <c r="X352" s="12">
        <v>73521</v>
      </c>
      <c r="Y352" s="12">
        <v>0</v>
      </c>
      <c r="Z352" s="12">
        <v>0</v>
      </c>
      <c r="AA352" s="12">
        <v>0</v>
      </c>
      <c r="AC352" s="29">
        <f t="shared" si="38"/>
        <v>0</v>
      </c>
    </row>
    <row r="353" spans="1:39" ht="36">
      <c r="A353" s="1">
        <v>353</v>
      </c>
      <c r="B353" s="9">
        <v>595</v>
      </c>
      <c r="C353" s="10" t="s">
        <v>700</v>
      </c>
      <c r="D353" s="11" t="s">
        <v>701</v>
      </c>
      <c r="E353" s="3">
        <v>89653</v>
      </c>
      <c r="F353" s="3">
        <v>138794</v>
      </c>
      <c r="G353" s="3"/>
      <c r="H353" s="3"/>
      <c r="I353" s="3"/>
      <c r="J353" s="3"/>
      <c r="K353" s="4">
        <f t="shared" si="41"/>
        <v>228447</v>
      </c>
      <c r="M353" s="20">
        <f t="shared" si="35"/>
        <v>4315</v>
      </c>
      <c r="N353" s="20">
        <f t="shared" si="36"/>
        <v>33571</v>
      </c>
      <c r="O353" s="20">
        <f t="shared" si="37"/>
        <v>0</v>
      </c>
      <c r="P353" s="12">
        <v>44826</v>
      </c>
      <c r="Q353" s="12">
        <v>89653</v>
      </c>
      <c r="R353" s="12">
        <v>89653</v>
      </c>
      <c r="S353" s="12">
        <v>49141</v>
      </c>
      <c r="T353" s="12">
        <v>123224</v>
      </c>
      <c r="U353" s="12">
        <v>89653</v>
      </c>
      <c r="V353" s="12">
        <v>49141</v>
      </c>
      <c r="W353" s="12">
        <v>89653</v>
      </c>
      <c r="X353" s="12">
        <v>89653</v>
      </c>
      <c r="Y353" s="12">
        <v>0</v>
      </c>
      <c r="Z353" s="12">
        <v>33571</v>
      </c>
      <c r="AA353" s="12">
        <v>0</v>
      </c>
      <c r="AC353" s="29">
        <f t="shared" si="38"/>
        <v>33571</v>
      </c>
    </row>
    <row r="354" spans="1:39" ht="36">
      <c r="A354" s="1">
        <v>354</v>
      </c>
      <c r="B354" s="9">
        <v>788</v>
      </c>
      <c r="C354" s="10" t="s">
        <v>702</v>
      </c>
      <c r="D354" s="11" t="s">
        <v>703</v>
      </c>
      <c r="E354" s="3">
        <v>58574</v>
      </c>
      <c r="F354" s="3">
        <v>158865</v>
      </c>
      <c r="G354" s="3">
        <v>4800</v>
      </c>
      <c r="H354" s="3"/>
      <c r="I354" s="3"/>
      <c r="J354" s="3">
        <v>7970</v>
      </c>
      <c r="K354" s="4">
        <f t="shared" si="41"/>
        <v>230209</v>
      </c>
      <c r="M354" s="20">
        <f t="shared" si="35"/>
        <v>17815</v>
      </c>
      <c r="N354" s="20">
        <f t="shared" si="36"/>
        <v>0</v>
      </c>
      <c r="O354" s="20">
        <f t="shared" si="37"/>
        <v>47788</v>
      </c>
      <c r="P354" s="12">
        <v>56364</v>
      </c>
      <c r="Q354" s="12">
        <v>112729</v>
      </c>
      <c r="R354" s="12">
        <v>112729</v>
      </c>
      <c r="S354" s="12">
        <v>74179</v>
      </c>
      <c r="T354" s="12">
        <v>112729</v>
      </c>
      <c r="U354" s="12">
        <v>160517</v>
      </c>
      <c r="V354" s="12">
        <v>46136</v>
      </c>
      <c r="W354" s="12">
        <v>112729</v>
      </c>
      <c r="X354" s="12">
        <v>71344</v>
      </c>
      <c r="Y354" s="12">
        <v>28043</v>
      </c>
      <c r="Z354" s="12">
        <v>0</v>
      </c>
      <c r="AA354" s="12">
        <v>89173</v>
      </c>
      <c r="AC354" s="29">
        <f t="shared" si="38"/>
        <v>117216</v>
      </c>
    </row>
    <row r="355" spans="1:39">
      <c r="A355" s="1">
        <v>355</v>
      </c>
      <c r="B355" s="9">
        <v>115</v>
      </c>
      <c r="C355" s="10" t="s">
        <v>704</v>
      </c>
      <c r="D355" s="11" t="s">
        <v>705</v>
      </c>
      <c r="E355" s="3">
        <v>19386</v>
      </c>
      <c r="F355" s="3">
        <v>9693</v>
      </c>
      <c r="G355" s="3"/>
      <c r="H355" s="3">
        <v>17571</v>
      </c>
      <c r="I355" s="3"/>
      <c r="J355" s="3"/>
      <c r="K355" s="4">
        <f t="shared" si="41"/>
        <v>46650</v>
      </c>
      <c r="L355" s="23"/>
      <c r="M355" s="20">
        <f t="shared" si="35"/>
        <v>2</v>
      </c>
      <c r="N355" s="20">
        <f t="shared" si="36"/>
        <v>-1</v>
      </c>
      <c r="O355" s="20">
        <f t="shared" si="37"/>
        <v>-2</v>
      </c>
      <c r="P355" s="12">
        <v>9692</v>
      </c>
      <c r="Q355" s="12">
        <v>19386</v>
      </c>
      <c r="R355" s="12">
        <v>19386</v>
      </c>
      <c r="S355" s="12">
        <v>9694</v>
      </c>
      <c r="T355" s="12">
        <v>19385</v>
      </c>
      <c r="U355" s="12">
        <v>19384</v>
      </c>
      <c r="V355" s="12">
        <v>9693</v>
      </c>
      <c r="W355" s="12">
        <v>17571</v>
      </c>
      <c r="X355" s="12">
        <v>19386</v>
      </c>
      <c r="Y355" s="12">
        <v>1</v>
      </c>
      <c r="Z355" s="12">
        <v>1814</v>
      </c>
      <c r="AA355" s="12">
        <v>-2</v>
      </c>
      <c r="AC355" s="29">
        <f t="shared" si="38"/>
        <v>1813</v>
      </c>
    </row>
    <row r="356" spans="1:39">
      <c r="A356" s="1">
        <v>356</v>
      </c>
      <c r="B356" s="9">
        <v>602</v>
      </c>
      <c r="C356" s="10" t="s">
        <v>706</v>
      </c>
      <c r="D356" s="11" t="s">
        <v>707</v>
      </c>
      <c r="E356" s="3">
        <v>171226</v>
      </c>
      <c r="F356" s="3">
        <v>44653</v>
      </c>
      <c r="G356" s="3"/>
      <c r="H356" s="3"/>
      <c r="I356" s="3"/>
      <c r="J356" s="3"/>
      <c r="K356" s="4">
        <f t="shared" si="41"/>
        <v>215879</v>
      </c>
      <c r="M356" s="20">
        <f t="shared" si="35"/>
        <v>55217</v>
      </c>
      <c r="N356" s="20">
        <f t="shared" si="36"/>
        <v>57855</v>
      </c>
      <c r="O356" s="20">
        <f t="shared" si="37"/>
        <v>81813</v>
      </c>
      <c r="P356" s="12">
        <v>44706</v>
      </c>
      <c r="Q356" s="12">
        <v>89413</v>
      </c>
      <c r="R356" s="12">
        <v>89413</v>
      </c>
      <c r="S356" s="12">
        <v>99923</v>
      </c>
      <c r="T356" s="12">
        <v>147268</v>
      </c>
      <c r="U356" s="12">
        <v>171226</v>
      </c>
      <c r="V356" s="12">
        <v>44653</v>
      </c>
      <c r="W356" s="12">
        <v>99936</v>
      </c>
      <c r="X356" s="12">
        <v>171226</v>
      </c>
      <c r="Y356" s="12">
        <v>55270</v>
      </c>
      <c r="Z356" s="12">
        <v>47332</v>
      </c>
      <c r="AA356" s="12">
        <v>0</v>
      </c>
      <c r="AC356" s="29">
        <f t="shared" si="38"/>
        <v>102602</v>
      </c>
      <c r="AD356" s="30" t="s">
        <v>869</v>
      </c>
      <c r="AE356" s="31"/>
      <c r="AF356" s="31"/>
      <c r="AG356" s="31"/>
      <c r="AH356" s="32"/>
    </row>
    <row r="357" spans="1:39">
      <c r="A357" s="1">
        <v>357</v>
      </c>
      <c r="B357" s="9">
        <v>88</v>
      </c>
      <c r="C357" s="10" t="s">
        <v>708</v>
      </c>
      <c r="D357" s="11" t="s">
        <v>709</v>
      </c>
      <c r="E357" s="3">
        <v>0</v>
      </c>
      <c r="F357" s="3">
        <v>0</v>
      </c>
      <c r="G357" s="12">
        <v>0</v>
      </c>
      <c r="H357" s="12">
        <v>0</v>
      </c>
      <c r="I357" s="12">
        <v>0</v>
      </c>
      <c r="J357" s="12">
        <v>0</v>
      </c>
      <c r="K357" s="4">
        <f t="shared" si="41"/>
        <v>0</v>
      </c>
      <c r="M357" s="20">
        <f t="shared" si="35"/>
        <v>-763</v>
      </c>
      <c r="N357" s="20">
        <f t="shared" si="36"/>
        <v>-1241</v>
      </c>
      <c r="O357" s="20">
        <f t="shared" si="37"/>
        <v>-1526</v>
      </c>
      <c r="P357" s="12">
        <v>8062</v>
      </c>
      <c r="Q357" s="12">
        <v>16125</v>
      </c>
      <c r="R357" s="12">
        <v>16125</v>
      </c>
      <c r="S357" s="12">
        <v>7299</v>
      </c>
      <c r="T357" s="12">
        <v>14884</v>
      </c>
      <c r="U357" s="12">
        <v>14599</v>
      </c>
      <c r="V357" s="12">
        <v>7299</v>
      </c>
      <c r="W357" s="12">
        <v>14884</v>
      </c>
      <c r="X357" s="12">
        <v>14599</v>
      </c>
      <c r="Y357" s="12">
        <v>0</v>
      </c>
      <c r="Z357" s="12">
        <v>0</v>
      </c>
      <c r="AA357" s="12">
        <v>0</v>
      </c>
      <c r="AC357" s="29">
        <f t="shared" si="38"/>
        <v>0</v>
      </c>
    </row>
    <row r="358" spans="1:39">
      <c r="A358" s="1">
        <v>358</v>
      </c>
      <c r="B358" s="9">
        <v>766</v>
      </c>
      <c r="C358" s="10" t="s">
        <v>710</v>
      </c>
      <c r="D358" s="11" t="s">
        <v>711</v>
      </c>
      <c r="E358" s="3"/>
      <c r="F358" s="3">
        <v>103130</v>
      </c>
      <c r="G358" s="3"/>
      <c r="H358" s="3">
        <v>6219</v>
      </c>
      <c r="I358" s="3">
        <v>117</v>
      </c>
      <c r="J358" s="3">
        <v>7852</v>
      </c>
      <c r="K358" s="4">
        <f>SUM(E358:J358)</f>
        <v>117318</v>
      </c>
      <c r="M358" s="20">
        <f t="shared" si="35"/>
        <v>6139</v>
      </c>
      <c r="N358" s="20">
        <f t="shared" si="36"/>
        <v>184186</v>
      </c>
      <c r="O358" s="20">
        <f t="shared" si="37"/>
        <v>161825</v>
      </c>
      <c r="P358" s="6">
        <v>55149</v>
      </c>
      <c r="Q358" s="6">
        <v>110299</v>
      </c>
      <c r="R358" s="6">
        <v>110299</v>
      </c>
      <c r="S358" s="12">
        <v>61288</v>
      </c>
      <c r="T358" s="12">
        <v>294485</v>
      </c>
      <c r="U358" s="12">
        <v>272124</v>
      </c>
      <c r="V358" s="12">
        <v>50923</v>
      </c>
      <c r="W358" s="12">
        <v>59746</v>
      </c>
      <c r="X358" s="12">
        <v>117318</v>
      </c>
      <c r="Y358" s="12">
        <v>10365</v>
      </c>
      <c r="Z358" s="12">
        <v>234739</v>
      </c>
      <c r="AA358" s="12">
        <v>154806</v>
      </c>
      <c r="AC358" s="29">
        <f t="shared" si="38"/>
        <v>399910</v>
      </c>
    </row>
    <row r="359" spans="1:39">
      <c r="A359" s="1">
        <v>359</v>
      </c>
      <c r="B359" s="9">
        <v>170</v>
      </c>
      <c r="C359" s="10" t="s">
        <v>712</v>
      </c>
      <c r="D359" s="11" t="s">
        <v>713</v>
      </c>
      <c r="E359" s="3">
        <f>26262-7452</f>
        <v>18810</v>
      </c>
      <c r="F359" s="3">
        <v>41670</v>
      </c>
      <c r="G359" s="3"/>
      <c r="H359" s="3"/>
      <c r="I359" s="3">
        <v>7452</v>
      </c>
      <c r="J359" s="3"/>
      <c r="K359" s="4">
        <f>SUM(E359:J359)</f>
        <v>67932</v>
      </c>
      <c r="M359" s="20">
        <f t="shared" si="35"/>
        <v>0</v>
      </c>
      <c r="N359" s="20">
        <f t="shared" si="36"/>
        <v>84249</v>
      </c>
      <c r="O359" s="20">
        <f t="shared" si="37"/>
        <v>10920</v>
      </c>
      <c r="P359" s="12">
        <v>12096</v>
      </c>
      <c r="Q359" s="12">
        <v>24191</v>
      </c>
      <c r="R359" s="12">
        <v>24191</v>
      </c>
      <c r="S359" s="12">
        <v>12096</v>
      </c>
      <c r="T359" s="12">
        <v>108440</v>
      </c>
      <c r="U359" s="12">
        <v>35111</v>
      </c>
      <c r="V359" s="12">
        <v>12096</v>
      </c>
      <c r="W359" s="12">
        <v>29574</v>
      </c>
      <c r="X359" s="12">
        <v>26262</v>
      </c>
      <c r="Y359" s="12">
        <v>0</v>
      </c>
      <c r="Z359" s="12">
        <v>78866</v>
      </c>
      <c r="AA359" s="12">
        <v>8849</v>
      </c>
      <c r="AC359" s="29">
        <f t="shared" si="38"/>
        <v>87715</v>
      </c>
    </row>
    <row r="360" spans="1:39">
      <c r="A360" s="1">
        <v>360</v>
      </c>
      <c r="B360" s="9">
        <v>147</v>
      </c>
      <c r="C360" s="10" t="s">
        <v>714</v>
      </c>
      <c r="D360" s="11" t="s">
        <v>715</v>
      </c>
      <c r="E360" s="3">
        <v>24530</v>
      </c>
      <c r="F360" s="3">
        <v>0</v>
      </c>
      <c r="G360" s="3">
        <v>0</v>
      </c>
      <c r="H360" s="3">
        <v>0</v>
      </c>
      <c r="I360" s="3">
        <v>0</v>
      </c>
      <c r="J360" s="3">
        <v>12265</v>
      </c>
      <c r="K360" s="4">
        <f>SUM(E360:J360)</f>
        <v>36795</v>
      </c>
      <c r="M360" s="20">
        <f t="shared" si="35"/>
        <v>0</v>
      </c>
      <c r="N360" s="20">
        <f t="shared" si="36"/>
        <v>37377</v>
      </c>
      <c r="O360" s="20">
        <f t="shared" si="37"/>
        <v>0</v>
      </c>
      <c r="P360" s="12">
        <v>12265</v>
      </c>
      <c r="Q360" s="12">
        <v>24530</v>
      </c>
      <c r="R360" s="12">
        <v>24530</v>
      </c>
      <c r="S360" s="12">
        <v>12265</v>
      </c>
      <c r="T360" s="12">
        <v>61907</v>
      </c>
      <c r="U360" s="12">
        <v>24530</v>
      </c>
      <c r="V360" s="12">
        <v>12265</v>
      </c>
      <c r="W360" s="12">
        <v>17038</v>
      </c>
      <c r="X360" s="12">
        <v>24530</v>
      </c>
      <c r="Y360" s="12">
        <v>0</v>
      </c>
      <c r="Z360" s="12">
        <v>44869</v>
      </c>
      <c r="AA360" s="12">
        <v>0</v>
      </c>
      <c r="AC360" s="29">
        <f t="shared" si="38"/>
        <v>44869</v>
      </c>
    </row>
    <row r="361" spans="1:39" ht="36">
      <c r="A361" s="1">
        <v>361</v>
      </c>
      <c r="B361" s="9">
        <v>265</v>
      </c>
      <c r="C361" s="10" t="s">
        <v>716</v>
      </c>
      <c r="D361" s="11" t="s">
        <v>717</v>
      </c>
      <c r="E361" s="3"/>
      <c r="F361" s="3">
        <v>150174</v>
      </c>
      <c r="G361" s="3"/>
      <c r="H361" s="3"/>
      <c r="I361" s="3"/>
      <c r="J361" s="3"/>
      <c r="K361" s="4">
        <f>SUM(E361:J361)</f>
        <v>150174</v>
      </c>
      <c r="M361" s="20">
        <f t="shared" si="35"/>
        <v>220908</v>
      </c>
      <c r="N361" s="20">
        <f t="shared" si="36"/>
        <v>76400</v>
      </c>
      <c r="O361" s="20">
        <f t="shared" si="37"/>
        <v>240631</v>
      </c>
      <c r="P361" s="12">
        <v>24685</v>
      </c>
      <c r="Q361" s="12">
        <v>49368</v>
      </c>
      <c r="R361" s="12">
        <v>49368</v>
      </c>
      <c r="S361" s="12">
        <v>245593</v>
      </c>
      <c r="T361" s="12">
        <v>125768</v>
      </c>
      <c r="U361" s="12">
        <v>289999</v>
      </c>
      <c r="V361" s="12">
        <v>112541</v>
      </c>
      <c r="W361" s="12">
        <v>37633</v>
      </c>
      <c r="X361" s="12">
        <v>0</v>
      </c>
      <c r="Y361" s="12">
        <v>133052</v>
      </c>
      <c r="Z361" s="12">
        <v>88135</v>
      </c>
      <c r="AA361" s="12">
        <v>289999</v>
      </c>
      <c r="AC361" s="29">
        <f t="shared" si="38"/>
        <v>511186</v>
      </c>
    </row>
    <row r="362" spans="1:39">
      <c r="A362" s="1">
        <v>362</v>
      </c>
      <c r="B362" s="9">
        <v>692</v>
      </c>
      <c r="C362" s="10" t="s">
        <v>718</v>
      </c>
      <c r="D362" s="11" t="s">
        <v>719</v>
      </c>
      <c r="E362" s="12">
        <v>0</v>
      </c>
      <c r="F362" s="3">
        <v>0</v>
      </c>
      <c r="G362" s="12">
        <v>0</v>
      </c>
      <c r="H362" s="3">
        <v>0</v>
      </c>
      <c r="I362" s="3">
        <v>0</v>
      </c>
      <c r="J362" s="3">
        <v>0</v>
      </c>
      <c r="K362" s="3">
        <v>0</v>
      </c>
      <c r="M362" s="20">
        <f t="shared" si="35"/>
        <v>0</v>
      </c>
      <c r="N362" s="20">
        <f t="shared" si="36"/>
        <v>0</v>
      </c>
      <c r="O362" s="20">
        <f t="shared" si="37"/>
        <v>0</v>
      </c>
      <c r="P362" s="12">
        <v>51614</v>
      </c>
      <c r="Q362" s="12">
        <v>103228</v>
      </c>
      <c r="R362" s="12">
        <v>103228</v>
      </c>
      <c r="S362" s="12">
        <v>51614</v>
      </c>
      <c r="T362" s="12">
        <v>103228</v>
      </c>
      <c r="U362" s="12">
        <v>103228</v>
      </c>
      <c r="V362" s="12">
        <v>51614</v>
      </c>
      <c r="W362" s="12">
        <v>103228</v>
      </c>
      <c r="X362" s="12">
        <v>103228</v>
      </c>
      <c r="Y362" s="12">
        <v>0</v>
      </c>
      <c r="Z362" s="12">
        <v>0</v>
      </c>
      <c r="AA362" s="12">
        <v>0</v>
      </c>
      <c r="AC362" s="29">
        <f t="shared" si="38"/>
        <v>0</v>
      </c>
    </row>
    <row r="363" spans="1:39" ht="36">
      <c r="A363" s="1">
        <v>363</v>
      </c>
      <c r="B363" s="9">
        <v>63</v>
      </c>
      <c r="C363" s="10" t="s">
        <v>720</v>
      </c>
      <c r="D363" s="11" t="s">
        <v>721</v>
      </c>
      <c r="E363" s="3">
        <v>8967</v>
      </c>
      <c r="F363" s="3">
        <v>4483</v>
      </c>
      <c r="G363" s="3"/>
      <c r="H363" s="3">
        <v>8967</v>
      </c>
      <c r="I363" s="3"/>
      <c r="J363" s="3"/>
      <c r="K363" s="4">
        <f t="shared" ref="K363:K375" si="42">SUM(E363:J363)</f>
        <v>22417</v>
      </c>
      <c r="M363" s="20">
        <f t="shared" si="35"/>
        <v>0</v>
      </c>
      <c r="N363" s="20">
        <f t="shared" si="36"/>
        <v>0</v>
      </c>
      <c r="O363" s="20">
        <f t="shared" si="37"/>
        <v>0</v>
      </c>
      <c r="P363" s="6">
        <v>4483</v>
      </c>
      <c r="Q363" s="6">
        <v>8967</v>
      </c>
      <c r="R363" s="6">
        <v>8967</v>
      </c>
      <c r="S363" s="6">
        <v>4483</v>
      </c>
      <c r="T363" s="6">
        <v>8967</v>
      </c>
      <c r="U363" s="6">
        <v>8967</v>
      </c>
      <c r="V363" s="6">
        <v>4483</v>
      </c>
      <c r="W363" s="6">
        <v>8967</v>
      </c>
      <c r="X363" s="6">
        <v>8967</v>
      </c>
      <c r="Y363" s="22">
        <v>0</v>
      </c>
      <c r="Z363" s="22">
        <v>0</v>
      </c>
      <c r="AA363" s="22">
        <v>0</v>
      </c>
      <c r="AC363" s="29">
        <f t="shared" si="38"/>
        <v>0</v>
      </c>
      <c r="AD363" s="30" t="s">
        <v>870</v>
      </c>
      <c r="AE363" s="31"/>
      <c r="AF363" s="31"/>
      <c r="AG363" s="31"/>
      <c r="AH363" s="32"/>
      <c r="AI363" s="30" t="s">
        <v>871</v>
      </c>
      <c r="AJ363" s="31"/>
      <c r="AK363" s="31"/>
      <c r="AL363" s="31"/>
      <c r="AM363" s="32"/>
    </row>
    <row r="364" spans="1:39">
      <c r="A364" s="1">
        <v>364</v>
      </c>
      <c r="B364" s="9">
        <v>145</v>
      </c>
      <c r="C364" s="10" t="s">
        <v>722</v>
      </c>
      <c r="D364" s="11" t="s">
        <v>723</v>
      </c>
      <c r="E364" s="3">
        <v>13415</v>
      </c>
      <c r="F364" s="3">
        <f>13170+17713</f>
        <v>30883</v>
      </c>
      <c r="G364" s="3"/>
      <c r="H364" s="3">
        <f>15752+625</f>
        <v>16377</v>
      </c>
      <c r="I364" s="3"/>
      <c r="J364" s="3">
        <v>3972</v>
      </c>
      <c r="K364" s="4">
        <f t="shared" si="42"/>
        <v>64647</v>
      </c>
      <c r="M364" s="20">
        <f t="shared" si="35"/>
        <v>-4692</v>
      </c>
      <c r="N364" s="20">
        <f t="shared" si="36"/>
        <v>42281</v>
      </c>
      <c r="O364" s="20">
        <f t="shared" si="37"/>
        <v>25799</v>
      </c>
      <c r="P364" s="12">
        <v>13228</v>
      </c>
      <c r="Q364" s="12">
        <v>26456</v>
      </c>
      <c r="R364" s="12">
        <v>26456</v>
      </c>
      <c r="S364" s="12">
        <v>8536</v>
      </c>
      <c r="T364" s="12">
        <v>68737</v>
      </c>
      <c r="U364" s="12">
        <v>52255</v>
      </c>
      <c r="V364" s="12">
        <v>13170</v>
      </c>
      <c r="W364" s="12">
        <v>21685</v>
      </c>
      <c r="X364" s="12">
        <v>29792</v>
      </c>
      <c r="Y364" s="12">
        <v>-4634</v>
      </c>
      <c r="Z364" s="12">
        <v>47052</v>
      </c>
      <c r="AA364" s="12">
        <v>22463</v>
      </c>
      <c r="AC364" s="29">
        <f t="shared" si="38"/>
        <v>64881</v>
      </c>
    </row>
    <row r="365" spans="1:39" ht="36">
      <c r="A365" s="1">
        <v>365</v>
      </c>
      <c r="B365" s="9">
        <v>69</v>
      </c>
      <c r="C365" s="10" t="s">
        <v>724</v>
      </c>
      <c r="D365" s="11" t="s">
        <v>725</v>
      </c>
      <c r="E365" s="3"/>
      <c r="F365" s="3">
        <v>7200</v>
      </c>
      <c r="G365" s="3">
        <v>7199</v>
      </c>
      <c r="H365" s="3"/>
      <c r="I365" s="3">
        <v>7200</v>
      </c>
      <c r="J365" s="3"/>
      <c r="K365" s="4">
        <f t="shared" si="42"/>
        <v>21599</v>
      </c>
      <c r="M365" s="20">
        <f t="shared" si="35"/>
        <v>671</v>
      </c>
      <c r="N365" s="20">
        <f t="shared" si="36"/>
        <v>38157</v>
      </c>
      <c r="O365" s="20">
        <f t="shared" si="37"/>
        <v>1340</v>
      </c>
      <c r="P365" s="12">
        <v>6529</v>
      </c>
      <c r="Q365" s="12">
        <v>13058</v>
      </c>
      <c r="R365" s="12">
        <v>13059</v>
      </c>
      <c r="S365" s="12">
        <v>7200</v>
      </c>
      <c r="T365" s="12">
        <v>51215</v>
      </c>
      <c r="U365" s="12">
        <v>14399</v>
      </c>
      <c r="V365" s="12">
        <v>7200</v>
      </c>
      <c r="W365" s="12">
        <v>23788</v>
      </c>
      <c r="X365" s="12">
        <v>14399</v>
      </c>
      <c r="Y365" s="12">
        <v>0</v>
      </c>
      <c r="Z365" s="12">
        <v>27427</v>
      </c>
      <c r="AA365" s="12">
        <v>0</v>
      </c>
      <c r="AC365" s="29">
        <f t="shared" si="38"/>
        <v>27427</v>
      </c>
    </row>
    <row r="366" spans="1:39">
      <c r="A366" s="1">
        <v>366</v>
      </c>
      <c r="B366" s="9">
        <v>122</v>
      </c>
      <c r="C366" s="10" t="s">
        <v>726</v>
      </c>
      <c r="D366" s="11" t="s">
        <v>727</v>
      </c>
      <c r="E366" s="3">
        <v>19952</v>
      </c>
      <c r="F366" s="3">
        <f>9381+503+15858</f>
        <v>25742</v>
      </c>
      <c r="G366" s="3"/>
      <c r="H366" s="3"/>
      <c r="I366" s="3"/>
      <c r="J366" s="3"/>
      <c r="K366" s="4">
        <f t="shared" si="42"/>
        <v>45694</v>
      </c>
      <c r="M366" s="20">
        <f t="shared" si="35"/>
        <v>14</v>
      </c>
      <c r="N366" s="20">
        <f t="shared" si="36"/>
        <v>5328</v>
      </c>
      <c r="O366" s="20">
        <f t="shared" si="37"/>
        <v>199</v>
      </c>
      <c r="P366" s="12">
        <v>9877</v>
      </c>
      <c r="Q366" s="12">
        <v>19754</v>
      </c>
      <c r="R366" s="12">
        <v>19754</v>
      </c>
      <c r="S366" s="12">
        <v>9891</v>
      </c>
      <c r="T366" s="12">
        <v>25082</v>
      </c>
      <c r="U366" s="12">
        <v>19953</v>
      </c>
      <c r="V366" s="12">
        <v>9884</v>
      </c>
      <c r="W366" s="12">
        <v>15858</v>
      </c>
      <c r="X366" s="12">
        <v>19952</v>
      </c>
      <c r="Y366" s="12">
        <v>7</v>
      </c>
      <c r="Z366" s="12">
        <v>9224</v>
      </c>
      <c r="AA366" s="12">
        <v>1</v>
      </c>
      <c r="AC366" s="29">
        <f t="shared" si="38"/>
        <v>9232</v>
      </c>
    </row>
    <row r="367" spans="1:39">
      <c r="A367" s="1">
        <v>367</v>
      </c>
      <c r="B367" s="9">
        <v>857</v>
      </c>
      <c r="C367" s="10" t="s">
        <v>728</v>
      </c>
      <c r="D367" s="11" t="s">
        <v>729</v>
      </c>
      <c r="E367" s="3">
        <v>144893</v>
      </c>
      <c r="F367" s="3"/>
      <c r="G367" s="3"/>
      <c r="H367" s="3"/>
      <c r="I367" s="3"/>
      <c r="J367" s="3"/>
      <c r="K367" s="4">
        <f t="shared" si="42"/>
        <v>144893</v>
      </c>
      <c r="M367" s="20">
        <f t="shared" si="35"/>
        <v>0</v>
      </c>
      <c r="N367" s="20">
        <f t="shared" si="36"/>
        <v>160414</v>
      </c>
      <c r="O367" s="20">
        <f t="shared" si="37"/>
        <v>0</v>
      </c>
      <c r="P367" s="12">
        <v>72446</v>
      </c>
      <c r="Q367" s="12">
        <v>144893</v>
      </c>
      <c r="R367" s="12">
        <v>144893</v>
      </c>
      <c r="S367" s="12">
        <v>72446</v>
      </c>
      <c r="T367" s="12">
        <v>305307</v>
      </c>
      <c r="U367" s="12">
        <v>144893</v>
      </c>
      <c r="V367" s="12">
        <v>72446</v>
      </c>
      <c r="W367" s="12">
        <v>156900</v>
      </c>
      <c r="X367" s="12">
        <v>144893</v>
      </c>
      <c r="Y367" s="12">
        <v>0</v>
      </c>
      <c r="Z367" s="12">
        <v>148407</v>
      </c>
      <c r="AA367" s="12">
        <v>0</v>
      </c>
      <c r="AC367" s="29">
        <f t="shared" si="38"/>
        <v>148407</v>
      </c>
    </row>
    <row r="368" spans="1:39">
      <c r="A368" s="1">
        <v>368</v>
      </c>
      <c r="B368" s="9">
        <v>144</v>
      </c>
      <c r="C368" s="10" t="s">
        <v>730</v>
      </c>
      <c r="D368" s="11" t="s">
        <v>731</v>
      </c>
      <c r="E368" s="3"/>
      <c r="F368" s="3">
        <v>69376</v>
      </c>
      <c r="G368" s="3"/>
      <c r="H368" s="3"/>
      <c r="I368" s="3"/>
      <c r="J368" s="3"/>
      <c r="K368" s="4">
        <f t="shared" si="42"/>
        <v>69376</v>
      </c>
      <c r="M368" s="20">
        <f t="shared" si="35"/>
        <v>801</v>
      </c>
      <c r="N368" s="20">
        <f t="shared" si="36"/>
        <v>32214</v>
      </c>
      <c r="O368" s="20">
        <f t="shared" si="37"/>
        <v>1822</v>
      </c>
      <c r="P368" s="12">
        <v>13146</v>
      </c>
      <c r="Q368" s="12">
        <v>26293</v>
      </c>
      <c r="R368" s="12">
        <v>26293</v>
      </c>
      <c r="S368" s="12">
        <v>13947</v>
      </c>
      <c r="T368" s="12">
        <v>58507</v>
      </c>
      <c r="U368" s="12">
        <v>28115</v>
      </c>
      <c r="V368" s="12">
        <v>13947</v>
      </c>
      <c r="W368" s="12">
        <v>27314</v>
      </c>
      <c r="X368" s="12">
        <v>28115</v>
      </c>
      <c r="Y368" s="12">
        <v>0</v>
      </c>
      <c r="Z368" s="12">
        <v>31193</v>
      </c>
      <c r="AA368" s="12">
        <v>0</v>
      </c>
      <c r="AC368" s="29">
        <f t="shared" si="38"/>
        <v>31193</v>
      </c>
    </row>
    <row r="369" spans="1:34">
      <c r="A369" s="1">
        <v>369</v>
      </c>
      <c r="B369" s="9">
        <v>317</v>
      </c>
      <c r="C369" s="10" t="s">
        <v>732</v>
      </c>
      <c r="D369" s="11" t="s">
        <v>733</v>
      </c>
      <c r="E369" s="3">
        <v>53281</v>
      </c>
      <c r="F369" s="3">
        <f>26640+53281</f>
        <v>79921</v>
      </c>
      <c r="G369" s="3"/>
      <c r="H369" s="3"/>
      <c r="I369" s="3"/>
      <c r="J369" s="3"/>
      <c r="K369" s="4">
        <f t="shared" si="42"/>
        <v>133202</v>
      </c>
      <c r="M369" s="20">
        <f t="shared" si="35"/>
        <v>0</v>
      </c>
      <c r="N369" s="20">
        <f t="shared" si="36"/>
        <v>20152</v>
      </c>
      <c r="O369" s="20">
        <f t="shared" si="37"/>
        <v>0</v>
      </c>
      <c r="P369" s="12">
        <v>26640</v>
      </c>
      <c r="Q369" s="12">
        <v>53281</v>
      </c>
      <c r="R369" s="12">
        <v>53281</v>
      </c>
      <c r="S369" s="12">
        <v>26640</v>
      </c>
      <c r="T369" s="12">
        <v>73433</v>
      </c>
      <c r="U369" s="12">
        <v>53281</v>
      </c>
      <c r="V369" s="12">
        <v>26640</v>
      </c>
      <c r="W369" s="12">
        <v>53281</v>
      </c>
      <c r="X369" s="12">
        <v>53281</v>
      </c>
      <c r="Y369" s="12">
        <v>0</v>
      </c>
      <c r="Z369" s="12">
        <v>20152</v>
      </c>
      <c r="AA369" s="12">
        <v>0</v>
      </c>
      <c r="AC369" s="29">
        <f t="shared" si="38"/>
        <v>20152</v>
      </c>
    </row>
    <row r="370" spans="1:34">
      <c r="A370" s="1">
        <v>370</v>
      </c>
      <c r="B370" s="9">
        <v>468</v>
      </c>
      <c r="C370" s="10" t="s">
        <v>734</v>
      </c>
      <c r="D370" s="11" t="s">
        <v>735</v>
      </c>
      <c r="E370" s="8">
        <v>75217</v>
      </c>
      <c r="F370" s="8">
        <f>75217+37608</f>
        <v>112825</v>
      </c>
      <c r="G370" s="3"/>
      <c r="H370" s="3"/>
      <c r="I370" s="3"/>
      <c r="J370" s="3"/>
      <c r="K370" s="4">
        <f t="shared" si="42"/>
        <v>188042</v>
      </c>
      <c r="M370" s="20">
        <f t="shared" si="35"/>
        <v>0</v>
      </c>
      <c r="N370" s="20">
        <f t="shared" si="36"/>
        <v>0</v>
      </c>
      <c r="O370" s="20">
        <f t="shared" si="37"/>
        <v>0</v>
      </c>
      <c r="P370" s="12">
        <v>37608</v>
      </c>
      <c r="Q370" s="12">
        <v>75217</v>
      </c>
      <c r="R370" s="12">
        <v>75217</v>
      </c>
      <c r="S370" s="12">
        <v>37608</v>
      </c>
      <c r="T370" s="12">
        <v>75217</v>
      </c>
      <c r="U370" s="12">
        <v>75217</v>
      </c>
      <c r="V370" s="12">
        <v>37608</v>
      </c>
      <c r="W370" s="12">
        <v>75217</v>
      </c>
      <c r="X370" s="12">
        <v>75217</v>
      </c>
      <c r="Y370" s="12">
        <v>0</v>
      </c>
      <c r="Z370" s="12">
        <v>0</v>
      </c>
      <c r="AA370" s="12">
        <v>0</v>
      </c>
      <c r="AC370" s="29">
        <f t="shared" si="38"/>
        <v>0</v>
      </c>
    </row>
    <row r="371" spans="1:34">
      <c r="A371" s="1">
        <v>371</v>
      </c>
      <c r="B371" s="9">
        <v>69</v>
      </c>
      <c r="C371" s="10" t="s">
        <v>736</v>
      </c>
      <c r="D371" s="11" t="s">
        <v>737</v>
      </c>
      <c r="E371" s="3"/>
      <c r="F371" s="3">
        <v>25938</v>
      </c>
      <c r="G371" s="3"/>
      <c r="H371" s="3">
        <v>2850</v>
      </c>
      <c r="I371" s="3"/>
      <c r="J371" s="3">
        <v>114</v>
      </c>
      <c r="K371" s="4">
        <f t="shared" si="42"/>
        <v>28902</v>
      </c>
      <c r="M371" s="20">
        <f t="shared" si="35"/>
        <v>47904</v>
      </c>
      <c r="N371" s="20">
        <f t="shared" si="36"/>
        <v>25875</v>
      </c>
      <c r="O371" s="20">
        <f t="shared" si="37"/>
        <v>10405</v>
      </c>
      <c r="P371" s="12">
        <v>6875</v>
      </c>
      <c r="Q371" s="12">
        <v>13750</v>
      </c>
      <c r="R371" s="12">
        <v>13750</v>
      </c>
      <c r="S371" s="12">
        <v>54779</v>
      </c>
      <c r="T371" s="12">
        <v>39625</v>
      </c>
      <c r="U371" s="12">
        <v>24155</v>
      </c>
      <c r="V371" s="12">
        <v>0</v>
      </c>
      <c r="W371" s="12">
        <v>26052</v>
      </c>
      <c r="X371" s="12">
        <v>2850</v>
      </c>
      <c r="Y371" s="12">
        <v>54779</v>
      </c>
      <c r="Z371" s="12">
        <v>13573</v>
      </c>
      <c r="AA371" s="12">
        <v>21305</v>
      </c>
      <c r="AC371" s="29">
        <f t="shared" si="38"/>
        <v>89657</v>
      </c>
    </row>
    <row r="372" spans="1:34">
      <c r="A372" s="1">
        <v>372</v>
      </c>
      <c r="B372" s="9">
        <v>144</v>
      </c>
      <c r="C372" s="10" t="s">
        <v>738</v>
      </c>
      <c r="D372" s="11" t="s">
        <v>739</v>
      </c>
      <c r="E372" s="3"/>
      <c r="F372" s="3">
        <v>62962</v>
      </c>
      <c r="G372" s="3"/>
      <c r="H372" s="3"/>
      <c r="I372" s="3"/>
      <c r="J372" s="3"/>
      <c r="K372" s="4">
        <f t="shared" si="42"/>
        <v>62962</v>
      </c>
      <c r="L372" s="23"/>
      <c r="M372" s="20">
        <f t="shared" si="35"/>
        <v>16120</v>
      </c>
      <c r="N372" s="20">
        <f t="shared" si="36"/>
        <v>93278</v>
      </c>
      <c r="O372" s="20">
        <f t="shared" si="37"/>
        <v>44955</v>
      </c>
      <c r="P372" s="12">
        <v>12730</v>
      </c>
      <c r="Q372" s="12">
        <v>25461</v>
      </c>
      <c r="R372" s="12">
        <v>25461</v>
      </c>
      <c r="S372" s="12">
        <v>28850</v>
      </c>
      <c r="T372" s="12">
        <v>118739</v>
      </c>
      <c r="U372" s="12">
        <v>70416</v>
      </c>
      <c r="V372" s="12">
        <v>5209</v>
      </c>
      <c r="W372" s="12">
        <v>11964</v>
      </c>
      <c r="X372" s="12">
        <v>45789</v>
      </c>
      <c r="Y372" s="12">
        <v>23641</v>
      </c>
      <c r="Z372" s="12">
        <v>106775</v>
      </c>
      <c r="AA372" s="12">
        <v>24627</v>
      </c>
      <c r="AC372" s="29">
        <f t="shared" si="38"/>
        <v>155043</v>
      </c>
    </row>
    <row r="373" spans="1:34">
      <c r="A373" s="1">
        <v>373</v>
      </c>
      <c r="B373" s="9">
        <v>137</v>
      </c>
      <c r="C373" s="10" t="s">
        <v>740</v>
      </c>
      <c r="D373" s="11" t="s">
        <v>741</v>
      </c>
      <c r="E373" s="3"/>
      <c r="F373" s="3">
        <v>65106</v>
      </c>
      <c r="G373" s="3"/>
      <c r="H373" s="3"/>
      <c r="I373" s="3"/>
      <c r="J373" s="3"/>
      <c r="K373" s="4">
        <f t="shared" si="42"/>
        <v>65106</v>
      </c>
      <c r="M373" s="20">
        <f t="shared" si="35"/>
        <v>46566</v>
      </c>
      <c r="N373" s="20">
        <f t="shared" si="36"/>
        <v>288390</v>
      </c>
      <c r="O373" s="20">
        <f t="shared" si="37"/>
        <v>99786</v>
      </c>
      <c r="P373" s="12">
        <v>13305</v>
      </c>
      <c r="Q373" s="12">
        <v>26610</v>
      </c>
      <c r="R373" s="12">
        <v>26610</v>
      </c>
      <c r="S373" s="12">
        <v>59871</v>
      </c>
      <c r="T373" s="12">
        <v>315000</v>
      </c>
      <c r="U373" s="12">
        <v>126396</v>
      </c>
      <c r="V373" s="12">
        <v>4587</v>
      </c>
      <c r="W373" s="12">
        <v>21733</v>
      </c>
      <c r="X373" s="12">
        <v>38786</v>
      </c>
      <c r="Y373" s="12">
        <v>55284</v>
      </c>
      <c r="Z373" s="12">
        <v>293267</v>
      </c>
      <c r="AA373" s="12">
        <v>87610</v>
      </c>
      <c r="AC373" s="29">
        <f t="shared" si="38"/>
        <v>436161</v>
      </c>
    </row>
    <row r="374" spans="1:34">
      <c r="A374" s="1">
        <v>374</v>
      </c>
      <c r="B374" s="9">
        <v>228</v>
      </c>
      <c r="C374" s="10" t="s">
        <v>742</v>
      </c>
      <c r="D374" s="11" t="s">
        <v>743</v>
      </c>
      <c r="E374" s="3"/>
      <c r="F374" s="3">
        <v>90599</v>
      </c>
      <c r="G374" s="3"/>
      <c r="H374" s="3"/>
      <c r="I374" s="3"/>
      <c r="J374" s="3"/>
      <c r="K374" s="4">
        <f t="shared" si="42"/>
        <v>90599</v>
      </c>
      <c r="M374" s="20">
        <f t="shared" si="35"/>
        <v>4920</v>
      </c>
      <c r="N374" s="20">
        <f t="shared" si="36"/>
        <v>54</v>
      </c>
      <c r="O374" s="20">
        <f t="shared" si="37"/>
        <v>1736</v>
      </c>
      <c r="P374" s="12">
        <v>19096</v>
      </c>
      <c r="Q374" s="12">
        <v>38193</v>
      </c>
      <c r="R374" s="12">
        <v>38193</v>
      </c>
      <c r="S374" s="12">
        <v>24016</v>
      </c>
      <c r="T374" s="12">
        <v>38247</v>
      </c>
      <c r="U374" s="12">
        <v>39929</v>
      </c>
      <c r="V374" s="12">
        <v>19359</v>
      </c>
      <c r="W374" s="12">
        <v>33297</v>
      </c>
      <c r="X374" s="12">
        <v>37943</v>
      </c>
      <c r="Y374" s="12">
        <v>4657</v>
      </c>
      <c r="Z374" s="12">
        <v>4950</v>
      </c>
      <c r="AA374" s="12">
        <v>1986</v>
      </c>
      <c r="AC374" s="29">
        <f t="shared" si="38"/>
        <v>11593</v>
      </c>
    </row>
    <row r="375" spans="1:34">
      <c r="A375" s="1">
        <v>375</v>
      </c>
      <c r="B375" s="9">
        <v>41</v>
      </c>
      <c r="C375" s="10" t="s">
        <v>744</v>
      </c>
      <c r="D375" s="11" t="s">
        <v>745</v>
      </c>
      <c r="E375" s="3"/>
      <c r="F375" s="3">
        <v>11960</v>
      </c>
      <c r="G375" s="3"/>
      <c r="H375" s="3"/>
      <c r="I375" s="3"/>
      <c r="J375" s="3"/>
      <c r="K375" s="4">
        <f t="shared" si="42"/>
        <v>11960</v>
      </c>
      <c r="M375" s="20">
        <f t="shared" si="35"/>
        <v>-6546</v>
      </c>
      <c r="N375" s="20">
        <f t="shared" si="36"/>
        <v>-590</v>
      </c>
      <c r="O375" s="20">
        <f t="shared" si="37"/>
        <v>-5772</v>
      </c>
      <c r="P375" s="12">
        <v>3391</v>
      </c>
      <c r="Q375" s="12">
        <v>6781</v>
      </c>
      <c r="R375" s="12">
        <v>6781</v>
      </c>
      <c r="S375" s="12">
        <v>-3155</v>
      </c>
      <c r="T375" s="12">
        <v>6191</v>
      </c>
      <c r="U375" s="12">
        <v>1009</v>
      </c>
      <c r="V375" s="12">
        <v>2000</v>
      </c>
      <c r="W375" s="12">
        <v>5000</v>
      </c>
      <c r="X375" s="12">
        <v>4960</v>
      </c>
      <c r="Y375" s="12">
        <v>-5155</v>
      </c>
      <c r="Z375" s="12">
        <v>1191</v>
      </c>
      <c r="AA375" s="12">
        <v>-3951</v>
      </c>
      <c r="AC375" s="29">
        <f t="shared" si="38"/>
        <v>-7915</v>
      </c>
    </row>
    <row r="376" spans="1:34">
      <c r="A376" s="1">
        <v>376</v>
      </c>
      <c r="B376" s="9">
        <v>355</v>
      </c>
      <c r="C376" s="10" t="s">
        <v>746</v>
      </c>
      <c r="D376" s="11" t="s">
        <v>747</v>
      </c>
      <c r="E376" s="3"/>
      <c r="F376" s="3">
        <v>127112</v>
      </c>
      <c r="G376" s="3"/>
      <c r="H376" s="3"/>
      <c r="I376" s="3"/>
      <c r="J376" s="3"/>
      <c r="K376" s="4">
        <f>SUM(E376:J376)</f>
        <v>127112</v>
      </c>
      <c r="M376" s="20">
        <f t="shared" si="35"/>
        <v>0</v>
      </c>
      <c r="N376" s="20">
        <f t="shared" si="36"/>
        <v>0</v>
      </c>
      <c r="O376" s="20">
        <f t="shared" si="37"/>
        <v>0</v>
      </c>
      <c r="P376" s="12">
        <v>25422</v>
      </c>
      <c r="Q376" s="12">
        <v>50845</v>
      </c>
      <c r="R376" s="12">
        <v>50845</v>
      </c>
      <c r="S376" s="12">
        <v>25422</v>
      </c>
      <c r="T376" s="12">
        <v>50845</v>
      </c>
      <c r="U376" s="12">
        <v>50845</v>
      </c>
      <c r="V376" s="12">
        <v>25422</v>
      </c>
      <c r="W376" s="12">
        <v>50845</v>
      </c>
      <c r="X376" s="12">
        <v>50845</v>
      </c>
      <c r="Y376" s="12">
        <v>0</v>
      </c>
      <c r="Z376" s="12">
        <v>0</v>
      </c>
      <c r="AA376" s="12">
        <v>0</v>
      </c>
      <c r="AC376" s="29">
        <f t="shared" si="38"/>
        <v>0</v>
      </c>
    </row>
    <row r="377" spans="1:34">
      <c r="A377" s="1">
        <v>377</v>
      </c>
      <c r="B377" s="9">
        <v>305</v>
      </c>
      <c r="C377" s="10" t="s">
        <v>748</v>
      </c>
      <c r="D377" s="11" t="s">
        <v>749</v>
      </c>
      <c r="E377" s="3"/>
      <c r="F377" s="3">
        <v>78480</v>
      </c>
      <c r="G377" s="3"/>
      <c r="H377" s="3"/>
      <c r="I377" s="3"/>
      <c r="J377" s="3"/>
      <c r="K377" s="4">
        <f>SUM(E377:J377)</f>
        <v>78480</v>
      </c>
      <c r="M377" s="20">
        <f t="shared" si="35"/>
        <v>49132</v>
      </c>
      <c r="N377" s="20">
        <f t="shared" si="36"/>
        <v>130194</v>
      </c>
      <c r="O377" s="20">
        <f t="shared" si="37"/>
        <v>106316</v>
      </c>
      <c r="P377" s="12">
        <v>21830</v>
      </c>
      <c r="Q377" s="12">
        <v>43659</v>
      </c>
      <c r="R377" s="12">
        <v>43659</v>
      </c>
      <c r="S377" s="12">
        <v>70962</v>
      </c>
      <c r="T377" s="12">
        <v>173853</v>
      </c>
      <c r="U377" s="12">
        <v>149975</v>
      </c>
      <c r="V377" s="12">
        <v>11366</v>
      </c>
      <c r="W377" s="12">
        <v>26993</v>
      </c>
      <c r="X377" s="12">
        <v>40121</v>
      </c>
      <c r="Y377" s="12">
        <v>59596</v>
      </c>
      <c r="Z377" s="12">
        <v>146860</v>
      </c>
      <c r="AA377" s="12">
        <v>109854</v>
      </c>
      <c r="AC377" s="29">
        <f t="shared" si="38"/>
        <v>316310</v>
      </c>
    </row>
    <row r="378" spans="1:34">
      <c r="A378" s="1">
        <v>378</v>
      </c>
      <c r="B378" s="9">
        <v>236</v>
      </c>
      <c r="C378" s="10" t="s">
        <v>750</v>
      </c>
      <c r="D378" s="11" t="s">
        <v>751</v>
      </c>
      <c r="E378" s="3"/>
      <c r="F378" s="3">
        <v>92035</v>
      </c>
      <c r="G378" s="3"/>
      <c r="H378" s="3"/>
      <c r="I378" s="3"/>
      <c r="J378" s="3"/>
      <c r="K378" s="4">
        <f>SUM(E378:J378)</f>
        <v>92035</v>
      </c>
      <c r="M378" s="20">
        <f t="shared" si="35"/>
        <v>31113</v>
      </c>
      <c r="N378" s="20">
        <f t="shared" si="36"/>
        <v>103117</v>
      </c>
      <c r="O378" s="20">
        <f t="shared" si="37"/>
        <v>70765</v>
      </c>
      <c r="P378" s="12">
        <v>19501</v>
      </c>
      <c r="Q378" s="12">
        <v>39002</v>
      </c>
      <c r="R378" s="12">
        <v>39002</v>
      </c>
      <c r="S378" s="12">
        <v>50614</v>
      </c>
      <c r="T378" s="12">
        <v>142119</v>
      </c>
      <c r="U378" s="12">
        <v>109767</v>
      </c>
      <c r="V378" s="12">
        <v>13710</v>
      </c>
      <c r="W378" s="12">
        <v>29968</v>
      </c>
      <c r="X378" s="12">
        <v>48357</v>
      </c>
      <c r="Y378" s="12">
        <v>36904</v>
      </c>
      <c r="Z378" s="12">
        <v>112151</v>
      </c>
      <c r="AA378" s="12">
        <v>61410</v>
      </c>
      <c r="AC378" s="29">
        <f t="shared" si="38"/>
        <v>210465</v>
      </c>
    </row>
    <row r="379" spans="1:34" ht="36">
      <c r="A379" s="1">
        <v>379</v>
      </c>
      <c r="B379" s="9">
        <v>168</v>
      </c>
      <c r="C379" s="10" t="s">
        <v>752</v>
      </c>
      <c r="D379" s="11" t="s">
        <v>753</v>
      </c>
      <c r="E379" s="3">
        <v>8180</v>
      </c>
      <c r="F379" s="3">
        <v>31468</v>
      </c>
      <c r="G379" s="3">
        <v>3000</v>
      </c>
      <c r="H379" s="3">
        <v>32224</v>
      </c>
      <c r="I379" s="3">
        <v>8180</v>
      </c>
      <c r="J379" s="3">
        <v>2000</v>
      </c>
      <c r="K379" s="4">
        <f>SUM(E379:J379)</f>
        <v>85052</v>
      </c>
      <c r="M379" s="20">
        <f t="shared" si="35"/>
        <v>474</v>
      </c>
      <c r="N379" s="20">
        <f t="shared" si="36"/>
        <v>17037</v>
      </c>
      <c r="O379" s="20">
        <f t="shared" si="37"/>
        <v>17816</v>
      </c>
      <c r="P379" s="12">
        <v>18119</v>
      </c>
      <c r="Q379" s="12">
        <v>36237</v>
      </c>
      <c r="R379" s="12">
        <v>36238</v>
      </c>
      <c r="S379" s="12">
        <v>18593</v>
      </c>
      <c r="T379" s="12">
        <v>53274</v>
      </c>
      <c r="U379" s="12">
        <v>54054</v>
      </c>
      <c r="V379" s="12">
        <v>14904</v>
      </c>
      <c r="W379" s="12">
        <v>16563</v>
      </c>
      <c r="X379" s="12">
        <v>53587</v>
      </c>
      <c r="Y379" s="12">
        <v>3689</v>
      </c>
      <c r="Z379" s="12">
        <v>36711</v>
      </c>
      <c r="AA379" s="12">
        <v>467</v>
      </c>
      <c r="AC379" s="29">
        <f t="shared" si="38"/>
        <v>40867</v>
      </c>
      <c r="AD379" s="51" t="s">
        <v>872</v>
      </c>
      <c r="AE379" s="52"/>
      <c r="AF379" s="52"/>
      <c r="AG379" s="52"/>
      <c r="AH379" s="53"/>
    </row>
    <row r="380" spans="1:34">
      <c r="A380" s="1">
        <v>380</v>
      </c>
      <c r="B380" s="9">
        <v>681</v>
      </c>
      <c r="C380" s="10" t="s">
        <v>754</v>
      </c>
      <c r="D380" s="11" t="s">
        <v>755</v>
      </c>
      <c r="E380" s="12">
        <v>0</v>
      </c>
      <c r="F380" s="3">
        <v>0</v>
      </c>
      <c r="G380" s="12">
        <v>0</v>
      </c>
      <c r="H380" s="12">
        <v>0</v>
      </c>
      <c r="I380" s="12">
        <v>0</v>
      </c>
      <c r="J380" s="12">
        <v>0</v>
      </c>
      <c r="K380" s="12">
        <v>0</v>
      </c>
      <c r="M380" s="20">
        <f t="shared" si="35"/>
        <v>0</v>
      </c>
      <c r="N380" s="20">
        <f t="shared" si="36"/>
        <v>0</v>
      </c>
      <c r="O380" s="20">
        <f t="shared" si="37"/>
        <v>0</v>
      </c>
      <c r="P380" s="12">
        <v>57090</v>
      </c>
      <c r="Q380" s="12">
        <v>114180</v>
      </c>
      <c r="R380" s="12">
        <v>114180</v>
      </c>
      <c r="S380" s="12">
        <v>57090</v>
      </c>
      <c r="T380" s="12">
        <v>114180</v>
      </c>
      <c r="U380" s="12">
        <v>114180</v>
      </c>
      <c r="V380" s="12">
        <v>57090</v>
      </c>
      <c r="W380" s="12">
        <v>114180</v>
      </c>
      <c r="X380" s="12">
        <v>114180</v>
      </c>
      <c r="Y380" s="12">
        <v>0</v>
      </c>
      <c r="Z380" s="12">
        <v>0</v>
      </c>
      <c r="AA380" s="12">
        <v>0</v>
      </c>
      <c r="AC380" s="29">
        <f t="shared" si="38"/>
        <v>0</v>
      </c>
    </row>
    <row r="381" spans="1:34">
      <c r="A381" s="1">
        <v>381</v>
      </c>
      <c r="B381" s="9">
        <v>322</v>
      </c>
      <c r="C381" s="10" t="s">
        <v>756</v>
      </c>
      <c r="D381" s="11" t="s">
        <v>757</v>
      </c>
      <c r="E381" s="12">
        <v>0</v>
      </c>
      <c r="F381" s="3">
        <v>0</v>
      </c>
      <c r="G381" s="12">
        <v>0</v>
      </c>
      <c r="H381" s="12">
        <v>0</v>
      </c>
      <c r="I381" s="12">
        <v>0</v>
      </c>
      <c r="J381" s="12">
        <v>0</v>
      </c>
      <c r="K381" s="12">
        <v>0</v>
      </c>
      <c r="M381" s="20">
        <f t="shared" si="35"/>
        <v>0</v>
      </c>
      <c r="N381" s="20">
        <f t="shared" si="36"/>
        <v>0</v>
      </c>
      <c r="O381" s="20">
        <f t="shared" si="37"/>
        <v>0</v>
      </c>
      <c r="P381" s="6">
        <v>35056</v>
      </c>
      <c r="Q381" s="6">
        <v>22972</v>
      </c>
      <c r="R381" s="6">
        <v>64266</v>
      </c>
      <c r="S381" s="6">
        <v>35056</v>
      </c>
      <c r="T381" s="6">
        <v>22972</v>
      </c>
      <c r="U381" s="6">
        <v>64266</v>
      </c>
      <c r="V381" s="6">
        <v>35056</v>
      </c>
      <c r="W381" s="6">
        <v>22972</v>
      </c>
      <c r="X381" s="6">
        <v>64266</v>
      </c>
      <c r="Y381" s="22">
        <v>0</v>
      </c>
      <c r="Z381" s="22">
        <v>0</v>
      </c>
      <c r="AA381" s="22">
        <v>0</v>
      </c>
      <c r="AC381" s="29">
        <f t="shared" si="38"/>
        <v>0</v>
      </c>
    </row>
    <row r="382" spans="1:34">
      <c r="A382" s="1">
        <v>382</v>
      </c>
      <c r="B382" s="9">
        <v>169</v>
      </c>
      <c r="C382" s="10" t="s">
        <v>758</v>
      </c>
      <c r="D382" s="11" t="s">
        <v>759</v>
      </c>
      <c r="E382" s="3"/>
      <c r="F382" s="3">
        <v>46056</v>
      </c>
      <c r="G382" s="3"/>
      <c r="H382" s="3">
        <v>25394</v>
      </c>
      <c r="I382" s="3"/>
      <c r="J382" s="3"/>
      <c r="K382" s="4">
        <v>71450</v>
      </c>
      <c r="M382" s="20">
        <f t="shared" si="35"/>
        <v>-48918</v>
      </c>
      <c r="N382" s="20">
        <f t="shared" si="36"/>
        <v>-24459</v>
      </c>
      <c r="O382" s="20">
        <f t="shared" si="37"/>
        <v>-24459</v>
      </c>
      <c r="P382" s="6">
        <v>15352</v>
      </c>
      <c r="Q382" s="6">
        <v>30704</v>
      </c>
      <c r="R382" s="6">
        <v>30704</v>
      </c>
      <c r="S382" s="12">
        <v>-33566</v>
      </c>
      <c r="T382" s="12">
        <v>6245</v>
      </c>
      <c r="U382" s="12">
        <v>6245</v>
      </c>
      <c r="V382" s="12">
        <v>15352</v>
      </c>
      <c r="W382" s="12">
        <v>30704</v>
      </c>
      <c r="X382" s="12">
        <v>30704</v>
      </c>
      <c r="Y382" s="12">
        <v>-48918</v>
      </c>
      <c r="Z382" s="12">
        <v>-24459</v>
      </c>
      <c r="AA382" s="12">
        <v>-24459</v>
      </c>
      <c r="AC382" s="29">
        <f t="shared" si="38"/>
        <v>-97836</v>
      </c>
    </row>
    <row r="383" spans="1:34">
      <c r="A383" s="1">
        <v>383</v>
      </c>
      <c r="B383" s="9">
        <v>92</v>
      </c>
      <c r="C383" s="10" t="s">
        <v>760</v>
      </c>
      <c r="D383" s="11" t="s">
        <v>761</v>
      </c>
      <c r="E383" s="3"/>
      <c r="F383" s="3">
        <v>40667</v>
      </c>
      <c r="G383" s="3"/>
      <c r="H383" s="3"/>
      <c r="I383" s="3"/>
      <c r="J383" s="3"/>
      <c r="K383" s="4">
        <f t="shared" ref="K383:K389" si="43">SUM(E383:J383)</f>
        <v>40667</v>
      </c>
      <c r="M383" s="20">
        <f t="shared" si="35"/>
        <v>0</v>
      </c>
      <c r="N383" s="20">
        <f t="shared" si="36"/>
        <v>0</v>
      </c>
      <c r="O383" s="20">
        <f t="shared" si="37"/>
        <v>0</v>
      </c>
      <c r="P383" s="12">
        <v>8133</v>
      </c>
      <c r="Q383" s="12">
        <v>16267</v>
      </c>
      <c r="R383" s="12">
        <v>16267</v>
      </c>
      <c r="S383" s="12">
        <v>8133</v>
      </c>
      <c r="T383" s="12">
        <v>16267</v>
      </c>
      <c r="U383" s="12">
        <v>16267</v>
      </c>
      <c r="V383" s="12">
        <v>8133</v>
      </c>
      <c r="W383" s="12">
        <v>16267</v>
      </c>
      <c r="X383" s="12">
        <v>16267</v>
      </c>
      <c r="Y383" s="12">
        <v>0</v>
      </c>
      <c r="Z383" s="12">
        <v>0</v>
      </c>
      <c r="AA383" s="12">
        <v>0</v>
      </c>
      <c r="AC383" s="29">
        <f t="shared" si="38"/>
        <v>0</v>
      </c>
    </row>
    <row r="384" spans="1:34">
      <c r="A384" s="1">
        <v>384</v>
      </c>
      <c r="B384" s="9">
        <v>207</v>
      </c>
      <c r="C384" s="10" t="s">
        <v>762</v>
      </c>
      <c r="D384" s="11" t="s">
        <v>763</v>
      </c>
      <c r="E384" s="3">
        <v>0</v>
      </c>
      <c r="F384" s="3">
        <f>76976+6202</f>
        <v>83178</v>
      </c>
      <c r="G384" s="3">
        <v>0</v>
      </c>
      <c r="H384" s="3">
        <f>5017+1272</f>
        <v>6289</v>
      </c>
      <c r="I384" s="3">
        <v>0</v>
      </c>
      <c r="J384" s="3">
        <v>0</v>
      </c>
      <c r="K384" s="4">
        <f t="shared" si="43"/>
        <v>89467</v>
      </c>
      <c r="M384" s="20">
        <f t="shared" si="35"/>
        <v>0</v>
      </c>
      <c r="N384" s="20">
        <f t="shared" si="36"/>
        <v>0</v>
      </c>
      <c r="O384" s="20">
        <f t="shared" si="37"/>
        <v>18319</v>
      </c>
      <c r="P384" s="12">
        <v>17893</v>
      </c>
      <c r="Q384" s="12">
        <v>35787</v>
      </c>
      <c r="R384" s="12">
        <v>35787</v>
      </c>
      <c r="S384" s="12">
        <v>17893</v>
      </c>
      <c r="T384" s="12">
        <v>35787</v>
      </c>
      <c r="U384" s="12">
        <v>54106</v>
      </c>
      <c r="V384" s="12">
        <v>17893</v>
      </c>
      <c r="W384" s="12">
        <v>35787</v>
      </c>
      <c r="X384" s="12">
        <v>35787</v>
      </c>
      <c r="Y384" s="12">
        <v>0</v>
      </c>
      <c r="Z384" s="12">
        <v>0</v>
      </c>
      <c r="AA384" s="12">
        <v>18319</v>
      </c>
      <c r="AC384" s="29">
        <f t="shared" si="38"/>
        <v>18319</v>
      </c>
    </row>
    <row r="385" spans="1:29">
      <c r="A385" s="1">
        <v>385</v>
      </c>
      <c r="B385" s="9">
        <v>75</v>
      </c>
      <c r="C385" s="10" t="s">
        <v>764</v>
      </c>
      <c r="D385" s="11" t="s">
        <v>765</v>
      </c>
      <c r="E385" s="3">
        <v>4169</v>
      </c>
      <c r="F385" s="3">
        <v>20480</v>
      </c>
      <c r="G385" s="3"/>
      <c r="H385" s="3"/>
      <c r="I385" s="3"/>
      <c r="J385" s="3"/>
      <c r="K385" s="4">
        <f t="shared" si="43"/>
        <v>24649</v>
      </c>
      <c r="M385" s="20">
        <f t="shared" si="35"/>
        <v>3250</v>
      </c>
      <c r="N385" s="20">
        <f t="shared" si="36"/>
        <v>16481</v>
      </c>
      <c r="O385" s="20">
        <f t="shared" si="37"/>
        <v>0</v>
      </c>
      <c r="P385" s="12">
        <v>7234</v>
      </c>
      <c r="Q385" s="12">
        <v>14469</v>
      </c>
      <c r="R385" s="12">
        <v>14469</v>
      </c>
      <c r="S385" s="12">
        <v>10484</v>
      </c>
      <c r="T385" s="12">
        <v>30950</v>
      </c>
      <c r="U385" s="12">
        <v>14469</v>
      </c>
      <c r="V385" s="12">
        <v>5547</v>
      </c>
      <c r="W385" s="12">
        <v>4633</v>
      </c>
      <c r="X385" s="12">
        <v>14469</v>
      </c>
      <c r="Y385" s="12">
        <v>4937</v>
      </c>
      <c r="Z385" s="12">
        <v>26317</v>
      </c>
      <c r="AA385" s="12">
        <v>0</v>
      </c>
      <c r="AC385" s="29">
        <f t="shared" si="38"/>
        <v>31254</v>
      </c>
    </row>
    <row r="386" spans="1:29">
      <c r="A386" s="1">
        <v>386</v>
      </c>
      <c r="B386" s="9">
        <v>843</v>
      </c>
      <c r="C386" s="10" t="s">
        <v>766</v>
      </c>
      <c r="D386" s="11" t="s">
        <v>767</v>
      </c>
      <c r="E386" s="3">
        <v>133393</v>
      </c>
      <c r="F386" s="3">
        <f>133092+66546</f>
        <v>199638</v>
      </c>
      <c r="G386" s="3"/>
      <c r="H386" s="3"/>
      <c r="I386" s="3"/>
      <c r="J386" s="3"/>
      <c r="K386" s="4">
        <f t="shared" si="43"/>
        <v>333031</v>
      </c>
      <c r="L386" s="23"/>
      <c r="M386" s="20">
        <f t="shared" si="35"/>
        <v>0</v>
      </c>
      <c r="N386" s="20">
        <f t="shared" si="36"/>
        <v>0</v>
      </c>
      <c r="O386" s="20">
        <f t="shared" si="37"/>
        <v>0</v>
      </c>
      <c r="P386" s="12">
        <v>66546</v>
      </c>
      <c r="Q386" s="12">
        <v>133092</v>
      </c>
      <c r="R386" s="12">
        <v>133092</v>
      </c>
      <c r="S386" s="12">
        <v>66546</v>
      </c>
      <c r="T386" s="12">
        <v>133092</v>
      </c>
      <c r="U386" s="12">
        <v>133092</v>
      </c>
      <c r="V386" s="12">
        <v>66546</v>
      </c>
      <c r="W386" s="12">
        <v>133092</v>
      </c>
      <c r="X386" s="12">
        <v>133092</v>
      </c>
      <c r="Y386" s="12">
        <v>0</v>
      </c>
      <c r="Z386" s="12">
        <v>0</v>
      </c>
      <c r="AA386" s="12">
        <v>0</v>
      </c>
      <c r="AC386" s="29">
        <f t="shared" si="38"/>
        <v>0</v>
      </c>
    </row>
    <row r="387" spans="1:29">
      <c r="A387" s="1">
        <v>387</v>
      </c>
      <c r="B387" s="9">
        <v>117</v>
      </c>
      <c r="C387" s="10" t="s">
        <v>768</v>
      </c>
      <c r="D387" s="11" t="s">
        <v>769</v>
      </c>
      <c r="E387" s="3"/>
      <c r="F387" s="3">
        <v>34816</v>
      </c>
      <c r="G387" s="3"/>
      <c r="H387" s="3"/>
      <c r="I387" s="3"/>
      <c r="J387" s="3"/>
      <c r="K387" s="4">
        <f t="shared" si="43"/>
        <v>34816</v>
      </c>
      <c r="L387" s="23"/>
      <c r="M387" s="20">
        <f t="shared" ref="M387:M417" si="44">S387-P387</f>
        <v>1119</v>
      </c>
      <c r="N387" s="20">
        <f t="shared" ref="N387:N417" si="45">T387-Q387</f>
        <v>39390</v>
      </c>
      <c r="O387" s="20">
        <f t="shared" ref="O387:O417" si="46">U387-R387</f>
        <v>2238</v>
      </c>
      <c r="P387" s="12">
        <v>10486</v>
      </c>
      <c r="Q387" s="12">
        <v>20973</v>
      </c>
      <c r="R387" s="12">
        <v>20973</v>
      </c>
      <c r="S387" s="12">
        <v>11605</v>
      </c>
      <c r="T387" s="12">
        <v>60363</v>
      </c>
      <c r="U387" s="12">
        <v>23211</v>
      </c>
      <c r="V387" s="12">
        <v>11605</v>
      </c>
      <c r="W387" s="12">
        <v>0</v>
      </c>
      <c r="X387" s="12">
        <v>23211</v>
      </c>
      <c r="Y387" s="12">
        <v>0</v>
      </c>
      <c r="Z387" s="12">
        <v>60363</v>
      </c>
      <c r="AA387" s="12">
        <v>0</v>
      </c>
      <c r="AC387" s="29">
        <f t="shared" ref="AC387:AC417" si="47">SUM(Y387:AA387)</f>
        <v>60363</v>
      </c>
    </row>
    <row r="388" spans="1:29">
      <c r="A388" s="1">
        <v>388</v>
      </c>
      <c r="B388" s="9">
        <v>205</v>
      </c>
      <c r="C388" s="10" t="s">
        <v>770</v>
      </c>
      <c r="D388" s="11" t="s">
        <v>771</v>
      </c>
      <c r="E388" s="3">
        <v>32234</v>
      </c>
      <c r="F388" s="3"/>
      <c r="G388" s="3"/>
      <c r="H388" s="3"/>
      <c r="I388" s="3"/>
      <c r="J388" s="3"/>
      <c r="K388" s="4">
        <f t="shared" si="43"/>
        <v>32234</v>
      </c>
      <c r="M388" s="20">
        <f t="shared" si="44"/>
        <v>0</v>
      </c>
      <c r="N388" s="20">
        <f t="shared" si="45"/>
        <v>26327</v>
      </c>
      <c r="O388" s="20">
        <f t="shared" si="46"/>
        <v>0</v>
      </c>
      <c r="P388" s="12">
        <v>16117</v>
      </c>
      <c r="Q388" s="12">
        <v>32234</v>
      </c>
      <c r="R388" s="12">
        <v>32234</v>
      </c>
      <c r="S388" s="12">
        <v>16117</v>
      </c>
      <c r="T388" s="12">
        <v>58561</v>
      </c>
      <c r="U388" s="12">
        <v>32234</v>
      </c>
      <c r="V388" s="12">
        <v>16117</v>
      </c>
      <c r="W388" s="12">
        <v>37051</v>
      </c>
      <c r="X388" s="12">
        <v>32234</v>
      </c>
      <c r="Y388" s="12">
        <v>0</v>
      </c>
      <c r="Z388" s="12">
        <v>21510</v>
      </c>
      <c r="AA388" s="12">
        <v>0</v>
      </c>
      <c r="AC388" s="29">
        <f t="shared" si="47"/>
        <v>21510</v>
      </c>
    </row>
    <row r="389" spans="1:29">
      <c r="A389" s="1">
        <v>389</v>
      </c>
      <c r="B389" s="9">
        <v>436</v>
      </c>
      <c r="C389" s="10" t="s">
        <v>772</v>
      </c>
      <c r="D389" s="11" t="s">
        <v>773</v>
      </c>
      <c r="E389" s="3">
        <v>0</v>
      </c>
      <c r="F389" s="12">
        <v>0</v>
      </c>
      <c r="G389" s="12">
        <v>0</v>
      </c>
      <c r="H389" s="12">
        <v>0</v>
      </c>
      <c r="I389" s="12">
        <v>0</v>
      </c>
      <c r="J389" s="12">
        <v>0</v>
      </c>
      <c r="K389" s="4">
        <f t="shared" si="43"/>
        <v>0</v>
      </c>
      <c r="M389" s="20">
        <f t="shared" si="44"/>
        <v>3378</v>
      </c>
      <c r="N389" s="20">
        <f t="shared" si="45"/>
        <v>44552</v>
      </c>
      <c r="O389" s="20">
        <f t="shared" si="46"/>
        <v>0</v>
      </c>
      <c r="P389" s="12">
        <v>37571</v>
      </c>
      <c r="Q389" s="12">
        <v>75141</v>
      </c>
      <c r="R389" s="12">
        <v>75141</v>
      </c>
      <c r="S389" s="12">
        <v>40949</v>
      </c>
      <c r="T389" s="12">
        <v>119693</v>
      </c>
      <c r="U389" s="12">
        <v>75141</v>
      </c>
      <c r="V389" s="12">
        <v>40949</v>
      </c>
      <c r="W389" s="12">
        <v>65092</v>
      </c>
      <c r="X389" s="12">
        <v>75141</v>
      </c>
      <c r="Y389" s="12">
        <v>0</v>
      </c>
      <c r="Z389" s="12">
        <v>54601</v>
      </c>
      <c r="AA389" s="12">
        <v>0</v>
      </c>
      <c r="AC389" s="29">
        <f t="shared" si="47"/>
        <v>54601</v>
      </c>
    </row>
    <row r="390" spans="1:29">
      <c r="A390" s="1">
        <v>390</v>
      </c>
      <c r="B390" s="9">
        <v>442</v>
      </c>
      <c r="C390" s="10" t="s">
        <v>774</v>
      </c>
      <c r="D390" s="11" t="s">
        <v>775</v>
      </c>
      <c r="E390" s="3"/>
      <c r="F390" s="3">
        <v>212406</v>
      </c>
      <c r="G390" s="3"/>
      <c r="H390" s="3"/>
      <c r="I390" s="3"/>
      <c r="J390" s="3"/>
      <c r="K390" s="4">
        <f>SUM(E390:J390)</f>
        <v>212406</v>
      </c>
      <c r="M390" s="20">
        <f t="shared" si="44"/>
        <v>2791</v>
      </c>
      <c r="N390" s="20">
        <f t="shared" si="45"/>
        <v>5149</v>
      </c>
      <c r="O390" s="20">
        <f t="shared" si="46"/>
        <v>5581</v>
      </c>
      <c r="P390" s="6">
        <v>41136</v>
      </c>
      <c r="Q390" s="6">
        <v>82274</v>
      </c>
      <c r="R390" s="6">
        <v>82274</v>
      </c>
      <c r="S390" s="12">
        <v>43927</v>
      </c>
      <c r="T390" s="12">
        <v>87423</v>
      </c>
      <c r="U390" s="12">
        <v>87855</v>
      </c>
      <c r="V390" s="12">
        <v>43927</v>
      </c>
      <c r="W390" s="12">
        <v>80624</v>
      </c>
      <c r="X390" s="12">
        <v>87855</v>
      </c>
      <c r="Y390" s="12">
        <v>0</v>
      </c>
      <c r="Z390" s="12">
        <v>6799</v>
      </c>
      <c r="AA390" s="12">
        <v>0</v>
      </c>
      <c r="AC390" s="29">
        <f t="shared" si="47"/>
        <v>6799</v>
      </c>
    </row>
    <row r="391" spans="1:29">
      <c r="A391" s="1">
        <v>391</v>
      </c>
      <c r="B391" s="9">
        <v>851</v>
      </c>
      <c r="C391" s="10" t="s">
        <v>776</v>
      </c>
      <c r="D391" s="11" t="s">
        <v>777</v>
      </c>
      <c r="E391" s="3">
        <v>50495</v>
      </c>
      <c r="F391" s="3">
        <v>59495</v>
      </c>
      <c r="G391" s="3">
        <v>31761</v>
      </c>
      <c r="H391" s="3">
        <v>21148</v>
      </c>
      <c r="I391" s="3">
        <v>18284</v>
      </c>
      <c r="J391" s="3">
        <v>46631</v>
      </c>
      <c r="K391" s="4">
        <f>SUM(E391:J391)</f>
        <v>227814</v>
      </c>
      <c r="M391" s="20">
        <f t="shared" si="44"/>
        <v>-41149</v>
      </c>
      <c r="N391" s="20">
        <f t="shared" si="45"/>
        <v>65305</v>
      </c>
      <c r="O391" s="20">
        <f t="shared" si="46"/>
        <v>-11809</v>
      </c>
      <c r="P391" s="12">
        <v>59770</v>
      </c>
      <c r="Q391" s="12">
        <v>119539</v>
      </c>
      <c r="R391" s="12">
        <v>119539</v>
      </c>
      <c r="S391" s="12">
        <v>18621</v>
      </c>
      <c r="T391" s="12">
        <v>184844</v>
      </c>
      <c r="U391" s="12">
        <v>107730</v>
      </c>
      <c r="V391" s="12">
        <v>18621</v>
      </c>
      <c r="W391" s="12">
        <v>112516</v>
      </c>
      <c r="X391" s="12">
        <v>96677</v>
      </c>
      <c r="Y391" s="12">
        <v>0</v>
      </c>
      <c r="Z391" s="12">
        <v>72328</v>
      </c>
      <c r="AA391" s="12">
        <v>11053</v>
      </c>
      <c r="AC391" s="29">
        <f t="shared" si="47"/>
        <v>83381</v>
      </c>
    </row>
    <row r="392" spans="1:29">
      <c r="A392" s="1">
        <v>392</v>
      </c>
      <c r="B392" s="9">
        <v>43</v>
      </c>
      <c r="C392" s="10" t="s">
        <v>778</v>
      </c>
      <c r="D392" s="11" t="s">
        <v>779</v>
      </c>
      <c r="E392" s="3"/>
      <c r="F392" s="3">
        <v>15640</v>
      </c>
      <c r="G392" s="3"/>
      <c r="H392" s="3"/>
      <c r="I392" s="3"/>
      <c r="J392" s="3"/>
      <c r="K392" s="4">
        <f>SUM(E392:J392)</f>
        <v>15640</v>
      </c>
      <c r="M392" s="20">
        <f t="shared" si="44"/>
        <v>357</v>
      </c>
      <c r="N392" s="20">
        <f t="shared" si="45"/>
        <v>-4977</v>
      </c>
      <c r="O392" s="20">
        <f t="shared" si="46"/>
        <v>-92</v>
      </c>
      <c r="P392" s="12">
        <v>4154</v>
      </c>
      <c r="Q392" s="12">
        <v>8307</v>
      </c>
      <c r="R392" s="12">
        <v>8307</v>
      </c>
      <c r="S392" s="12">
        <v>4511</v>
      </c>
      <c r="T392" s="12">
        <v>3330</v>
      </c>
      <c r="U392" s="12">
        <v>8215</v>
      </c>
      <c r="V392" s="12">
        <v>4095</v>
      </c>
      <c r="W392" s="12">
        <v>3330</v>
      </c>
      <c r="X392" s="12">
        <v>8215</v>
      </c>
      <c r="Y392" s="12">
        <v>416</v>
      </c>
      <c r="Z392" s="12">
        <v>0</v>
      </c>
      <c r="AA392" s="12">
        <v>0</v>
      </c>
      <c r="AC392" s="29">
        <f t="shared" si="47"/>
        <v>416</v>
      </c>
    </row>
    <row r="393" spans="1:29">
      <c r="A393" s="1">
        <v>393</v>
      </c>
      <c r="B393" s="9">
        <v>447</v>
      </c>
      <c r="C393" s="10" t="s">
        <v>780</v>
      </c>
      <c r="D393" s="11" t="s">
        <v>781</v>
      </c>
      <c r="E393" s="3"/>
      <c r="F393" s="3">
        <v>160060</v>
      </c>
      <c r="G393" s="3"/>
      <c r="H393" s="3"/>
      <c r="I393" s="3"/>
      <c r="J393" s="3"/>
      <c r="K393" s="4">
        <f>SUM(E393:J393)</f>
        <v>160060</v>
      </c>
      <c r="M393" s="20">
        <f t="shared" si="44"/>
        <v>0</v>
      </c>
      <c r="N393" s="20">
        <f t="shared" si="45"/>
        <v>0</v>
      </c>
      <c r="O393" s="20">
        <f t="shared" si="46"/>
        <v>0</v>
      </c>
      <c r="P393" s="12">
        <v>34884</v>
      </c>
      <c r="Q393" s="12">
        <v>69768</v>
      </c>
      <c r="R393" s="12">
        <v>69768</v>
      </c>
      <c r="S393" s="12">
        <v>34884</v>
      </c>
      <c r="T393" s="12">
        <v>69768</v>
      </c>
      <c r="U393" s="12">
        <v>69768</v>
      </c>
      <c r="V393" s="12">
        <v>34088</v>
      </c>
      <c r="W393" s="12">
        <v>56284</v>
      </c>
      <c r="X393" s="12">
        <v>69688</v>
      </c>
      <c r="Y393" s="12">
        <v>796</v>
      </c>
      <c r="Z393" s="12">
        <v>13484</v>
      </c>
      <c r="AA393" s="12">
        <v>80</v>
      </c>
      <c r="AC393" s="29">
        <f t="shared" si="47"/>
        <v>14360</v>
      </c>
    </row>
    <row r="394" spans="1:29">
      <c r="A394" s="1">
        <v>394</v>
      </c>
      <c r="B394" s="9">
        <v>2709</v>
      </c>
      <c r="C394" s="10" t="s">
        <v>782</v>
      </c>
      <c r="D394" s="11" t="s">
        <v>783</v>
      </c>
      <c r="E394" s="12">
        <v>0</v>
      </c>
      <c r="F394" s="3">
        <v>0</v>
      </c>
      <c r="G394" s="12">
        <v>0</v>
      </c>
      <c r="H394" s="12">
        <v>0</v>
      </c>
      <c r="I394" s="12">
        <v>0</v>
      </c>
      <c r="J394" s="12">
        <v>0</v>
      </c>
      <c r="K394" s="12">
        <v>0</v>
      </c>
      <c r="M394" s="20">
        <f t="shared" si="44"/>
        <v>0</v>
      </c>
      <c r="N394" s="20">
        <f t="shared" si="45"/>
        <v>0</v>
      </c>
      <c r="O394" s="20">
        <f t="shared" si="46"/>
        <v>0</v>
      </c>
      <c r="P394" s="12">
        <v>215748</v>
      </c>
      <c r="Q394" s="12">
        <v>428772</v>
      </c>
      <c r="R394" s="12">
        <v>434220</v>
      </c>
      <c r="S394" s="12">
        <v>215748</v>
      </c>
      <c r="T394" s="12">
        <v>428772</v>
      </c>
      <c r="U394" s="12">
        <v>434220</v>
      </c>
      <c r="V394" s="12">
        <v>215748</v>
      </c>
      <c r="W394" s="12">
        <v>428772</v>
      </c>
      <c r="X394" s="12">
        <v>434220</v>
      </c>
      <c r="Y394" s="12">
        <v>0</v>
      </c>
      <c r="Z394" s="12">
        <v>0</v>
      </c>
      <c r="AA394" s="12">
        <v>0</v>
      </c>
      <c r="AC394" s="29">
        <f t="shared" si="47"/>
        <v>0</v>
      </c>
    </row>
    <row r="395" spans="1:29">
      <c r="A395" s="1">
        <v>395</v>
      </c>
      <c r="B395" s="9">
        <v>697</v>
      </c>
      <c r="C395" s="10" t="s">
        <v>784</v>
      </c>
      <c r="D395" s="11" t="s">
        <v>785</v>
      </c>
      <c r="E395" s="3"/>
      <c r="F395" s="3">
        <v>239363</v>
      </c>
      <c r="G395" s="3"/>
      <c r="H395" s="3"/>
      <c r="I395" s="3"/>
      <c r="J395" s="3"/>
      <c r="K395" s="4">
        <f t="shared" ref="K395:K400" si="48">SUM(E395:J395)</f>
        <v>239363</v>
      </c>
      <c r="M395" s="20">
        <f t="shared" si="44"/>
        <v>8012</v>
      </c>
      <c r="N395" s="20">
        <f t="shared" si="45"/>
        <v>69676</v>
      </c>
      <c r="O395" s="20">
        <f t="shared" si="46"/>
        <v>13423</v>
      </c>
      <c r="P395" s="12">
        <v>49255</v>
      </c>
      <c r="Q395" s="12">
        <v>98510</v>
      </c>
      <c r="R395" s="12">
        <v>98510</v>
      </c>
      <c r="S395" s="12">
        <v>57267</v>
      </c>
      <c r="T395" s="12">
        <v>168186</v>
      </c>
      <c r="U395" s="12">
        <v>111933</v>
      </c>
      <c r="V395" s="12">
        <v>49255</v>
      </c>
      <c r="W395" s="12">
        <v>91598</v>
      </c>
      <c r="X395" s="12">
        <v>98510</v>
      </c>
      <c r="Y395" s="12">
        <v>8012</v>
      </c>
      <c r="Z395" s="12">
        <v>76588</v>
      </c>
      <c r="AA395" s="12">
        <v>13423</v>
      </c>
      <c r="AC395" s="29">
        <f t="shared" si="47"/>
        <v>98023</v>
      </c>
    </row>
    <row r="396" spans="1:29">
      <c r="A396" s="1">
        <v>396</v>
      </c>
      <c r="B396" s="9">
        <v>35</v>
      </c>
      <c r="C396" s="10" t="s">
        <v>786</v>
      </c>
      <c r="D396" s="11" t="s">
        <v>787</v>
      </c>
      <c r="E396" s="3"/>
      <c r="F396" s="3">
        <v>15790</v>
      </c>
      <c r="G396" s="3"/>
      <c r="H396" s="3"/>
      <c r="I396" s="3"/>
      <c r="J396" s="3"/>
      <c r="K396" s="4">
        <f t="shared" si="48"/>
        <v>15790</v>
      </c>
      <c r="M396" s="20">
        <f t="shared" si="44"/>
        <v>0</v>
      </c>
      <c r="N396" s="20">
        <f t="shared" si="45"/>
        <v>0</v>
      </c>
      <c r="O396" s="20">
        <f t="shared" si="46"/>
        <v>0</v>
      </c>
      <c r="P396" s="12">
        <v>3158</v>
      </c>
      <c r="Q396" s="12">
        <v>6316</v>
      </c>
      <c r="R396" s="12">
        <v>6316</v>
      </c>
      <c r="S396" s="12">
        <v>3158</v>
      </c>
      <c r="T396" s="12">
        <v>6316</v>
      </c>
      <c r="U396" s="12">
        <v>6316</v>
      </c>
      <c r="V396" s="12">
        <v>3158</v>
      </c>
      <c r="W396" s="12">
        <v>6316</v>
      </c>
      <c r="X396" s="12">
        <v>6316</v>
      </c>
      <c r="Y396" s="12">
        <v>0</v>
      </c>
      <c r="Z396" s="12">
        <v>0</v>
      </c>
      <c r="AA396" s="12">
        <v>0</v>
      </c>
      <c r="AC396" s="29">
        <f t="shared" si="47"/>
        <v>0</v>
      </c>
    </row>
    <row r="397" spans="1:29">
      <c r="A397" s="1">
        <v>397</v>
      </c>
      <c r="B397" s="9">
        <v>98</v>
      </c>
      <c r="C397" s="10" t="s">
        <v>788</v>
      </c>
      <c r="D397" s="11" t="s">
        <v>789</v>
      </c>
      <c r="E397" s="3">
        <v>16367</v>
      </c>
      <c r="F397" s="3">
        <v>25025</v>
      </c>
      <c r="G397" s="3"/>
      <c r="H397" s="3">
        <v>7083</v>
      </c>
      <c r="I397" s="3"/>
      <c r="J397" s="3"/>
      <c r="K397" s="4">
        <f t="shared" si="48"/>
        <v>48475</v>
      </c>
      <c r="M397" s="20">
        <f t="shared" si="44"/>
        <v>1593</v>
      </c>
      <c r="N397" s="20">
        <f t="shared" si="45"/>
        <v>6285</v>
      </c>
      <c r="O397" s="20">
        <f t="shared" si="46"/>
        <v>9478</v>
      </c>
      <c r="P397" s="12">
        <v>8646</v>
      </c>
      <c r="Q397" s="12">
        <v>17291</v>
      </c>
      <c r="R397" s="12">
        <v>17291</v>
      </c>
      <c r="S397" s="12">
        <v>10239</v>
      </c>
      <c r="T397" s="12">
        <v>23576</v>
      </c>
      <c r="U397" s="12">
        <v>26769</v>
      </c>
      <c r="V397" s="12">
        <v>8168</v>
      </c>
      <c r="W397" s="12">
        <v>16857</v>
      </c>
      <c r="X397" s="12">
        <v>23450</v>
      </c>
      <c r="Y397" s="12">
        <v>2071</v>
      </c>
      <c r="Z397" s="12">
        <v>6719</v>
      </c>
      <c r="AA397" s="12">
        <v>3319</v>
      </c>
      <c r="AC397" s="29">
        <f t="shared" si="47"/>
        <v>12109</v>
      </c>
    </row>
    <row r="398" spans="1:29">
      <c r="A398" s="1">
        <v>398</v>
      </c>
      <c r="B398" s="9">
        <v>604</v>
      </c>
      <c r="C398" s="10" t="s">
        <v>790</v>
      </c>
      <c r="D398" s="11" t="s">
        <v>791</v>
      </c>
      <c r="E398" s="3">
        <v>107132</v>
      </c>
      <c r="F398" s="3"/>
      <c r="G398" s="3"/>
      <c r="H398" s="3"/>
      <c r="I398" s="3"/>
      <c r="J398" s="3"/>
      <c r="K398" s="4">
        <f t="shared" si="48"/>
        <v>107132</v>
      </c>
      <c r="M398" s="20">
        <f t="shared" si="44"/>
        <v>0</v>
      </c>
      <c r="N398" s="20">
        <f t="shared" si="45"/>
        <v>31363</v>
      </c>
      <c r="O398" s="20">
        <f t="shared" si="46"/>
        <v>0</v>
      </c>
      <c r="P398" s="12">
        <v>53566</v>
      </c>
      <c r="Q398" s="12">
        <v>107132</v>
      </c>
      <c r="R398" s="12">
        <v>107132</v>
      </c>
      <c r="S398" s="12">
        <v>53566</v>
      </c>
      <c r="T398" s="12">
        <v>138495</v>
      </c>
      <c r="U398" s="12">
        <v>107132</v>
      </c>
      <c r="V398" s="12">
        <v>53566</v>
      </c>
      <c r="W398" s="12">
        <v>120264</v>
      </c>
      <c r="X398" s="12">
        <v>107132</v>
      </c>
      <c r="Y398" s="12">
        <v>0</v>
      </c>
      <c r="Z398" s="12">
        <v>18231</v>
      </c>
      <c r="AA398" s="12">
        <v>0</v>
      </c>
      <c r="AC398" s="29">
        <f t="shared" si="47"/>
        <v>18231</v>
      </c>
    </row>
    <row r="399" spans="1:29">
      <c r="A399" s="1">
        <v>399</v>
      </c>
      <c r="B399" s="9">
        <v>699</v>
      </c>
      <c r="C399" s="10" t="s">
        <v>792</v>
      </c>
      <c r="D399" s="11" t="s">
        <v>793</v>
      </c>
      <c r="E399" s="3"/>
      <c r="F399" s="3">
        <v>192058</v>
      </c>
      <c r="G399" s="3"/>
      <c r="H399" s="3"/>
      <c r="I399" s="3"/>
      <c r="J399" s="3"/>
      <c r="K399" s="4">
        <f t="shared" si="48"/>
        <v>192058</v>
      </c>
      <c r="M399" s="20">
        <f t="shared" si="44"/>
        <v>12</v>
      </c>
      <c r="N399" s="20">
        <f t="shared" si="45"/>
        <v>79693</v>
      </c>
      <c r="O399" s="20">
        <f t="shared" si="46"/>
        <v>44167</v>
      </c>
      <c r="P399" s="12">
        <v>49883</v>
      </c>
      <c r="Q399" s="12">
        <v>99767</v>
      </c>
      <c r="R399" s="12">
        <v>99767</v>
      </c>
      <c r="S399" s="12">
        <v>49895</v>
      </c>
      <c r="T399" s="12">
        <v>179460</v>
      </c>
      <c r="U399" s="12">
        <v>143934</v>
      </c>
      <c r="V399" s="12">
        <v>49901</v>
      </c>
      <c r="W399" s="12">
        <v>65398</v>
      </c>
      <c r="X399" s="12">
        <v>76759</v>
      </c>
      <c r="Y399" s="12">
        <v>-6</v>
      </c>
      <c r="Z399" s="12">
        <v>114062</v>
      </c>
      <c r="AA399" s="12">
        <v>67175</v>
      </c>
      <c r="AC399" s="29">
        <f t="shared" si="47"/>
        <v>181231</v>
      </c>
    </row>
    <row r="400" spans="1:29">
      <c r="A400" s="1">
        <v>400</v>
      </c>
      <c r="B400" s="9">
        <v>555</v>
      </c>
      <c r="C400" s="10" t="s">
        <v>794</v>
      </c>
      <c r="D400" s="11" t="s">
        <v>795</v>
      </c>
      <c r="E400" s="3">
        <v>96869</v>
      </c>
      <c r="F400" s="3">
        <f>48435+96869</f>
        <v>145304</v>
      </c>
      <c r="G400" s="3"/>
      <c r="H400" s="3"/>
      <c r="I400" s="3"/>
      <c r="J400" s="3"/>
      <c r="K400" s="4">
        <f t="shared" si="48"/>
        <v>242173</v>
      </c>
      <c r="L400" s="23"/>
      <c r="M400" s="20">
        <f t="shared" si="44"/>
        <v>5791</v>
      </c>
      <c r="N400" s="20">
        <f t="shared" si="45"/>
        <v>83972</v>
      </c>
      <c r="O400" s="20">
        <f t="shared" si="46"/>
        <v>33351</v>
      </c>
      <c r="P400" s="12">
        <v>48435</v>
      </c>
      <c r="Q400" s="12">
        <v>96869</v>
      </c>
      <c r="R400" s="12">
        <v>96869</v>
      </c>
      <c r="S400" s="12">
        <v>54226</v>
      </c>
      <c r="T400" s="12">
        <v>180841</v>
      </c>
      <c r="U400" s="12">
        <v>130220</v>
      </c>
      <c r="V400" s="12">
        <v>48434</v>
      </c>
      <c r="W400" s="12">
        <v>96869</v>
      </c>
      <c r="X400" s="12">
        <v>96869</v>
      </c>
      <c r="Y400" s="12">
        <v>5792</v>
      </c>
      <c r="Z400" s="12">
        <v>83972</v>
      </c>
      <c r="AA400" s="12">
        <v>33351</v>
      </c>
      <c r="AC400" s="29">
        <f t="shared" si="47"/>
        <v>123115</v>
      </c>
    </row>
    <row r="401" spans="1:34">
      <c r="A401" s="1">
        <v>401</v>
      </c>
      <c r="B401" s="9">
        <v>123</v>
      </c>
      <c r="C401" s="10" t="s">
        <v>796</v>
      </c>
      <c r="D401" s="11" t="s">
        <v>797</v>
      </c>
      <c r="E401" s="3">
        <v>0</v>
      </c>
      <c r="F401" s="3">
        <v>0</v>
      </c>
      <c r="G401" s="12">
        <v>0</v>
      </c>
      <c r="H401" s="12">
        <v>0</v>
      </c>
      <c r="I401" s="12">
        <v>0</v>
      </c>
      <c r="J401" s="12">
        <v>0</v>
      </c>
      <c r="K401" s="12">
        <v>0</v>
      </c>
      <c r="M401" s="20">
        <f t="shared" si="44"/>
        <v>0</v>
      </c>
      <c r="N401" s="20">
        <f t="shared" si="45"/>
        <v>26667</v>
      </c>
      <c r="O401" s="20">
        <f t="shared" si="46"/>
        <v>11738</v>
      </c>
      <c r="P401" s="12">
        <v>12560</v>
      </c>
      <c r="Q401" s="12">
        <v>25120</v>
      </c>
      <c r="R401" s="12">
        <v>25119</v>
      </c>
      <c r="S401" s="12">
        <v>12560</v>
      </c>
      <c r="T401" s="12">
        <v>51787</v>
      </c>
      <c r="U401" s="12">
        <v>36857</v>
      </c>
      <c r="V401" s="12">
        <v>12560</v>
      </c>
      <c r="W401" s="12">
        <v>45300</v>
      </c>
      <c r="X401" s="12">
        <v>26494</v>
      </c>
      <c r="Y401" s="12">
        <v>0</v>
      </c>
      <c r="Z401" s="12">
        <v>6487</v>
      </c>
      <c r="AA401" s="12">
        <v>10363</v>
      </c>
      <c r="AC401" s="29">
        <f t="shared" si="47"/>
        <v>16850</v>
      </c>
    </row>
    <row r="402" spans="1:34" ht="36">
      <c r="A402" s="1">
        <v>402</v>
      </c>
      <c r="B402" s="9">
        <v>188</v>
      </c>
      <c r="C402" s="10" t="s">
        <v>798</v>
      </c>
      <c r="D402" s="11" t="s">
        <v>799</v>
      </c>
      <c r="E402" s="3"/>
      <c r="F402" s="3">
        <v>9760</v>
      </c>
      <c r="G402" s="3"/>
      <c r="H402" s="3"/>
      <c r="I402" s="3">
        <v>37482</v>
      </c>
      <c r="J402" s="3"/>
      <c r="K402" s="4">
        <f>SUM(E402:J402)</f>
        <v>47242</v>
      </c>
      <c r="M402" s="20">
        <f t="shared" si="44"/>
        <v>66850</v>
      </c>
      <c r="N402" s="20">
        <f t="shared" si="45"/>
        <v>18673</v>
      </c>
      <c r="O402" s="20">
        <f t="shared" si="46"/>
        <v>15032</v>
      </c>
      <c r="P402" s="6">
        <v>37055</v>
      </c>
      <c r="Q402" s="6">
        <v>74109</v>
      </c>
      <c r="R402" s="6">
        <v>74109</v>
      </c>
      <c r="S402" s="12">
        <v>103905</v>
      </c>
      <c r="T402" s="12">
        <v>92782</v>
      </c>
      <c r="U402" s="12">
        <v>89141</v>
      </c>
      <c r="V402" s="12">
        <v>0</v>
      </c>
      <c r="W402" s="12">
        <v>9760</v>
      </c>
      <c r="X402" s="12">
        <v>37482</v>
      </c>
      <c r="Y402" s="12">
        <v>103905</v>
      </c>
      <c r="Z402" s="12">
        <v>83022</v>
      </c>
      <c r="AA402" s="12">
        <v>51659</v>
      </c>
      <c r="AC402" s="29">
        <f t="shared" si="47"/>
        <v>238586</v>
      </c>
    </row>
    <row r="403" spans="1:34" ht="36">
      <c r="A403" s="1">
        <v>403</v>
      </c>
      <c r="B403" s="9">
        <v>301</v>
      </c>
      <c r="C403" s="10" t="s">
        <v>800</v>
      </c>
      <c r="D403" s="11" t="s">
        <v>801</v>
      </c>
      <c r="E403" s="3">
        <v>0</v>
      </c>
      <c r="F403" s="3">
        <v>0</v>
      </c>
      <c r="G403" s="12">
        <v>0</v>
      </c>
      <c r="H403" s="12">
        <v>0</v>
      </c>
      <c r="I403" s="12">
        <v>0</v>
      </c>
      <c r="J403" s="12">
        <v>0</v>
      </c>
      <c r="K403" s="12">
        <v>0</v>
      </c>
      <c r="M403" s="20">
        <f t="shared" si="44"/>
        <v>0</v>
      </c>
      <c r="N403" s="20">
        <f t="shared" si="45"/>
        <v>98825</v>
      </c>
      <c r="O403" s="20">
        <f t="shared" si="46"/>
        <v>0</v>
      </c>
      <c r="P403" s="12">
        <v>24759</v>
      </c>
      <c r="Q403" s="12">
        <v>49518</v>
      </c>
      <c r="R403" s="12">
        <v>49518</v>
      </c>
      <c r="S403" s="12">
        <v>24759</v>
      </c>
      <c r="T403" s="12">
        <v>148343</v>
      </c>
      <c r="U403" s="12">
        <v>49518</v>
      </c>
      <c r="V403" s="12">
        <v>24759</v>
      </c>
      <c r="W403" s="12">
        <v>63012</v>
      </c>
      <c r="X403" s="12">
        <v>49518</v>
      </c>
      <c r="Y403" s="12">
        <v>0</v>
      </c>
      <c r="Z403" s="12">
        <v>85331</v>
      </c>
      <c r="AA403" s="12">
        <v>0</v>
      </c>
      <c r="AC403" s="29">
        <f t="shared" si="47"/>
        <v>85331</v>
      </c>
    </row>
    <row r="404" spans="1:34" ht="36">
      <c r="A404" s="1">
        <v>404</v>
      </c>
      <c r="B404" s="9">
        <v>314</v>
      </c>
      <c r="C404" s="10" t="s">
        <v>802</v>
      </c>
      <c r="D404" s="11" t="s">
        <v>803</v>
      </c>
      <c r="E404" s="3">
        <v>55297</v>
      </c>
      <c r="F404" s="3"/>
      <c r="G404" s="3"/>
      <c r="H404" s="3"/>
      <c r="I404" s="3"/>
      <c r="J404" s="3"/>
      <c r="K404" s="4">
        <f t="shared" ref="K404:K411" si="49">SUM(E404:J404)</f>
        <v>55297</v>
      </c>
      <c r="M404" s="20">
        <f t="shared" si="44"/>
        <v>13921</v>
      </c>
      <c r="N404" s="20">
        <f t="shared" si="45"/>
        <v>71944</v>
      </c>
      <c r="O404" s="20">
        <f t="shared" si="46"/>
        <v>526</v>
      </c>
      <c r="P404" s="6">
        <v>27769</v>
      </c>
      <c r="Q404" s="6">
        <v>55538</v>
      </c>
      <c r="R404" s="6">
        <v>55538</v>
      </c>
      <c r="S404" s="12">
        <v>41690</v>
      </c>
      <c r="T404" s="12">
        <v>127482</v>
      </c>
      <c r="U404" s="12">
        <v>56064</v>
      </c>
      <c r="V404" s="12">
        <v>19033</v>
      </c>
      <c r="W404" s="12">
        <v>60445</v>
      </c>
      <c r="X404" s="12">
        <v>55297</v>
      </c>
      <c r="Y404" s="12">
        <v>22657</v>
      </c>
      <c r="Z404" s="12">
        <v>67037</v>
      </c>
      <c r="AA404" s="12">
        <v>767</v>
      </c>
      <c r="AC404" s="29">
        <f t="shared" si="47"/>
        <v>90461</v>
      </c>
      <c r="AD404" s="30" t="s">
        <v>873</v>
      </c>
      <c r="AE404" s="31"/>
      <c r="AF404" s="31"/>
      <c r="AG404" s="31"/>
      <c r="AH404" s="32"/>
    </row>
    <row r="405" spans="1:34">
      <c r="A405" s="1">
        <v>405</v>
      </c>
      <c r="B405" s="9">
        <v>205</v>
      </c>
      <c r="C405" s="10" t="s">
        <v>804</v>
      </c>
      <c r="D405" s="11" t="s">
        <v>805</v>
      </c>
      <c r="E405" s="3"/>
      <c r="F405" s="3">
        <v>64106</v>
      </c>
      <c r="G405" s="3"/>
      <c r="H405" s="3"/>
      <c r="I405" s="3"/>
      <c r="J405" s="3"/>
      <c r="K405" s="4">
        <f t="shared" si="49"/>
        <v>64106</v>
      </c>
      <c r="M405" s="20">
        <f t="shared" si="44"/>
        <v>15238</v>
      </c>
      <c r="N405" s="20">
        <f t="shared" si="45"/>
        <v>118898</v>
      </c>
      <c r="O405" s="20">
        <f t="shared" si="46"/>
        <v>73035</v>
      </c>
      <c r="P405" s="12">
        <v>15736</v>
      </c>
      <c r="Q405" s="12">
        <v>31471</v>
      </c>
      <c r="R405" s="12">
        <v>31471</v>
      </c>
      <c r="S405" s="12">
        <v>30974</v>
      </c>
      <c r="T405" s="12">
        <v>150369</v>
      </c>
      <c r="U405" s="12">
        <v>104506</v>
      </c>
      <c r="V405" s="12">
        <v>2421</v>
      </c>
      <c r="W405" s="12">
        <v>15990</v>
      </c>
      <c r="X405" s="12">
        <v>45695</v>
      </c>
      <c r="Y405" s="12">
        <v>28553</v>
      </c>
      <c r="Z405" s="12">
        <v>134379</v>
      </c>
      <c r="AA405" s="12">
        <v>58811</v>
      </c>
      <c r="AC405" s="29">
        <f t="shared" si="47"/>
        <v>221743</v>
      </c>
    </row>
    <row r="406" spans="1:34">
      <c r="A406" s="1">
        <v>406</v>
      </c>
      <c r="B406" s="9">
        <v>699</v>
      </c>
      <c r="C406" s="10" t="s">
        <v>806</v>
      </c>
      <c r="D406" s="11" t="s">
        <v>807</v>
      </c>
      <c r="E406" s="3">
        <v>121773</v>
      </c>
      <c r="F406" s="3"/>
      <c r="G406" s="3"/>
      <c r="H406" s="3"/>
      <c r="I406" s="3"/>
      <c r="J406" s="3"/>
      <c r="K406" s="4">
        <f t="shared" si="49"/>
        <v>121773</v>
      </c>
      <c r="M406" s="20">
        <f t="shared" si="44"/>
        <v>0</v>
      </c>
      <c r="N406" s="20">
        <f t="shared" si="45"/>
        <v>49845</v>
      </c>
      <c r="O406" s="20">
        <f t="shared" si="46"/>
        <v>0</v>
      </c>
      <c r="P406" s="12">
        <v>60886</v>
      </c>
      <c r="Q406" s="12">
        <v>121773</v>
      </c>
      <c r="R406" s="12">
        <v>121773</v>
      </c>
      <c r="S406" s="12">
        <v>60886</v>
      </c>
      <c r="T406" s="12">
        <v>171618</v>
      </c>
      <c r="U406" s="12">
        <v>121773</v>
      </c>
      <c r="V406" s="12">
        <v>60886</v>
      </c>
      <c r="W406" s="12">
        <v>120120</v>
      </c>
      <c r="X406" s="12">
        <v>121773</v>
      </c>
      <c r="Y406" s="12">
        <v>0</v>
      </c>
      <c r="Z406" s="12">
        <v>51498</v>
      </c>
      <c r="AA406" s="12">
        <v>0</v>
      </c>
      <c r="AC406" s="29">
        <f t="shared" si="47"/>
        <v>51498</v>
      </c>
    </row>
    <row r="407" spans="1:34">
      <c r="A407" s="1">
        <v>407</v>
      </c>
      <c r="B407" s="9">
        <v>34</v>
      </c>
      <c r="C407" s="10" t="s">
        <v>808</v>
      </c>
      <c r="D407" s="11" t="s">
        <v>809</v>
      </c>
      <c r="E407" s="3">
        <v>95</v>
      </c>
      <c r="F407" s="3">
        <v>1698</v>
      </c>
      <c r="G407" s="3"/>
      <c r="H407" s="3">
        <v>2992</v>
      </c>
      <c r="I407" s="3"/>
      <c r="J407" s="3"/>
      <c r="K407" s="4">
        <f t="shared" si="49"/>
        <v>4785</v>
      </c>
      <c r="M407" s="20">
        <f t="shared" si="44"/>
        <v>2169</v>
      </c>
      <c r="N407" s="20">
        <f t="shared" si="45"/>
        <v>13804</v>
      </c>
      <c r="O407" s="20">
        <f t="shared" si="46"/>
        <v>8786</v>
      </c>
      <c r="P407" s="12">
        <v>3102</v>
      </c>
      <c r="Q407" s="12">
        <v>6203</v>
      </c>
      <c r="R407" s="12">
        <v>6203</v>
      </c>
      <c r="S407" s="12">
        <v>5271</v>
      </c>
      <c r="T407" s="12">
        <v>20007</v>
      </c>
      <c r="U407" s="12">
        <v>14989</v>
      </c>
      <c r="V407" s="12">
        <v>1698</v>
      </c>
      <c r="W407" s="12">
        <v>2992</v>
      </c>
      <c r="X407" s="12">
        <v>95</v>
      </c>
      <c r="Y407" s="12">
        <v>3573</v>
      </c>
      <c r="Z407" s="12">
        <v>17015</v>
      </c>
      <c r="AA407" s="12">
        <v>14894</v>
      </c>
      <c r="AC407" s="29">
        <f t="shared" si="47"/>
        <v>35482</v>
      </c>
    </row>
    <row r="408" spans="1:34">
      <c r="A408" s="1">
        <v>408</v>
      </c>
      <c r="B408" s="9">
        <v>493</v>
      </c>
      <c r="C408" s="10" t="s">
        <v>810</v>
      </c>
      <c r="D408" s="11" t="s">
        <v>811</v>
      </c>
      <c r="E408" s="3"/>
      <c r="F408" s="3">
        <v>195670</v>
      </c>
      <c r="G408" s="3"/>
      <c r="H408" s="3"/>
      <c r="I408" s="3"/>
      <c r="J408" s="3"/>
      <c r="K408" s="4">
        <f t="shared" si="49"/>
        <v>195670</v>
      </c>
      <c r="M408" s="20">
        <f t="shared" si="44"/>
        <v>0</v>
      </c>
      <c r="N408" s="20">
        <f t="shared" si="45"/>
        <v>32138</v>
      </c>
      <c r="O408" s="20">
        <f t="shared" si="46"/>
        <v>0</v>
      </c>
      <c r="P408" s="12">
        <v>39657</v>
      </c>
      <c r="Q408" s="12">
        <v>79313</v>
      </c>
      <c r="R408" s="12">
        <v>79313</v>
      </c>
      <c r="S408" s="12">
        <v>39657</v>
      </c>
      <c r="T408" s="12">
        <v>111451</v>
      </c>
      <c r="U408" s="12">
        <v>79313</v>
      </c>
      <c r="V408" s="12">
        <v>39657</v>
      </c>
      <c r="W408" s="12">
        <v>76700</v>
      </c>
      <c r="X408" s="12">
        <v>79313</v>
      </c>
      <c r="Y408" s="12">
        <v>0</v>
      </c>
      <c r="Z408" s="12">
        <v>34751</v>
      </c>
      <c r="AA408" s="12">
        <v>0</v>
      </c>
      <c r="AC408" s="29">
        <f t="shared" si="47"/>
        <v>34751</v>
      </c>
    </row>
    <row r="409" spans="1:34">
      <c r="A409" s="1">
        <v>409</v>
      </c>
      <c r="B409" s="9">
        <v>37</v>
      </c>
      <c r="C409" s="10" t="s">
        <v>812</v>
      </c>
      <c r="D409" s="11" t="s">
        <v>813</v>
      </c>
      <c r="E409" s="3"/>
      <c r="F409" s="3">
        <v>12423</v>
      </c>
      <c r="G409" s="3">
        <v>7417</v>
      </c>
      <c r="H409" s="3"/>
      <c r="I409" s="3"/>
      <c r="J409" s="3"/>
      <c r="K409" s="4">
        <f t="shared" si="49"/>
        <v>19840</v>
      </c>
      <c r="M409" s="20">
        <f t="shared" si="44"/>
        <v>0</v>
      </c>
      <c r="N409" s="20">
        <f t="shared" si="45"/>
        <v>3749</v>
      </c>
      <c r="O409" s="20">
        <f t="shared" si="46"/>
        <v>0</v>
      </c>
      <c r="P409" s="12">
        <v>3708</v>
      </c>
      <c r="Q409" s="12">
        <v>7417</v>
      </c>
      <c r="R409" s="12">
        <v>7417</v>
      </c>
      <c r="S409" s="12">
        <v>3708</v>
      </c>
      <c r="T409" s="12">
        <v>11166</v>
      </c>
      <c r="U409" s="12">
        <v>7417</v>
      </c>
      <c r="V409" s="12">
        <v>3708</v>
      </c>
      <c r="W409" s="12">
        <v>8715</v>
      </c>
      <c r="X409" s="12">
        <v>7417</v>
      </c>
      <c r="Y409" s="12">
        <v>0</v>
      </c>
      <c r="Z409" s="12">
        <v>2451</v>
      </c>
      <c r="AA409" s="12">
        <v>0</v>
      </c>
      <c r="AC409" s="29">
        <f t="shared" si="47"/>
        <v>2451</v>
      </c>
    </row>
    <row r="410" spans="1:34">
      <c r="A410" s="1">
        <v>410</v>
      </c>
      <c r="B410" s="9">
        <v>15</v>
      </c>
      <c r="C410" s="10" t="s">
        <v>814</v>
      </c>
      <c r="D410" s="11" t="s">
        <v>815</v>
      </c>
      <c r="E410" s="3"/>
      <c r="F410" s="3">
        <v>15756</v>
      </c>
      <c r="G410" s="3"/>
      <c r="H410" s="3"/>
      <c r="I410" s="3"/>
      <c r="J410" s="3"/>
      <c r="K410" s="4">
        <f t="shared" si="49"/>
        <v>15756</v>
      </c>
      <c r="L410" s="23"/>
      <c r="M410" s="20">
        <f t="shared" si="44"/>
        <v>16539</v>
      </c>
      <c r="N410" s="20">
        <f t="shared" si="45"/>
        <v>56424</v>
      </c>
      <c r="O410" s="20">
        <f t="shared" si="46"/>
        <v>33498</v>
      </c>
      <c r="P410" s="12">
        <v>1098</v>
      </c>
      <c r="Q410" s="12">
        <v>2195</v>
      </c>
      <c r="R410" s="12">
        <v>2195</v>
      </c>
      <c r="S410" s="12">
        <v>17637</v>
      </c>
      <c r="T410" s="12">
        <v>58619</v>
      </c>
      <c r="U410" s="12">
        <v>35693</v>
      </c>
      <c r="V410" s="12">
        <v>2181</v>
      </c>
      <c r="W410" s="12">
        <v>769</v>
      </c>
      <c r="X410" s="12">
        <v>12805</v>
      </c>
      <c r="Y410" s="12">
        <v>15456</v>
      </c>
      <c r="Z410" s="12">
        <v>57850</v>
      </c>
      <c r="AA410" s="12">
        <v>22888</v>
      </c>
      <c r="AC410" s="29">
        <f t="shared" si="47"/>
        <v>96194</v>
      </c>
    </row>
    <row r="411" spans="1:34">
      <c r="A411" s="1">
        <v>411</v>
      </c>
      <c r="B411" s="9">
        <v>239</v>
      </c>
      <c r="C411" s="10" t="s">
        <v>816</v>
      </c>
      <c r="D411" s="11" t="s">
        <v>817</v>
      </c>
      <c r="E411" s="3"/>
      <c r="F411" s="3">
        <v>99500</v>
      </c>
      <c r="G411" s="3"/>
      <c r="H411" s="3"/>
      <c r="I411" s="3"/>
      <c r="J411" s="3"/>
      <c r="K411" s="4">
        <f t="shared" si="49"/>
        <v>99500</v>
      </c>
      <c r="M411" s="20">
        <f t="shared" si="44"/>
        <v>1130</v>
      </c>
      <c r="N411" s="20">
        <f t="shared" si="45"/>
        <v>2260</v>
      </c>
      <c r="O411" s="20">
        <f t="shared" si="46"/>
        <v>2260</v>
      </c>
      <c r="P411" s="12">
        <v>18770</v>
      </c>
      <c r="Q411" s="12">
        <v>37540</v>
      </c>
      <c r="R411" s="12">
        <v>37540</v>
      </c>
      <c r="S411" s="12">
        <v>19900</v>
      </c>
      <c r="T411" s="12">
        <v>39800</v>
      </c>
      <c r="U411" s="12">
        <v>39800</v>
      </c>
      <c r="V411" s="12">
        <v>19900</v>
      </c>
      <c r="W411" s="12">
        <v>39800</v>
      </c>
      <c r="X411" s="12">
        <v>39800</v>
      </c>
      <c r="Y411" s="12">
        <v>0</v>
      </c>
      <c r="Z411" s="12">
        <v>0</v>
      </c>
      <c r="AA411" s="12">
        <v>0</v>
      </c>
      <c r="AC411" s="29">
        <f t="shared" si="47"/>
        <v>0</v>
      </c>
    </row>
    <row r="412" spans="1:34" ht="36">
      <c r="A412" s="1">
        <v>412</v>
      </c>
      <c r="B412" s="9">
        <v>290</v>
      </c>
      <c r="C412" s="10" t="s">
        <v>818</v>
      </c>
      <c r="D412" s="11" t="s">
        <v>819</v>
      </c>
      <c r="E412" s="12">
        <v>0</v>
      </c>
      <c r="F412" s="3">
        <v>0</v>
      </c>
      <c r="G412" s="12">
        <v>0</v>
      </c>
      <c r="H412" s="12">
        <v>0</v>
      </c>
      <c r="I412" s="12">
        <v>0</v>
      </c>
      <c r="J412" s="12">
        <v>0</v>
      </c>
      <c r="K412" s="12">
        <v>0</v>
      </c>
      <c r="M412" s="20">
        <f t="shared" si="44"/>
        <v>0</v>
      </c>
      <c r="N412" s="20">
        <f t="shared" si="45"/>
        <v>0</v>
      </c>
      <c r="O412" s="20">
        <f t="shared" si="46"/>
        <v>0</v>
      </c>
      <c r="P412" s="12">
        <v>22846</v>
      </c>
      <c r="Q412" s="12">
        <v>45691</v>
      </c>
      <c r="R412" s="12">
        <v>45691</v>
      </c>
      <c r="S412" s="12">
        <v>22846</v>
      </c>
      <c r="T412" s="12">
        <v>45691</v>
      </c>
      <c r="U412" s="12">
        <v>45691</v>
      </c>
      <c r="V412" s="12">
        <v>20927</v>
      </c>
      <c r="W412" s="12">
        <v>46996</v>
      </c>
      <c r="X412" s="12">
        <v>69049</v>
      </c>
      <c r="Y412" s="12">
        <v>1919</v>
      </c>
      <c r="Z412" s="12">
        <v>-1305</v>
      </c>
      <c r="AA412" s="12">
        <v>-23358</v>
      </c>
      <c r="AC412" s="29">
        <f t="shared" si="47"/>
        <v>-22744</v>
      </c>
    </row>
    <row r="413" spans="1:34">
      <c r="A413" s="1">
        <v>413</v>
      </c>
      <c r="B413" s="9">
        <v>84</v>
      </c>
      <c r="C413" s="10" t="s">
        <v>820</v>
      </c>
      <c r="D413" s="11" t="s">
        <v>821</v>
      </c>
      <c r="E413" s="12">
        <v>0</v>
      </c>
      <c r="F413" s="3">
        <v>0</v>
      </c>
      <c r="G413" s="12">
        <v>0</v>
      </c>
      <c r="H413" s="12">
        <v>0</v>
      </c>
      <c r="I413" s="12">
        <v>0</v>
      </c>
      <c r="J413" s="12">
        <v>0</v>
      </c>
      <c r="K413" s="12">
        <v>0</v>
      </c>
      <c r="M413" s="20">
        <f t="shared" si="44"/>
        <v>0</v>
      </c>
      <c r="N413" s="20">
        <f t="shared" si="45"/>
        <v>0</v>
      </c>
      <c r="O413" s="20">
        <f t="shared" si="46"/>
        <v>0</v>
      </c>
      <c r="P413" s="12">
        <v>7490</v>
      </c>
      <c r="Q413" s="12">
        <v>14979</v>
      </c>
      <c r="R413" s="12">
        <v>14979</v>
      </c>
      <c r="S413" s="12">
        <v>7490</v>
      </c>
      <c r="T413" s="12">
        <v>14979</v>
      </c>
      <c r="U413" s="12">
        <v>14979</v>
      </c>
      <c r="V413" s="12">
        <v>6283</v>
      </c>
      <c r="W413" s="12">
        <v>7680</v>
      </c>
      <c r="X413" s="12">
        <v>14386</v>
      </c>
      <c r="Y413" s="12">
        <v>1207</v>
      </c>
      <c r="Z413" s="12">
        <v>7299</v>
      </c>
      <c r="AA413" s="12">
        <v>593</v>
      </c>
      <c r="AC413" s="29">
        <f t="shared" si="47"/>
        <v>9099</v>
      </c>
    </row>
    <row r="414" spans="1:34" ht="36">
      <c r="A414" s="1">
        <v>414</v>
      </c>
      <c r="B414" s="9">
        <v>343</v>
      </c>
      <c r="C414" s="10" t="s">
        <v>822</v>
      </c>
      <c r="D414" s="11" t="s">
        <v>823</v>
      </c>
      <c r="E414" s="3"/>
      <c r="F414" s="3">
        <v>91985</v>
      </c>
      <c r="G414" s="3"/>
      <c r="H414" s="3">
        <v>38427</v>
      </c>
      <c r="I414" s="3"/>
      <c r="J414" s="3"/>
      <c r="K414" s="4">
        <f>SUM(E414:J414)</f>
        <v>130412</v>
      </c>
      <c r="M414" s="20">
        <f t="shared" si="44"/>
        <v>4985</v>
      </c>
      <c r="N414" s="20">
        <f t="shared" si="45"/>
        <v>9835</v>
      </c>
      <c r="O414" s="20">
        <f t="shared" si="46"/>
        <v>31922</v>
      </c>
      <c r="P414" s="6">
        <v>30526</v>
      </c>
      <c r="Q414" s="6">
        <v>61052</v>
      </c>
      <c r="R414" s="6">
        <v>61052</v>
      </c>
      <c r="S414" s="12">
        <v>35511</v>
      </c>
      <c r="T414" s="12">
        <v>70887</v>
      </c>
      <c r="U414" s="12">
        <v>92974</v>
      </c>
      <c r="V414" s="12">
        <v>30700</v>
      </c>
      <c r="W414" s="12">
        <v>61285</v>
      </c>
      <c r="X414" s="12">
        <v>38427</v>
      </c>
      <c r="Y414" s="12">
        <v>4811</v>
      </c>
      <c r="Z414" s="12">
        <v>9602</v>
      </c>
      <c r="AA414" s="12">
        <v>54547</v>
      </c>
      <c r="AC414" s="29">
        <f t="shared" si="47"/>
        <v>68960</v>
      </c>
    </row>
    <row r="415" spans="1:34" ht="36">
      <c r="A415" s="1">
        <v>415</v>
      </c>
      <c r="B415" s="9">
        <v>431</v>
      </c>
      <c r="C415" s="10" t="s">
        <v>824</v>
      </c>
      <c r="D415" s="11" t="s">
        <v>825</v>
      </c>
      <c r="E415" s="12">
        <v>0</v>
      </c>
      <c r="F415" s="3">
        <v>0</v>
      </c>
      <c r="G415" s="12">
        <v>0</v>
      </c>
      <c r="H415" s="3">
        <v>0</v>
      </c>
      <c r="I415" s="12">
        <v>0</v>
      </c>
      <c r="J415" s="3">
        <v>0</v>
      </c>
      <c r="K415" s="12">
        <v>0</v>
      </c>
      <c r="M415" s="20">
        <f t="shared" si="44"/>
        <v>253</v>
      </c>
      <c r="N415" s="20">
        <f t="shared" si="45"/>
        <v>44653</v>
      </c>
      <c r="O415" s="20">
        <f t="shared" si="46"/>
        <v>638</v>
      </c>
      <c r="P415" s="12">
        <v>40138</v>
      </c>
      <c r="Q415" s="12">
        <v>80275</v>
      </c>
      <c r="R415" s="12">
        <v>80275</v>
      </c>
      <c r="S415" s="12">
        <v>40391</v>
      </c>
      <c r="T415" s="12">
        <v>124928</v>
      </c>
      <c r="U415" s="12">
        <v>80913</v>
      </c>
      <c r="V415" s="12">
        <v>36739</v>
      </c>
      <c r="W415" s="12">
        <v>105121</v>
      </c>
      <c r="X415" s="12">
        <v>73477</v>
      </c>
      <c r="Y415" s="12">
        <v>3652</v>
      </c>
      <c r="Z415" s="12">
        <v>19807</v>
      </c>
      <c r="AA415" s="12">
        <v>7436</v>
      </c>
      <c r="AC415" s="29">
        <f t="shared" si="47"/>
        <v>30895</v>
      </c>
    </row>
    <row r="416" spans="1:34" ht="36">
      <c r="A416" s="1">
        <v>416</v>
      </c>
      <c r="B416" s="9">
        <v>417</v>
      </c>
      <c r="C416" s="10" t="s">
        <v>826</v>
      </c>
      <c r="D416" s="11" t="s">
        <v>827</v>
      </c>
      <c r="E416" s="12">
        <v>0</v>
      </c>
      <c r="F416" s="3">
        <v>0</v>
      </c>
      <c r="G416" s="12">
        <v>0</v>
      </c>
      <c r="H416" s="3">
        <v>0</v>
      </c>
      <c r="I416" s="12">
        <v>0</v>
      </c>
      <c r="J416" s="3">
        <v>0</v>
      </c>
      <c r="K416" s="12">
        <v>0</v>
      </c>
      <c r="M416" s="20">
        <f t="shared" si="44"/>
        <v>0</v>
      </c>
      <c r="N416" s="20">
        <f t="shared" si="45"/>
        <v>0</v>
      </c>
      <c r="O416" s="20">
        <f t="shared" si="46"/>
        <v>0</v>
      </c>
      <c r="P416" s="6">
        <v>38851</v>
      </c>
      <c r="Q416" s="6">
        <v>82020</v>
      </c>
      <c r="R416" s="6">
        <v>48023</v>
      </c>
      <c r="S416" s="6">
        <v>38851</v>
      </c>
      <c r="T416" s="6">
        <v>82020</v>
      </c>
      <c r="U416" s="6">
        <v>48023</v>
      </c>
      <c r="V416" s="6">
        <v>38851</v>
      </c>
      <c r="W416" s="6">
        <v>82020</v>
      </c>
      <c r="X416" s="6">
        <v>48023</v>
      </c>
      <c r="Y416" s="22">
        <v>0</v>
      </c>
      <c r="Z416" s="22">
        <v>0</v>
      </c>
      <c r="AA416" s="22">
        <v>0</v>
      </c>
      <c r="AC416" s="29">
        <f t="shared" si="47"/>
        <v>0</v>
      </c>
    </row>
    <row r="417" spans="1:34">
      <c r="A417" s="1">
        <v>417</v>
      </c>
      <c r="B417" s="9">
        <v>117</v>
      </c>
      <c r="C417" s="10" t="s">
        <v>828</v>
      </c>
      <c r="D417" s="11" t="s">
        <v>829</v>
      </c>
      <c r="E417" s="3">
        <v>39134</v>
      </c>
      <c r="F417" s="3">
        <v>29417</v>
      </c>
      <c r="G417" s="3"/>
      <c r="H417" s="3">
        <v>2301</v>
      </c>
      <c r="I417" s="3"/>
      <c r="J417" s="3"/>
      <c r="K417" s="4">
        <f>SUM(E417:J417)</f>
        <v>70852</v>
      </c>
      <c r="M417" s="20">
        <f t="shared" si="44"/>
        <v>59013</v>
      </c>
      <c r="N417" s="20">
        <f t="shared" si="45"/>
        <v>24758</v>
      </c>
      <c r="O417" s="20">
        <f t="shared" si="46"/>
        <v>53828</v>
      </c>
      <c r="P417" s="12">
        <v>11652</v>
      </c>
      <c r="Q417" s="12">
        <v>23304</v>
      </c>
      <c r="R417" s="12">
        <v>23304</v>
      </c>
      <c r="S417" s="12">
        <v>70665</v>
      </c>
      <c r="T417" s="12">
        <v>48062</v>
      </c>
      <c r="U417" s="12">
        <v>77132</v>
      </c>
      <c r="V417" s="12">
        <v>6833</v>
      </c>
      <c r="W417" s="12">
        <v>22584</v>
      </c>
      <c r="X417" s="12">
        <v>41435</v>
      </c>
      <c r="Y417" s="12">
        <v>63832</v>
      </c>
      <c r="Z417" s="12">
        <v>25478</v>
      </c>
      <c r="AA417" s="12">
        <v>35697</v>
      </c>
      <c r="AC417" s="29">
        <f t="shared" si="47"/>
        <v>125007</v>
      </c>
      <c r="AD417" s="33" t="s">
        <v>874</v>
      </c>
      <c r="AE417" s="34"/>
      <c r="AF417" s="34"/>
      <c r="AG417" s="34"/>
      <c r="AH417" s="35"/>
    </row>
    <row r="419" spans="1:34">
      <c r="D419" s="11" t="s">
        <v>898</v>
      </c>
      <c r="E419" s="12">
        <f>SUM(E2:E417)</f>
        <v>7273601.4744999995</v>
      </c>
      <c r="F419" s="12">
        <f t="shared" ref="F419:AA419" si="50">SUM(F2:F417)</f>
        <v>43882133.480326712</v>
      </c>
      <c r="G419" s="12">
        <f t="shared" si="50"/>
        <v>1050031</v>
      </c>
      <c r="H419" s="12">
        <f t="shared" si="50"/>
        <v>2335223.2572765006</v>
      </c>
      <c r="I419" s="12">
        <f t="shared" si="50"/>
        <v>2160442.0329800001</v>
      </c>
      <c r="J419" s="12">
        <f t="shared" si="50"/>
        <v>899686.80940000014</v>
      </c>
      <c r="K419" s="12">
        <f t="shared" si="50"/>
        <v>57601118.054483198</v>
      </c>
      <c r="M419" s="12">
        <f t="shared" si="50"/>
        <v>3617064</v>
      </c>
      <c r="N419" s="12">
        <f t="shared" si="50"/>
        <v>21154375</v>
      </c>
      <c r="O419" s="12">
        <f t="shared" si="50"/>
        <v>10052320</v>
      </c>
      <c r="P419" s="12">
        <f t="shared" si="50"/>
        <v>15123685</v>
      </c>
      <c r="Q419" s="12">
        <f t="shared" si="50"/>
        <v>30093196</v>
      </c>
      <c r="R419" s="12">
        <f t="shared" si="50"/>
        <v>30102639</v>
      </c>
      <c r="S419" s="12">
        <f t="shared" si="50"/>
        <v>18740749</v>
      </c>
      <c r="T419" s="12">
        <f t="shared" si="50"/>
        <v>51247571</v>
      </c>
      <c r="U419" s="12">
        <f t="shared" si="50"/>
        <v>40154959</v>
      </c>
      <c r="V419" s="12">
        <f t="shared" si="50"/>
        <v>15489158</v>
      </c>
      <c r="W419" s="12">
        <f t="shared" si="50"/>
        <v>29247337</v>
      </c>
      <c r="X419" s="12">
        <f t="shared" si="50"/>
        <v>30452408</v>
      </c>
      <c r="Y419" s="12">
        <f t="shared" si="50"/>
        <v>3255039</v>
      </c>
      <c r="Z419" s="12">
        <f t="shared" si="50"/>
        <v>21763734</v>
      </c>
      <c r="AA419" s="12">
        <f t="shared" si="50"/>
        <v>9625106</v>
      </c>
    </row>
    <row r="420" spans="1:34">
      <c r="D420" s="11" t="s">
        <v>899</v>
      </c>
      <c r="E420" s="28">
        <f>E419/K419</f>
        <v>0.12627535228778225</v>
      </c>
      <c r="F420" s="28">
        <f>F419/57601118</f>
        <v>0.76182780827842111</v>
      </c>
      <c r="G420" s="28">
        <f t="shared" ref="G420:K420" si="51">G419/57601118</f>
        <v>1.822935103447124E-2</v>
      </c>
      <c r="H420" s="28">
        <f t="shared" si="51"/>
        <v>4.0541283543776015E-2</v>
      </c>
      <c r="I420" s="28">
        <f t="shared" si="51"/>
        <v>3.7506946184273721E-2</v>
      </c>
      <c r="J420" s="28">
        <f t="shared" si="51"/>
        <v>1.5619259497706279E-2</v>
      </c>
      <c r="K420" s="28">
        <f t="shared" si="51"/>
        <v>1.0000000009458705</v>
      </c>
      <c r="N420" s="24" t="s">
        <v>900</v>
      </c>
      <c r="O420" s="24">
        <f>SUM(M419:O419)</f>
        <v>34823759</v>
      </c>
      <c r="R420" s="12">
        <f>SUM(P419:R419)</f>
        <v>75319520</v>
      </c>
      <c r="U420" s="12">
        <f>SUM(S419:U419)</f>
        <v>110143279</v>
      </c>
      <c r="X420" s="12">
        <f>SUM(V419:X419)</f>
        <v>75188903</v>
      </c>
      <c r="AA420" s="12">
        <f>SUM(Y419:AA419)</f>
        <v>34643879</v>
      </c>
    </row>
  </sheetData>
  <sheetProtection formatCells="0" formatColumns="0" formatRows="0"/>
  <mergeCells count="50">
    <mergeCell ref="AD404:AH404"/>
    <mergeCell ref="AD417:AH417"/>
    <mergeCell ref="AD339:AH339"/>
    <mergeCell ref="AD356:AH356"/>
    <mergeCell ref="AD363:AH363"/>
    <mergeCell ref="AI363:AM363"/>
    <mergeCell ref="AD379:AH379"/>
    <mergeCell ref="AD312:AH312"/>
    <mergeCell ref="AD322:AH322"/>
    <mergeCell ref="AI322:AM322"/>
    <mergeCell ref="AD335:AH335"/>
    <mergeCell ref="AD336:AH336"/>
    <mergeCell ref="AD304:AH304"/>
    <mergeCell ref="AD305:AH305"/>
    <mergeCell ref="AD308:AH308"/>
    <mergeCell ref="AD309:AH309"/>
    <mergeCell ref="AD310:AH310"/>
    <mergeCell ref="AD291:AH291"/>
    <mergeCell ref="AD293:AH293"/>
    <mergeCell ref="AD298:AH298"/>
    <mergeCell ref="AD299:AH299"/>
    <mergeCell ref="AD301:AH301"/>
    <mergeCell ref="AI234:AM234"/>
    <mergeCell ref="AD196:AH196"/>
    <mergeCell ref="AD206:AH206"/>
    <mergeCell ref="AD208:AH208"/>
    <mergeCell ref="AD228:AH228"/>
    <mergeCell ref="AD231:AH231"/>
    <mergeCell ref="AI121:AM121"/>
    <mergeCell ref="AD123:AH123"/>
    <mergeCell ref="AD126:AH126"/>
    <mergeCell ref="AD138:AH138"/>
    <mergeCell ref="AD140:AH140"/>
    <mergeCell ref="AD121:AH121"/>
    <mergeCell ref="AD270:AH270"/>
    <mergeCell ref="AD93:AH93"/>
    <mergeCell ref="AD151:AH151"/>
    <mergeCell ref="AD36:AH36"/>
    <mergeCell ref="AD51:AH51"/>
    <mergeCell ref="AD59:AH59"/>
    <mergeCell ref="AD60:AH60"/>
    <mergeCell ref="AD74:AH74"/>
    <mergeCell ref="AD96:AH96"/>
    <mergeCell ref="AD107:AH107"/>
    <mergeCell ref="AD109:AH109"/>
    <mergeCell ref="AD114:AH114"/>
    <mergeCell ref="AD115:AH115"/>
    <mergeCell ref="AD232:AH232"/>
    <mergeCell ref="AD233:AH233"/>
    <mergeCell ref="AD234:AH234"/>
  </mergeCells>
  <dataValidations count="1">
    <dataValidation type="whole" operator="greaterThanOrEqual" allowBlank="1" showInputMessage="1" showErrorMessage="1" errorTitle="Invalid Data" error="The Expenses entered must be entered as whole numbers greater than or equal to zero." sqref="E2:J2 E4:J18 E20:J30 E33:J53 E55:J55 F56:J56 E57:J72 F73:F90 E74 G74:J74 E91:J91 F93 E95:J97 E102:J103 E105:J105 E107:J112 E114:J118 E120:J126 E129:J129 E131:J140 E143:J153 E163:J166 E169:J172 E174:J178 E180:J181 E184:J186 E189:J190 E193:J196 E198:J198 E202:J204 E206:J208 K75:K90 K73 K93 E211:J222 E225:J271 E273:J277 E280:J282 E284:J286 E288:J295 E297:J315 E317:J319 E321:J324 E326:J333 E335:J340 E346:J356 E358:J361 E363:J379 E382:J388 E390:J393 E395:J400 E402:J402 E404:J411 E414:J414 E417:J417 K259 K267">
      <formula1>0</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Washington Elementary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Hall</dc:creator>
  <cp:lastModifiedBy>Microsoft Office User</cp:lastModifiedBy>
  <dcterms:created xsi:type="dcterms:W3CDTF">2018-06-19T14:07:22Z</dcterms:created>
  <dcterms:modified xsi:type="dcterms:W3CDTF">2018-06-27T23:47:12Z</dcterms:modified>
</cp:coreProperties>
</file>