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codeName="ThisWorkbook" autoCompressPictures="0"/>
  <workbookProtection lockStructure="1"/>
  <bookViews>
    <workbookView xWindow="160" yWindow="0" windowWidth="25600" windowHeight="19820" activeTab="6"/>
  </bookViews>
  <sheets>
    <sheet name="Cover Page" sheetId="2" r:id="rId1"/>
    <sheet name="Page 1" sheetId="8" r:id="rId2"/>
    <sheet name="Page 2" sheetId="7" r:id="rId3"/>
    <sheet name="Page 3" sheetId="9" r:id="rId4"/>
    <sheet name="Page 4" sheetId="11" r:id="rId5"/>
    <sheet name="Page 5" sheetId="12" r:id="rId6"/>
    <sheet name="Page 6" sheetId="6" r:id="rId7"/>
    <sheet name="Page 7" sheetId="5" r:id="rId8"/>
    <sheet name="Page 8" sheetId="4" r:id="rId9"/>
  </sheets>
  <externalReferences>
    <externalReference r:id="rId10"/>
  </externalReferences>
  <definedNames>
    <definedName name="_Order1" hidden="1">255</definedName>
    <definedName name="CTD">[1]Cover!$R$1</definedName>
    <definedName name="FiscalYear">[1]Cover!#REF!</definedName>
    <definedName name="_xlnm.Print_Area" localSheetId="3">'Page 3'!$A$1:$J$43</definedName>
    <definedName name="_xlnm.Print_Area" localSheetId="4">'Page 4'!$A$1:$N$38</definedName>
    <definedName name="_xlnm.Print_Area" localSheetId="5">'Page 5'!$A$1:$O$47</definedName>
    <definedName name="_xlnm.Print_Area" localSheetId="6">'Page 6'!$A$1:$T$43</definedName>
  </definedNames>
  <calcPr calcId="140001" fullPrecision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7" i="7" l="1"/>
  <c r="F38" i="7"/>
  <c r="J38" i="7"/>
  <c r="J39" i="7"/>
  <c r="J40" i="7"/>
  <c r="D23" i="7"/>
  <c r="E23" i="7"/>
  <c r="J23" i="7"/>
  <c r="J25" i="7"/>
  <c r="J27" i="7"/>
  <c r="J28" i="7"/>
  <c r="J29" i="7"/>
  <c r="J30" i="7"/>
  <c r="J31" i="7"/>
  <c r="J32" i="7"/>
  <c r="J33" i="7"/>
  <c r="J34" i="7"/>
  <c r="J35" i="7"/>
  <c r="J36" i="7"/>
  <c r="D6" i="7"/>
  <c r="E6" i="7"/>
  <c r="F6" i="7"/>
  <c r="G6" i="7"/>
  <c r="J6" i="7"/>
  <c r="J8" i="7"/>
  <c r="D10" i="7"/>
  <c r="E10" i="7"/>
  <c r="F10" i="7"/>
  <c r="J10" i="7"/>
  <c r="F11" i="7"/>
  <c r="J11" i="7"/>
  <c r="D12" i="7"/>
  <c r="E12" i="7"/>
  <c r="F12" i="7"/>
  <c r="G12" i="7"/>
  <c r="J12" i="7"/>
  <c r="J13" i="7"/>
  <c r="F14" i="7"/>
  <c r="J14" i="7"/>
  <c r="J15" i="7"/>
  <c r="J16" i="7"/>
  <c r="J17" i="7"/>
  <c r="J18" i="7"/>
  <c r="J19" i="7"/>
  <c r="J20" i="7"/>
  <c r="J21" i="7"/>
  <c r="J22" i="7"/>
  <c r="J41" i="7"/>
  <c r="Q33" i="2"/>
  <c r="F12" i="9"/>
  <c r="F17" i="9"/>
  <c r="F22" i="9"/>
  <c r="F23" i="9"/>
  <c r="F29" i="9"/>
  <c r="F34" i="9"/>
  <c r="F39" i="9"/>
  <c r="F40" i="9"/>
  <c r="F13" i="11"/>
  <c r="F18" i="11"/>
  <c r="F24" i="11"/>
  <c r="F25" i="11"/>
  <c r="F26" i="11"/>
  <c r="D42" i="7"/>
  <c r="G12" i="9"/>
  <c r="G17" i="9"/>
  <c r="G22" i="9"/>
  <c r="G23" i="9"/>
  <c r="G29" i="9"/>
  <c r="G34" i="9"/>
  <c r="G39" i="9"/>
  <c r="G40" i="9"/>
  <c r="G13" i="11"/>
  <c r="G18" i="11"/>
  <c r="G24" i="11"/>
  <c r="G25" i="11"/>
  <c r="G26" i="11"/>
  <c r="E42" i="7"/>
  <c r="H13" i="11"/>
  <c r="H18" i="11"/>
  <c r="H24" i="11"/>
  <c r="H25" i="11"/>
  <c r="H26" i="11"/>
  <c r="F42" i="7"/>
  <c r="I13" i="11"/>
  <c r="I18" i="11"/>
  <c r="I24" i="11"/>
  <c r="I25" i="11"/>
  <c r="I26" i="11"/>
  <c r="G42" i="7"/>
  <c r="J42" i="7"/>
  <c r="Q34" i="2"/>
  <c r="C1" i="8"/>
  <c r="H1" i="8"/>
  <c r="M1" i="8"/>
  <c r="H12" i="8"/>
  <c r="H17" i="8"/>
  <c r="H21" i="8"/>
  <c r="H24" i="8"/>
  <c r="H31" i="8"/>
  <c r="H33" i="8"/>
  <c r="B1" i="7"/>
  <c r="F1" i="7"/>
  <c r="J1" i="7"/>
  <c r="D22" i="7"/>
  <c r="E22" i="7"/>
  <c r="F22" i="7"/>
  <c r="G22" i="7"/>
  <c r="H22" i="7"/>
  <c r="I22" i="7"/>
  <c r="D36" i="7"/>
  <c r="E36" i="7"/>
  <c r="F36" i="7"/>
  <c r="G36" i="7"/>
  <c r="H36" i="7"/>
  <c r="I36" i="7"/>
  <c r="D41" i="7"/>
  <c r="E41" i="7"/>
  <c r="F41" i="7"/>
  <c r="G41" i="7"/>
  <c r="H41" i="7"/>
  <c r="I41" i="7"/>
  <c r="J6" i="12"/>
  <c r="J8" i="12"/>
  <c r="J9" i="12"/>
  <c r="J10" i="12"/>
  <c r="J11" i="12"/>
  <c r="J43" i="7"/>
  <c r="H38" i="12"/>
  <c r="D44" i="7"/>
  <c r="I38" i="12"/>
  <c r="E44" i="7"/>
  <c r="J38" i="12"/>
  <c r="F44" i="7"/>
  <c r="K38" i="12"/>
  <c r="G44" i="7"/>
  <c r="L38" i="12"/>
  <c r="H44" i="7"/>
  <c r="J44" i="7"/>
  <c r="I22" i="4"/>
  <c r="I36" i="4"/>
  <c r="I38" i="4"/>
  <c r="I45" i="7"/>
  <c r="J22" i="4"/>
  <c r="J36" i="4"/>
  <c r="J38" i="4"/>
  <c r="J45" i="7"/>
  <c r="I46" i="7"/>
  <c r="J46" i="7"/>
  <c r="D1" i="9"/>
  <c r="G1" i="9"/>
  <c r="J1" i="9"/>
  <c r="I7" i="9"/>
  <c r="I10" i="9"/>
  <c r="I11" i="9"/>
  <c r="H12" i="9"/>
  <c r="I12" i="9"/>
  <c r="I13" i="9"/>
  <c r="I15" i="9"/>
  <c r="I16" i="9"/>
  <c r="H17" i="9"/>
  <c r="I17" i="9"/>
  <c r="I18" i="9"/>
  <c r="I20" i="9"/>
  <c r="I21" i="9"/>
  <c r="H22" i="9"/>
  <c r="I22" i="9"/>
  <c r="H23" i="9"/>
  <c r="I23" i="9"/>
  <c r="I24" i="9"/>
  <c r="I27" i="9"/>
  <c r="I28" i="9"/>
  <c r="H29" i="9"/>
  <c r="I29" i="9"/>
  <c r="I30" i="9"/>
  <c r="I32" i="9"/>
  <c r="I33" i="9"/>
  <c r="H34" i="9"/>
  <c r="I34" i="9"/>
  <c r="I35" i="9"/>
  <c r="I37" i="9"/>
  <c r="I38" i="9"/>
  <c r="H39" i="9"/>
  <c r="I39" i="9"/>
  <c r="H40" i="9"/>
  <c r="I40" i="9"/>
  <c r="D1" i="11"/>
  <c r="I1" i="11"/>
  <c r="M1" i="11"/>
  <c r="K8" i="11"/>
  <c r="J11" i="11"/>
  <c r="K11" i="11"/>
  <c r="J12" i="11"/>
  <c r="K12" i="11"/>
  <c r="J13" i="11"/>
  <c r="K13" i="11"/>
  <c r="J14" i="11"/>
  <c r="K14" i="11"/>
  <c r="J16" i="11"/>
  <c r="K16" i="11"/>
  <c r="J17" i="11"/>
  <c r="K17" i="11"/>
  <c r="J18" i="11"/>
  <c r="K18" i="11"/>
  <c r="J19" i="11"/>
  <c r="K19" i="11"/>
  <c r="J21" i="11"/>
  <c r="K21" i="11"/>
  <c r="J23" i="11"/>
  <c r="K23" i="11"/>
  <c r="J24" i="11"/>
  <c r="K24" i="11"/>
  <c r="J25" i="11"/>
  <c r="K25" i="11"/>
  <c r="J26" i="11"/>
  <c r="K26" i="11"/>
  <c r="F35" i="11"/>
  <c r="G35" i="11"/>
  <c r="H35" i="11"/>
  <c r="F36" i="11"/>
  <c r="G36" i="11"/>
  <c r="H36" i="11"/>
  <c r="F37" i="11"/>
  <c r="G37" i="11"/>
  <c r="H37" i="11"/>
  <c r="F38" i="11"/>
  <c r="G38" i="11"/>
  <c r="H38" i="11"/>
  <c r="D1" i="12"/>
  <c r="I1" i="12"/>
  <c r="M1" i="12"/>
  <c r="F11" i="12"/>
  <c r="H11" i="12"/>
  <c r="I11" i="12"/>
  <c r="F16" i="12"/>
  <c r="F17" i="12"/>
  <c r="F18" i="12"/>
  <c r="F24" i="12"/>
  <c r="M24" i="12"/>
  <c r="N24" i="12"/>
  <c r="F26" i="12"/>
  <c r="M26" i="12"/>
  <c r="N26" i="12"/>
  <c r="F28" i="12"/>
  <c r="M28" i="12"/>
  <c r="N28" i="12"/>
  <c r="F29" i="12"/>
  <c r="M29" i="12"/>
  <c r="N29" i="12"/>
  <c r="F30" i="12"/>
  <c r="M30" i="12"/>
  <c r="N30" i="12"/>
  <c r="F31" i="12"/>
  <c r="M31" i="12"/>
  <c r="N31" i="12"/>
  <c r="F32" i="12"/>
  <c r="M32" i="12"/>
  <c r="N32" i="12"/>
  <c r="F33" i="12"/>
  <c r="M33" i="12"/>
  <c r="N33" i="12"/>
  <c r="F34" i="12"/>
  <c r="M34" i="12"/>
  <c r="N34" i="12"/>
  <c r="F35" i="12"/>
  <c r="M35" i="12"/>
  <c r="N35" i="12"/>
  <c r="F36" i="12"/>
  <c r="M36" i="12"/>
  <c r="N36" i="12"/>
  <c r="F37" i="12"/>
  <c r="M37" i="12"/>
  <c r="N37" i="12"/>
  <c r="F38" i="12"/>
  <c r="G38" i="12"/>
  <c r="M38" i="12"/>
  <c r="N38" i="12"/>
  <c r="F43" i="12"/>
  <c r="F44" i="12"/>
  <c r="F45" i="12"/>
  <c r="C1" i="6"/>
  <c r="L1" i="6"/>
  <c r="T1" i="6"/>
  <c r="D11" i="6"/>
  <c r="F11" i="6"/>
  <c r="T14" i="6"/>
  <c r="F19" i="6"/>
  <c r="G19" i="6"/>
  <c r="T23" i="6"/>
  <c r="F26" i="6"/>
  <c r="G26" i="6"/>
  <c r="T26" i="6"/>
  <c r="T29" i="6"/>
  <c r="F31" i="6"/>
  <c r="F33" i="6"/>
  <c r="G37" i="6"/>
  <c r="G38" i="6"/>
  <c r="G39" i="6"/>
  <c r="G40" i="6"/>
  <c r="G41" i="6"/>
  <c r="G42" i="6"/>
  <c r="D1" i="5"/>
  <c r="L1" i="5"/>
  <c r="T1" i="5"/>
  <c r="R8" i="5"/>
  <c r="R9" i="5"/>
  <c r="R10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F24" i="5"/>
  <c r="S30" i="5"/>
  <c r="T30" i="5"/>
  <c r="S31" i="5"/>
  <c r="S32" i="5"/>
  <c r="D33" i="5"/>
  <c r="S33" i="5"/>
  <c r="S34" i="5"/>
  <c r="S35" i="5"/>
  <c r="S36" i="5"/>
  <c r="T36" i="5"/>
  <c r="S37" i="5"/>
  <c r="T37" i="5"/>
  <c r="B1" i="4"/>
  <c r="G1" i="4"/>
  <c r="L1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F21" i="4"/>
  <c r="L21" i="4"/>
  <c r="E22" i="4"/>
  <c r="F22" i="4"/>
  <c r="G22" i="4"/>
  <c r="H22" i="4"/>
  <c r="K22" i="4"/>
  <c r="L22" i="4"/>
  <c r="L24" i="4"/>
  <c r="L25" i="4"/>
  <c r="L26" i="4"/>
  <c r="L27" i="4"/>
  <c r="L28" i="4"/>
  <c r="L29" i="4"/>
  <c r="L30" i="4"/>
  <c r="L31" i="4"/>
  <c r="L32" i="4"/>
  <c r="L33" i="4"/>
  <c r="L34" i="4"/>
  <c r="L35" i="4"/>
  <c r="E36" i="4"/>
  <c r="F36" i="4"/>
  <c r="H36" i="4"/>
  <c r="K36" i="4"/>
  <c r="L36" i="4"/>
  <c r="E38" i="4"/>
  <c r="F38" i="4"/>
  <c r="G38" i="4"/>
  <c r="H38" i="4"/>
  <c r="K38" i="4"/>
  <c r="L38" i="4"/>
</calcChain>
</file>

<file path=xl/sharedStrings.xml><?xml version="1.0" encoding="utf-8"?>
<sst xmlns="http://schemas.openxmlformats.org/spreadsheetml/2006/main" count="796" uniqueCount="390">
  <si>
    <t>CHARTER SCHOOL</t>
  </si>
  <si>
    <t>COUNTY</t>
  </si>
  <si>
    <t xml:space="preserve"> </t>
  </si>
  <si>
    <t>ACTUAL</t>
  </si>
  <si>
    <t>1000 Local Sources</t>
  </si>
  <si>
    <t>1.</t>
  </si>
  <si>
    <t>2.</t>
  </si>
  <si>
    <t>3.</t>
  </si>
  <si>
    <t>4.</t>
  </si>
  <si>
    <t>5.</t>
  </si>
  <si>
    <t>6.</t>
  </si>
  <si>
    <t>7.</t>
  </si>
  <si>
    <t>2000 Intermediate Sources</t>
  </si>
  <si>
    <t>8.</t>
  </si>
  <si>
    <t>9.</t>
  </si>
  <si>
    <t>10.</t>
  </si>
  <si>
    <t>11.</t>
  </si>
  <si>
    <t>12.</t>
  </si>
  <si>
    <t>3000 State Sources</t>
  </si>
  <si>
    <t>13.</t>
  </si>
  <si>
    <t>14.</t>
  </si>
  <si>
    <t>15.</t>
  </si>
  <si>
    <t>16.</t>
  </si>
  <si>
    <t>17.</t>
  </si>
  <si>
    <t>4000 Federal Sources</t>
  </si>
  <si>
    <t>18.</t>
  </si>
  <si>
    <t>19.</t>
  </si>
  <si>
    <t>20.</t>
  </si>
  <si>
    <t>21.</t>
  </si>
  <si>
    <t>22.</t>
  </si>
  <si>
    <t>23.</t>
  </si>
  <si>
    <t>24.</t>
  </si>
  <si>
    <t>TOTAL</t>
  </si>
  <si>
    <t>6300, 6400, 6500</t>
  </si>
  <si>
    <t>BUDGET</t>
  </si>
  <si>
    <t>100 Regular Education</t>
  </si>
  <si>
    <t xml:space="preserve">    1000 Instruction</t>
  </si>
  <si>
    <t xml:space="preserve">    Support Services</t>
  </si>
  <si>
    <t xml:space="preserve">       2100 Student </t>
  </si>
  <si>
    <t xml:space="preserve">       2200 Instructional Staff </t>
  </si>
  <si>
    <t xml:space="preserve">       2300 General Administration </t>
  </si>
  <si>
    <t xml:space="preserve">       2400 School Administration </t>
  </si>
  <si>
    <t xml:space="preserve">       2600 Operations and Maintenance of Plant Services</t>
  </si>
  <si>
    <t xml:space="preserve">    3000 Operation of Noninstructional Services</t>
  </si>
  <si>
    <t xml:space="preserve">    4000 Facilities Acquisition &amp; Construction Services</t>
  </si>
  <si>
    <t xml:space="preserve">    5000 Debt Service</t>
  </si>
  <si>
    <t>200 Special Education</t>
  </si>
  <si>
    <t xml:space="preserve">     1000 Instruction</t>
  </si>
  <si>
    <t xml:space="preserve">     Support Services</t>
  </si>
  <si>
    <t xml:space="preserve">        2100 Student </t>
  </si>
  <si>
    <t xml:space="preserve">        2200 Instructional Staff </t>
  </si>
  <si>
    <t xml:space="preserve">        2300 General Administration </t>
  </si>
  <si>
    <t xml:space="preserve">        2400 School Administration </t>
  </si>
  <si>
    <t xml:space="preserve">        2600 Operations and Maintenance of Plant Services</t>
  </si>
  <si>
    <t xml:space="preserve">     3000 Operation of Noninstructional Services</t>
  </si>
  <si>
    <t xml:space="preserve">     4000 Facilities Acquisition &amp; Construction Services</t>
  </si>
  <si>
    <t xml:space="preserve">     5000 Debt Service</t>
  </si>
  <si>
    <t>400 Pupil Transportation</t>
  </si>
  <si>
    <t>530 Dropout Prevention Programs</t>
  </si>
  <si>
    <t>SUPPLEMENTARY INFORMATION</t>
  </si>
  <si>
    <t>A.</t>
  </si>
  <si>
    <t>CURRENT ASSETS &amp; CURRENT LIABILITIES</t>
  </si>
  <si>
    <t>$</t>
  </si>
  <si>
    <t>1.  Current Assets</t>
  </si>
  <si>
    <t>Number of Schools</t>
  </si>
  <si>
    <t>2.  Current Liabilities</t>
  </si>
  <si>
    <t>Actual Days in Session</t>
  </si>
  <si>
    <t>G.</t>
  </si>
  <si>
    <t>B.</t>
  </si>
  <si>
    <t>CASH BALANCE</t>
  </si>
  <si>
    <t>Do not include costs related to transportation for the following items.</t>
  </si>
  <si>
    <t>C.</t>
  </si>
  <si>
    <t>AUDIT SERVICES</t>
  </si>
  <si>
    <t>Total Support Services - Central Expenses (Function 2800)</t>
  </si>
  <si>
    <t>D.</t>
  </si>
  <si>
    <t>CAPITAL ACQUISITIONS</t>
  </si>
  <si>
    <t>Total Expenses for Communications (Object Code 6530)</t>
  </si>
  <si>
    <t>1.  0181  Land and Improvements</t>
  </si>
  <si>
    <t>2.  0182  Buildings and Improvements</t>
  </si>
  <si>
    <t>3.  0183  Equipment</t>
  </si>
  <si>
    <t>4.  0184  Construction in Progress</t>
  </si>
  <si>
    <t>Areas of Identification</t>
  </si>
  <si>
    <t>GRADE</t>
  </si>
  <si>
    <t>K</t>
  </si>
  <si>
    <t xml:space="preserve"> 1. Quantitative Reasoning</t>
  </si>
  <si>
    <t xml:space="preserve"> 2. Verbal Reasoning</t>
  </si>
  <si>
    <t xml:space="preserve"> 3. Non-Verbal Reasoning</t>
  </si>
  <si>
    <t>Total Number</t>
  </si>
  <si>
    <t>1. White, not Hispanic</t>
  </si>
  <si>
    <t>2. Black, not Hispanic</t>
  </si>
  <si>
    <t>3. Hispanic</t>
  </si>
  <si>
    <t>4. American Indian/Alaskan Native</t>
  </si>
  <si>
    <t>5. Asian or Pacific Islander</t>
  </si>
  <si>
    <t xml:space="preserve">  (1)</t>
  </si>
  <si>
    <t xml:space="preserve">          Actual Expenses for all Gifted Programs:</t>
  </si>
  <si>
    <t xml:space="preserve"> (2)</t>
  </si>
  <si>
    <t>(1)</t>
  </si>
  <si>
    <t>Total Enrollment in Section B cannot be greater than Section A.</t>
  </si>
  <si>
    <t>(2)</t>
  </si>
  <si>
    <t>Total Actual Gifted Expenses in Sections C and D must agree.</t>
  </si>
  <si>
    <t>REVENUE</t>
  </si>
  <si>
    <t>FEDERAL PROJECTS</t>
  </si>
  <si>
    <t>1220 IDEA, Part B</t>
  </si>
  <si>
    <t>1230 Johnson-O'Malley</t>
  </si>
  <si>
    <t>1250 AEA - Adult Education</t>
  </si>
  <si>
    <t>STATE PROJECTS</t>
  </si>
  <si>
    <t>1400 Vocational Education</t>
  </si>
  <si>
    <t>1430 Chemical Abuse Prevention Programs</t>
  </si>
  <si>
    <t>1435 Academic Contests</t>
  </si>
  <si>
    <t>1445 At-Risk Pupil Dropout Prevention Proj. (7-12)</t>
  </si>
  <si>
    <t>25.</t>
  </si>
  <si>
    <t>1450 Gifted</t>
  </si>
  <si>
    <t>26.</t>
  </si>
  <si>
    <t>1455 Family Literacy Pilot Program</t>
  </si>
  <si>
    <t>27.</t>
  </si>
  <si>
    <t>1460 Environmental Special Plate</t>
  </si>
  <si>
    <t>28.</t>
  </si>
  <si>
    <t>29.</t>
  </si>
  <si>
    <t>30.</t>
  </si>
  <si>
    <t>31.</t>
  </si>
  <si>
    <t>EXPENSES</t>
  </si>
  <si>
    <t>9-12</t>
  </si>
  <si>
    <t>32.</t>
  </si>
  <si>
    <t>33.</t>
  </si>
  <si>
    <t>E.</t>
  </si>
  <si>
    <t>K-8</t>
  </si>
  <si>
    <t>BEGINNING</t>
  </si>
  <si>
    <t>BALANCE</t>
  </si>
  <si>
    <t>CAPITAL</t>
  </si>
  <si>
    <t>ACQUISITIONS</t>
  </si>
  <si>
    <t>ENDING</t>
  </si>
  <si>
    <t>INDIRECT</t>
  </si>
  <si>
    <t>COSTS</t>
  </si>
  <si>
    <t>REVERSIONS</t>
  </si>
  <si>
    <t>H.</t>
  </si>
  <si>
    <t xml:space="preserve">    1420  Transportation Fees from Other Arizona Schools or Districts</t>
  </si>
  <si>
    <t xml:space="preserve">    1500  Earnings on Investments</t>
  </si>
  <si>
    <t xml:space="preserve">    1700  Activities</t>
  </si>
  <si>
    <t xml:space="preserve">    Other Revenue from Local Sources (specify)</t>
  </si>
  <si>
    <t xml:space="preserve">    Other Revenue from Intermediate Sources (specify)</t>
  </si>
  <si>
    <t xml:space="preserve">    3110  State Equalization Assistance</t>
  </si>
  <si>
    <t xml:space="preserve">    Other Revenue from State Sources (specify)</t>
  </si>
  <si>
    <t xml:space="preserve">    4900 Revenue for/on Behalf of the School</t>
  </si>
  <si>
    <t xml:space="preserve">    Other Revenue from Federal Sources (specify)</t>
  </si>
  <si>
    <t>(Function 2600)</t>
  </si>
  <si>
    <t>CURRENT EXPENSES BY CATEGORY</t>
  </si>
  <si>
    <t>1290 Medicaid Reimbursement</t>
  </si>
  <si>
    <t>1300 Charter School Implementation Project (Stimulus)</t>
  </si>
  <si>
    <t>1410 Early Childhood Block Grant</t>
  </si>
  <si>
    <t>1470-1499 Other State Projects</t>
  </si>
  <si>
    <t>1465 Charter School Stimulus Fund</t>
  </si>
  <si>
    <t xml:space="preserve">    1940  Revenue from Sponsoring School District</t>
  </si>
  <si>
    <t>Expenses</t>
  </si>
  <si>
    <r>
      <t xml:space="preserve">4. </t>
    </r>
    <r>
      <rPr>
        <vertAlign val="superscript"/>
        <sz val="10"/>
        <rFont val="Times New Roman"/>
        <family val="1"/>
      </rPr>
      <t>(1)</t>
    </r>
  </si>
  <si>
    <t>Contracted Audit Fees included in line 1 above</t>
  </si>
  <si>
    <t>Land and Building Lease Payments included in line 5 above</t>
  </si>
  <si>
    <t>1.  Non-Federal</t>
  </si>
  <si>
    <t>2.  Federal</t>
  </si>
  <si>
    <t>SUPPLEMENTARY INFORMATION (Cont’d)</t>
  </si>
  <si>
    <t>34.</t>
  </si>
  <si>
    <t>STATE OF ARIZONA</t>
  </si>
  <si>
    <t>SIGNED</t>
  </si>
  <si>
    <t>CHARTER SCHOOL ANNUAL FINANCIAL REPORT</t>
  </si>
  <si>
    <t xml:space="preserve">contain(s) the data for the annual financial report </t>
  </si>
  <si>
    <t>described at left.</t>
  </si>
  <si>
    <t>1000 Schoolwide Project</t>
  </si>
  <si>
    <t xml:space="preserve">       2500, 2800 Business and Central</t>
  </si>
  <si>
    <t xml:space="preserve">       2900 Other Support Services</t>
  </si>
  <si>
    <t xml:space="preserve">    Regular Educ. Subsection Subtotal (lines 1-14)</t>
  </si>
  <si>
    <t xml:space="preserve">     Subtotal (lines 16-26)</t>
  </si>
  <si>
    <t xml:space="preserve">     Subtotal (lines 15 and 27-31)</t>
  </si>
  <si>
    <t>FEDERAL AND STATE PROJECTS</t>
  </si>
  <si>
    <t xml:space="preserve">        2500, 2800 Business and Central</t>
  </si>
  <si>
    <t xml:space="preserve">        2900 Other Support Services</t>
  </si>
  <si>
    <t>D. SPECIAL EDUCATION PROGRAMS BY TYPE</t>
  </si>
  <si>
    <t>Autism</t>
  </si>
  <si>
    <t>Emotional Disability</t>
  </si>
  <si>
    <t>Hearing Impairment</t>
  </si>
  <si>
    <t>Other Health Impairments</t>
  </si>
  <si>
    <t>Specific Learning Disability</t>
  </si>
  <si>
    <t>Mild, Moderate, or Severe Mental Retardation</t>
  </si>
  <si>
    <t>Multiple Disabilities</t>
  </si>
  <si>
    <t>Multiple Disabilities with SSI*</t>
  </si>
  <si>
    <t>Orthopedic Impairment</t>
  </si>
  <si>
    <t>Speech/Language Impairment</t>
  </si>
  <si>
    <t>Traumatic Brain Injury</t>
  </si>
  <si>
    <t>Visual Impairment</t>
  </si>
  <si>
    <r>
      <t>Gifted Education</t>
    </r>
    <r>
      <rPr>
        <vertAlign val="superscript"/>
        <sz val="10"/>
        <rFont val="Times New Roman"/>
        <family val="1"/>
      </rPr>
      <t xml:space="preserve"> (2)</t>
    </r>
  </si>
  <si>
    <t>Bilingual Education</t>
  </si>
  <si>
    <t>Remedial Education</t>
  </si>
  <si>
    <t>Career Education</t>
  </si>
  <si>
    <t>* Severe Sensory Impairment</t>
  </si>
  <si>
    <t>610 School-Sponsored Cocurricular Activities</t>
  </si>
  <si>
    <t>620 School-Sponsored Athletics</t>
  </si>
  <si>
    <t>630, 700, 800, 900 Other Programs</t>
  </si>
  <si>
    <t>3.     Difference</t>
  </si>
  <si>
    <t>3.     Total (lines 1 and 2)</t>
  </si>
  <si>
    <t>5.     Total (lines 1-4)</t>
  </si>
  <si>
    <t>Total Expenses for Operation and Maintenance of Plant Services</t>
  </si>
  <si>
    <t xml:space="preserve"> 4.    Total Duplicated Enrollment</t>
  </si>
  <si>
    <t xml:space="preserve">        (lines 1 through 3)</t>
  </si>
  <si>
    <t>6.    Total Unduplicated Enrollment</t>
  </si>
  <si>
    <t xml:space="preserve">   Total</t>
  </si>
  <si>
    <t xml:space="preserve">   Subtotal (lines 1 through 12)</t>
  </si>
  <si>
    <t>Charter Name</t>
  </si>
  <si>
    <t>d.b.a. (as applicable)</t>
  </si>
  <si>
    <t>CTDS NUMBER</t>
  </si>
  <si>
    <t>Total Tuition Expenses</t>
  </si>
  <si>
    <t>1310-1399 Other Federal Projects</t>
  </si>
  <si>
    <t>Does the school wish to have indirect cost rates calculated for use in federally funded programs?</t>
  </si>
  <si>
    <t>Tuition Out</t>
  </si>
  <si>
    <t>cation's Web site on</t>
  </si>
  <si>
    <t>35.</t>
  </si>
  <si>
    <t xml:space="preserve">  COUNTY</t>
  </si>
  <si>
    <t xml:space="preserve">Employee </t>
  </si>
  <si>
    <t>Totals</t>
  </si>
  <si>
    <t>Salaries</t>
  </si>
  <si>
    <t>Benefits</t>
  </si>
  <si>
    <t>Classroom Site Project 1011 - Base Salary</t>
  </si>
  <si>
    <t>2100 Support Services - Students</t>
  </si>
  <si>
    <t>2200 Support Services - Instructional Staff</t>
  </si>
  <si>
    <t>Program 100 Subtotal (lines 1-3)</t>
  </si>
  <si>
    <t>Program 200 Subtotal (lines 5-7)</t>
  </si>
  <si>
    <t>Other Programs Subtotal (lines 9-11)</t>
  </si>
  <si>
    <t>Total Expenses (lines 4, 8, and 12)</t>
  </si>
  <si>
    <t>Classroom Site Project 1012 - Performance Pay</t>
  </si>
  <si>
    <t>Program 100 Subtotal (lines 14-16)</t>
  </si>
  <si>
    <t>Program 200 Subtotal (lines 18-20)</t>
  </si>
  <si>
    <t>Other Programs Subtotal (lines 22-24)</t>
  </si>
  <si>
    <t>Total Expenses (lines 17, 21, and 25)</t>
  </si>
  <si>
    <t>Purchased Services 6300, 6400, 6500</t>
  </si>
  <si>
    <t>Employee Benefits</t>
  </si>
  <si>
    <t>Supplies</t>
  </si>
  <si>
    <t>Classroom Site Project 1013 - Other</t>
  </si>
  <si>
    <t>2000 Support Services</t>
  </si>
  <si>
    <t>Budget</t>
  </si>
  <si>
    <t>Actual</t>
  </si>
  <si>
    <t>Tuition Expense</t>
  </si>
  <si>
    <t>Other Programs (Specify)</t>
  </si>
  <si>
    <t xml:space="preserve">   ____________________</t>
  </si>
  <si>
    <t>Charter School Official</t>
  </si>
  <si>
    <t>Email</t>
  </si>
  <si>
    <t>1160 ESEA  Title IV - 21st Century Schools</t>
  </si>
  <si>
    <t>1170-1180 ESEA Title V - Promote Informed Parent Choice</t>
  </si>
  <si>
    <t>1190 ESEA  Title III - Limited Eng. &amp; Immigrant Students</t>
  </si>
  <si>
    <t>1200 ESEA Title VII - Indian Education</t>
  </si>
  <si>
    <t>1210 ESEA Title VI - Flexibility and Accountability</t>
  </si>
  <si>
    <t>1140-1150 ESEA Title II  - Prof. Dev. and Technology</t>
  </si>
  <si>
    <t>1260-1270 Vocational Education - Basic Grants</t>
  </si>
  <si>
    <t>1420 Extended School Year - Pupils with Disabilities</t>
  </si>
  <si>
    <t>2. Classroom Site Project (from page 2, line 33)</t>
  </si>
  <si>
    <t xml:space="preserve">     Total State Projects (lines 18 through 29)</t>
  </si>
  <si>
    <t xml:space="preserve">     Total Federal and State Projects (lines 17 &amp; 30)</t>
  </si>
  <si>
    <t xml:space="preserve">     Total Federal Projects (lines 1 through 16)</t>
  </si>
  <si>
    <t>Interest Earned</t>
  </si>
  <si>
    <t>Additional Classroom Site Project Information</t>
  </si>
  <si>
    <t>Revenues</t>
  </si>
  <si>
    <t>Total Unused Sick and Vacation Leave Included in Severance Pay</t>
  </si>
  <si>
    <t>1011-Base Salary</t>
  </si>
  <si>
    <t>1012-Performance</t>
  </si>
  <si>
    <t>1013-Other</t>
  </si>
  <si>
    <t>Classroom Site Project</t>
  </si>
  <si>
    <t>Pay</t>
  </si>
  <si>
    <t>TOTAL EXPENSES BY PROJECT</t>
  </si>
  <si>
    <t>CSP Allocation</t>
  </si>
  <si>
    <t>Vocational and Technological Education</t>
  </si>
  <si>
    <t>1240 Workforce Investment Act</t>
  </si>
  <si>
    <t>36.</t>
  </si>
  <si>
    <t>F.</t>
  </si>
  <si>
    <t>300 Special Education, Title 8, P.L. 103-382 Add-On</t>
  </si>
  <si>
    <t>1100-1130 ESEA, Title I - Helping Disadvantaged Children</t>
  </si>
  <si>
    <t>2100, 2200 Support Serv. Students &amp; Instruct. Staff</t>
  </si>
  <si>
    <t>Other Programs Subtotal (lines 10-11)</t>
  </si>
  <si>
    <t>Total Expenses (lines 4, 8, 9, and 12)</t>
  </si>
  <si>
    <t>Instructional Improvement Project 1020</t>
  </si>
  <si>
    <t>Beginning Project Balance</t>
  </si>
  <si>
    <t>Federal and State Projects (from page 8, line 31)</t>
  </si>
  <si>
    <t xml:space="preserve">   Subtotal (lines 14 through 18)</t>
  </si>
  <si>
    <t>Total (lines 13 and 19; should equal the total of lines 27 and 28 on page 2)</t>
  </si>
  <si>
    <t>Instruction</t>
  </si>
  <si>
    <t>Services</t>
  </si>
  <si>
    <t>Support</t>
  </si>
  <si>
    <t>Teacher Compensation Increases</t>
  </si>
  <si>
    <t>Class Size Reduction</t>
  </si>
  <si>
    <t>Dropout Prevention Programs</t>
  </si>
  <si>
    <t>Instructional Improvement Programs</t>
  </si>
  <si>
    <t>Total Available (lines 6 and 7)</t>
  </si>
  <si>
    <t>Ending Project Balance  (line 8 minus line 9)</t>
  </si>
  <si>
    <t>Total Expenses (line 5, above)</t>
  </si>
  <si>
    <t>Instructional Improvement Project (from page 5, line 5)</t>
  </si>
  <si>
    <t>37.</t>
  </si>
  <si>
    <t>1280 ESEA Title X - Homeless Education</t>
  </si>
  <si>
    <t xml:space="preserve">Number of </t>
  </si>
  <si>
    <t>Purchased</t>
  </si>
  <si>
    <t>Personnel</t>
  </si>
  <si>
    <t xml:space="preserve">Employee  </t>
  </si>
  <si>
    <t>6300, 6400,</t>
  </si>
  <si>
    <t>Other</t>
  </si>
  <si>
    <t>1000 Instruction</t>
  </si>
  <si>
    <t>2100 Students</t>
  </si>
  <si>
    <t>2200 Instructional Staff</t>
  </si>
  <si>
    <t>2300 General Administration</t>
  </si>
  <si>
    <t>2400 School Administration</t>
  </si>
  <si>
    <t>2500, 2800 Business and Central</t>
  </si>
  <si>
    <t>2600 Operation &amp; Maintenance of Plant Services</t>
  </si>
  <si>
    <t>2700 Student Transportation Services</t>
  </si>
  <si>
    <t>2900 Other</t>
  </si>
  <si>
    <t>3000 Operation of Noninstructional Services</t>
  </si>
  <si>
    <t>4000 Facilities Acquisition &amp; Construction Services</t>
  </si>
  <si>
    <t>5000 Debt Service</t>
  </si>
  <si>
    <t xml:space="preserve">     Total (lines 32-36)</t>
  </si>
  <si>
    <t>Additional Instructional Improvement Project Information</t>
  </si>
  <si>
    <t>Total Expenses (lines 11-22)</t>
  </si>
  <si>
    <t>Full-Day Kindergarten Project 1060</t>
  </si>
  <si>
    <t>Additional Full-Day Kindergarten Project Information</t>
  </si>
  <si>
    <t>Total Available (lines 24 and 25)</t>
  </si>
  <si>
    <t>Total Expenses (line 23, above)</t>
  </si>
  <si>
    <t>Ending Project Balance  (line 26 minus line 27)</t>
  </si>
  <si>
    <t>Full-Day Kindergarten Project (from page 5, line 23)</t>
  </si>
  <si>
    <t>Total Classroom Site Projects (line 13 &amp; p. 3, lines 13 &amp; 26)</t>
  </si>
  <si>
    <t>Total Revenues (lines 16 and 17)</t>
  </si>
  <si>
    <t>Total Available (lines 15 and 18)</t>
  </si>
  <si>
    <t>A. ENROLLMENT OF GIFTED PUPILS BY GRADE</t>
  </si>
  <si>
    <t>B. ENROLLMENT OF GIFTED PUPILS  BY ETHNICITY</t>
  </si>
  <si>
    <t>C. EXPENSES FOR GIFTED PUPILS  (ELEMENTARY, SECONDARY, AND TOTAL)</t>
  </si>
  <si>
    <t>Classroom Site Project (from page 4, line 14)</t>
  </si>
  <si>
    <t>29. Full-Day Kindergarten Project Capital Acquisitions</t>
  </si>
  <si>
    <t>Gifted Pupils</t>
  </si>
  <si>
    <t>FY 2005-06</t>
  </si>
  <si>
    <t>We, the Governing Board of the Charter School, hereby certify the Annual Financial Report for the School Year 2005-06</t>
  </si>
  <si>
    <t>If Yes, the following information must be completed to qualify for approved Indirect Cost Rates for Fiscal Year 2007-08.</t>
  </si>
  <si>
    <t>INVESTMENT IN CAPITAL ASSETS AS OF JUNE 30, 2006</t>
  </si>
  <si>
    <t xml:space="preserve">The annual financial report file(s) for FY 2005-06 uploaded to the Arizona Department of Edu-  </t>
  </si>
  <si>
    <t>1. Schoolwide (from page 2, line 32)</t>
  </si>
  <si>
    <t xml:space="preserve">    1600  Food Service</t>
  </si>
  <si>
    <t xml:space="preserve">    2100  Unrestricted</t>
  </si>
  <si>
    <t xml:space="preserve">    2200  Restricted</t>
  </si>
  <si>
    <t xml:space="preserve">    3900  Revenue for/on Behalf of the School</t>
  </si>
  <si>
    <t xml:space="preserve">    3130-3150  Other Unrestricted</t>
  </si>
  <si>
    <t xml:space="preserve">    3200  Restricted</t>
  </si>
  <si>
    <t xml:space="preserve">    4100, 4300  Unrestricted/Restricted Received Directly from the Federal Government</t>
  </si>
  <si>
    <t xml:space="preserve">    4200, 4500  Unrestricted/Restricted Received from the Federal Government through the State</t>
  </si>
  <si>
    <t xml:space="preserve">    4700  Revenue Received from the Federal Government through Other Intermediate Agencies</t>
  </si>
  <si>
    <t>Employee</t>
  </si>
  <si>
    <t xml:space="preserve">Ending Project Balance (line 19 minus line 20) </t>
  </si>
  <si>
    <t>Total Expenses (lines 1-5, should equal line 9 below)</t>
  </si>
  <si>
    <t>Total Support Services - Business Expenses (Function 2500)</t>
  </si>
  <si>
    <t>1425 Adult Education</t>
  </si>
  <si>
    <t>540 Joint Vocational and Technical Center</t>
  </si>
  <si>
    <t xml:space="preserve">2200 Support Services - Instructional Staff </t>
  </si>
  <si>
    <t xml:space="preserve">    1410  Transportation Fees from Individuals</t>
  </si>
  <si>
    <t>TOTAL REVENUE FROM ALL SOURCES (lines 8, 12, 18, and 24)</t>
  </si>
  <si>
    <t>2.  Classroom Supplies</t>
  </si>
  <si>
    <t>3.  Administration</t>
  </si>
  <si>
    <t>4.  Support Services - Students</t>
  </si>
  <si>
    <t>5.  Nonstudent Support Services and Operations</t>
  </si>
  <si>
    <t>6.     Total (lines 1-5)</t>
  </si>
  <si>
    <t xml:space="preserve">1.  Classroom Instruction excluding Classroom </t>
  </si>
  <si>
    <t xml:space="preserve">     Supplies</t>
  </si>
  <si>
    <t>Number of Full-Time Equivalent Certified Teachers</t>
  </si>
  <si>
    <t>Number of Full-Time Equivalent Noncertified Teachers</t>
  </si>
  <si>
    <t>Number of Full-Time Equivalent Contract Teachers</t>
  </si>
  <si>
    <t>I.</t>
  </si>
  <si>
    <t>Textbooks (Function 1000, Object Code 6640)</t>
  </si>
  <si>
    <t>Refer to USFRCS Chart of Accounts, section III, for a description of the following function and object codes:</t>
  </si>
  <si>
    <t>TEACHER SALARIES</t>
  </si>
  <si>
    <t xml:space="preserve"> (Function 1000)</t>
  </si>
  <si>
    <t>Cocurr. Act., Athletics, &amp; Other (Program 600)</t>
  </si>
  <si>
    <t>Certified Teachers (1) (Object 6100)</t>
  </si>
  <si>
    <t>Certified Substitutes (1) (Object 6100)</t>
  </si>
  <si>
    <t>Contract Teachers (1) (Object 6300)</t>
  </si>
  <si>
    <t>(1) Do not include salaries paid to instructional aides or assistants.</t>
  </si>
  <si>
    <t>Regular Education (2)</t>
  </si>
  <si>
    <t>Special Education (2)</t>
  </si>
  <si>
    <t>Vocational Education (2)</t>
  </si>
  <si>
    <t>Other Programs (2)</t>
  </si>
  <si>
    <t>Noncertified Teachers (1) (Object 6100)</t>
  </si>
  <si>
    <t>Noncertified Substitutes (1) (Object 6100)</t>
  </si>
  <si>
    <t>(2) See instructions for programs to be included.</t>
  </si>
  <si>
    <t xml:space="preserve">      Subtotal (lines 1-7)</t>
  </si>
  <si>
    <t xml:space="preserve">      Subtotal (lines 9-11)</t>
  </si>
  <si>
    <t xml:space="preserve">      Subtotal (lines 13-17)</t>
  </si>
  <si>
    <t xml:space="preserve">      Subtotal (lines 19-23)</t>
  </si>
  <si>
    <t>Maricopa</t>
  </si>
  <si>
    <t>Director</t>
  </si>
  <si>
    <t>RCMayo@yahoo.com</t>
  </si>
  <si>
    <t>Yes</t>
  </si>
  <si>
    <t>Primavera Technical Learning Centers</t>
  </si>
  <si>
    <t>078926000</t>
  </si>
  <si>
    <t>Donations &amp;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</si>
</sst>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mm\ d\,\ yyyy"/>
    <numFmt numFmtId="167" formatCode="0."/>
    <numFmt numFmtId="168" formatCode="0.0%"/>
    <numFmt numFmtId="184" formatCode="\(0E+00\);\(\-0E+00\)"/>
    <numFmt numFmtId="185" formatCode="0.00_);[Red]\(0.00\)"/>
  </numFmts>
  <fonts count="14" x14ac:knownFonts="1">
    <font>
      <sz val="10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vertAlign val="superscript"/>
      <sz val="10"/>
      <name val="Times New Roman"/>
      <family val="1"/>
    </font>
    <font>
      <sz val="10"/>
      <name val="Arial"/>
      <family val="2"/>
    </font>
    <font>
      <b/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</font>
    <font>
      <u/>
      <sz val="9"/>
      <color indexed="12"/>
      <name val="Arial"/>
    </font>
    <font>
      <sz val="10"/>
      <color indexed="8"/>
      <name val="Times New Roman"/>
      <family val="1"/>
    </font>
    <font>
      <sz val="10"/>
      <color indexed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45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Continuous"/>
    </xf>
    <xf numFmtId="0" fontId="2" fillId="0" borderId="0" xfId="0" applyFont="1" applyBorder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164" fontId="2" fillId="0" borderId="0" xfId="0" applyNumberFormat="1" applyFont="1" applyAlignment="1">
      <alignment horizontal="center"/>
    </xf>
    <xf numFmtId="37" fontId="2" fillId="0" borderId="1" xfId="0" applyNumberFormat="1" applyFont="1" applyBorder="1" applyProtection="1">
      <protection locked="0"/>
    </xf>
    <xf numFmtId="37" fontId="2" fillId="0" borderId="2" xfId="0" applyNumberFormat="1" applyFont="1" applyBorder="1" applyProtection="1">
      <protection locked="0"/>
    </xf>
    <xf numFmtId="37" fontId="2" fillId="0" borderId="3" xfId="0" applyNumberFormat="1" applyFont="1" applyBorder="1"/>
    <xf numFmtId="0" fontId="2" fillId="0" borderId="0" xfId="0" applyFont="1" applyBorder="1" applyAlignment="1">
      <alignment horizontal="right"/>
    </xf>
    <xf numFmtId="37" fontId="2" fillId="0" borderId="4" xfId="0" applyNumberFormat="1" applyFont="1" applyBorder="1" applyProtection="1">
      <protection locked="0"/>
    </xf>
    <xf numFmtId="37" fontId="2" fillId="0" borderId="5" xfId="0" applyNumberFormat="1" applyFont="1" applyBorder="1" applyProtection="1">
      <protection locked="0"/>
    </xf>
    <xf numFmtId="37" fontId="2" fillId="0" borderId="6" xfId="0" applyNumberFormat="1" applyFont="1" applyBorder="1"/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 applyAlignment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7" fontId="2" fillId="0" borderId="4" xfId="0" applyNumberFormat="1" applyFont="1" applyBorder="1"/>
    <xf numFmtId="49" fontId="2" fillId="0" borderId="0" xfId="0" applyNumberFormat="1" applyFont="1"/>
    <xf numFmtId="37" fontId="2" fillId="0" borderId="7" xfId="0" applyNumberFormat="1" applyFont="1" applyBorder="1" applyProtection="1">
      <protection locked="0"/>
    </xf>
    <xf numFmtId="37" fontId="2" fillId="0" borderId="7" xfId="0" applyNumberFormat="1" applyFont="1" applyBorder="1"/>
    <xf numFmtId="49" fontId="2" fillId="0" borderId="0" xfId="0" applyNumberFormat="1" applyFont="1" applyBorder="1"/>
    <xf numFmtId="37" fontId="2" fillId="0" borderId="8" xfId="0" applyNumberFormat="1" applyFont="1" applyBorder="1"/>
    <xf numFmtId="0" fontId="5" fillId="0" borderId="0" xfId="0" applyFont="1"/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37" fontId="2" fillId="2" borderId="4" xfId="0" applyNumberFormat="1" applyFont="1" applyFill="1" applyBorder="1"/>
    <xf numFmtId="37" fontId="2" fillId="2" borderId="5" xfId="0" applyNumberFormat="1" applyFont="1" applyFill="1" applyBorder="1"/>
    <xf numFmtId="37" fontId="2" fillId="2" borderId="7" xfId="0" applyNumberFormat="1" applyFont="1" applyFill="1" applyBorder="1"/>
    <xf numFmtId="37" fontId="2" fillId="2" borderId="8" xfId="0" applyNumberFormat="1" applyFont="1" applyFill="1" applyBorder="1"/>
    <xf numFmtId="37" fontId="2" fillId="0" borderId="12" xfId="0" applyNumberFormat="1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Protection="1"/>
    <xf numFmtId="0" fontId="2" fillId="3" borderId="4" xfId="0" applyFont="1" applyFill="1" applyBorder="1"/>
    <xf numFmtId="0" fontId="1" fillId="0" borderId="4" xfId="0" applyFont="1" applyBorder="1" applyAlignment="1">
      <alignment horizontal="center"/>
    </xf>
    <xf numFmtId="0" fontId="4" fillId="0" borderId="0" xfId="0" applyFont="1" applyBorder="1" applyAlignment="1" applyProtection="1">
      <alignment horizontal="centerContinuous"/>
    </xf>
    <xf numFmtId="0" fontId="4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3" fontId="4" fillId="0" borderId="0" xfId="0" applyNumberFormat="1" applyFont="1" applyBorder="1" applyProtection="1"/>
    <xf numFmtId="37" fontId="2" fillId="0" borderId="0" xfId="0" applyNumberFormat="1" applyFont="1" applyBorder="1"/>
    <xf numFmtId="37" fontId="2" fillId="0" borderId="4" xfId="0" applyNumberFormat="1" applyFont="1" applyBorder="1" applyProtection="1"/>
    <xf numFmtId="37" fontId="2" fillId="0" borderId="0" xfId="0" applyNumberFormat="1" applyFont="1"/>
    <xf numFmtId="37" fontId="2" fillId="0" borderId="13" xfId="0" applyNumberFormat="1" applyFont="1" applyBorder="1"/>
    <xf numFmtId="0" fontId="1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0" fillId="0" borderId="0" xfId="0" applyBorder="1" applyAlignment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alignment horizontal="centerContinuous"/>
    </xf>
    <xf numFmtId="0" fontId="0" fillId="0" borderId="14" xfId="0" applyBorder="1" applyAlignment="1" applyProtection="1"/>
    <xf numFmtId="0" fontId="0" fillId="0" borderId="14" xfId="0" applyBorder="1" applyAlignment="1" applyProtection="1">
      <alignment horizontal="centerContinuous"/>
    </xf>
    <xf numFmtId="0" fontId="0" fillId="0" borderId="14" xfId="0" applyBorder="1" applyProtection="1"/>
    <xf numFmtId="0" fontId="6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centerContinuous"/>
    </xf>
    <xf numFmtId="0" fontId="0" fillId="0" borderId="0" xfId="0" applyAlignment="1" applyProtection="1">
      <alignment horizontal="justify" vertical="top" wrapText="1"/>
    </xf>
    <xf numFmtId="0" fontId="0" fillId="0" borderId="0" xfId="0" applyBorder="1" applyAlignment="1"/>
    <xf numFmtId="0" fontId="0" fillId="0" borderId="0" xfId="0" applyAlignment="1">
      <alignment horizontal="justify" vertical="top"/>
    </xf>
    <xf numFmtId="0" fontId="0" fillId="0" borderId="14" xfId="0" applyBorder="1"/>
    <xf numFmtId="49" fontId="0" fillId="0" borderId="0" xfId="0" applyNumberFormat="1" applyBorder="1" applyAlignment="1" applyProtection="1">
      <alignment horizontal="right"/>
    </xf>
    <xf numFmtId="49" fontId="0" fillId="0" borderId="0" xfId="0" applyNumberFormat="1" applyBorder="1" applyAlignment="1" applyProtection="1">
      <alignment horizontal="center"/>
    </xf>
    <xf numFmtId="3" fontId="0" fillId="0" borderId="0" xfId="0" applyNumberFormat="1" applyBorder="1" applyProtection="1"/>
    <xf numFmtId="3" fontId="0" fillId="0" borderId="0" xfId="0" applyNumberFormat="1" applyBorder="1" applyAlignment="1" applyProtection="1"/>
    <xf numFmtId="0" fontId="0" fillId="0" borderId="14" xfId="0" applyBorder="1" applyAlignment="1" applyProtection="1">
      <alignment horizontal="center" wrapText="1"/>
    </xf>
    <xf numFmtId="49" fontId="2" fillId="0" borderId="0" xfId="0" applyNumberFormat="1" applyFont="1" applyAlignment="1">
      <alignment horizontal="right"/>
    </xf>
    <xf numFmtId="37" fontId="2" fillId="0" borderId="11" xfId="0" applyNumberFormat="1" applyFont="1" applyBorder="1"/>
    <xf numFmtId="164" fontId="0" fillId="0" borderId="1" xfId="0" applyNumberFormat="1" applyBorder="1" applyAlignment="1" applyProtection="1">
      <alignment horizontal="center"/>
      <protection locked="0"/>
    </xf>
    <xf numFmtId="37" fontId="2" fillId="0" borderId="4" xfId="0" applyNumberFormat="1" applyFont="1" applyFill="1" applyBorder="1" applyProtection="1">
      <protection locked="0"/>
    </xf>
    <xf numFmtId="37" fontId="2" fillId="0" borderId="7" xfId="0" applyNumberFormat="1" applyFont="1" applyFill="1" applyBorder="1" applyProtection="1">
      <protection locked="0"/>
    </xf>
    <xf numFmtId="37" fontId="2" fillId="0" borderId="3" xfId="0" applyNumberFormat="1" applyFont="1" applyBorder="1" applyProtection="1"/>
    <xf numFmtId="37" fontId="2" fillId="0" borderId="6" xfId="0" applyNumberFormat="1" applyFont="1" applyFill="1" applyBorder="1"/>
    <xf numFmtId="0" fontId="7" fillId="0" borderId="0" xfId="0" applyFont="1" applyBorder="1" applyAlignment="1" applyProtection="1">
      <alignment horizontal="left"/>
    </xf>
    <xf numFmtId="0" fontId="2" fillId="0" borderId="0" xfId="0" applyFont="1" applyAlignment="1">
      <alignment vertical="top"/>
    </xf>
    <xf numFmtId="0" fontId="2" fillId="0" borderId="0" xfId="0" quotePrefix="1" applyFont="1"/>
    <xf numFmtId="37" fontId="2" fillId="0" borderId="6" xfId="0" applyNumberFormat="1" applyFont="1" applyFill="1" applyBorder="1" applyProtection="1"/>
    <xf numFmtId="0" fontId="2" fillId="0" borderId="1" xfId="0" applyFont="1" applyBorder="1" applyAlignment="1" applyProtection="1">
      <alignment horizontal="center"/>
      <protection locked="0"/>
    </xf>
    <xf numFmtId="0" fontId="2" fillId="0" borderId="0" xfId="2" applyFont="1" applyAlignment="1" applyProtection="1">
      <alignment horizontal="justify" wrapText="1"/>
    </xf>
    <xf numFmtId="37" fontId="12" fillId="4" borderId="0" xfId="0" quotePrefix="1" applyNumberFormat="1" applyFont="1" applyFill="1" applyAlignment="1" applyProtection="1">
      <alignment horizontal="left"/>
    </xf>
    <xf numFmtId="0" fontId="2" fillId="0" borderId="14" xfId="0" applyFont="1" applyBorder="1"/>
    <xf numFmtId="37" fontId="2" fillId="0" borderId="11" xfId="0" applyNumberFormat="1" applyFont="1" applyBorder="1" applyProtection="1">
      <protection locked="0"/>
    </xf>
    <xf numFmtId="37" fontId="2" fillId="0" borderId="11" xfId="0" applyNumberFormat="1" applyFont="1" applyBorder="1" applyProtection="1"/>
    <xf numFmtId="0" fontId="2" fillId="0" borderId="9" xfId="0" applyFont="1" applyBorder="1"/>
    <xf numFmtId="0" fontId="2" fillId="0" borderId="15" xfId="0" applyFont="1" applyBorder="1"/>
    <xf numFmtId="0" fontId="2" fillId="0" borderId="10" xfId="0" applyFont="1" applyBorder="1"/>
    <xf numFmtId="0" fontId="1" fillId="0" borderId="16" xfId="0" applyFont="1" applyBorder="1"/>
    <xf numFmtId="0" fontId="1" fillId="0" borderId="17" xfId="0" applyFont="1" applyBorder="1"/>
    <xf numFmtId="0" fontId="2" fillId="0" borderId="18" xfId="0" applyFont="1" applyBorder="1"/>
    <xf numFmtId="0" fontId="1" fillId="0" borderId="9" xfId="0" applyFont="1" applyBorder="1"/>
    <xf numFmtId="0" fontId="2" fillId="0" borderId="16" xfId="0" applyFont="1" applyBorder="1"/>
    <xf numFmtId="49" fontId="2" fillId="0" borderId="14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left"/>
    </xf>
    <xf numFmtId="37" fontId="2" fillId="0" borderId="18" xfId="0" applyNumberFormat="1" applyFont="1" applyBorder="1" applyProtection="1">
      <protection locked="0"/>
    </xf>
    <xf numFmtId="0" fontId="2" fillId="0" borderId="17" xfId="0" applyFont="1" applyBorder="1"/>
    <xf numFmtId="49" fontId="2" fillId="0" borderId="18" xfId="0" applyNumberFormat="1" applyFont="1" applyBorder="1" applyAlignment="1">
      <alignment horizontal="right"/>
    </xf>
    <xf numFmtId="0" fontId="2" fillId="0" borderId="19" xfId="0" applyFont="1" applyBorder="1"/>
    <xf numFmtId="0" fontId="2" fillId="0" borderId="2" xfId="0" applyFont="1" applyBorder="1"/>
    <xf numFmtId="49" fontId="2" fillId="0" borderId="20" xfId="0" applyNumberFormat="1" applyFont="1" applyBorder="1" applyAlignment="1">
      <alignment horizontal="right"/>
    </xf>
    <xf numFmtId="37" fontId="2" fillId="3" borderId="4" xfId="0" applyNumberFormat="1" applyFont="1" applyFill="1" applyBorder="1" applyProtection="1"/>
    <xf numFmtId="37" fontId="2" fillId="0" borderId="4" xfId="0" applyNumberFormat="1" applyFont="1" applyFill="1" applyBorder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1" fillId="0" borderId="0" xfId="2" applyFont="1" applyProtection="1"/>
    <xf numFmtId="0" fontId="2" fillId="0" borderId="0" xfId="2" applyFont="1" applyProtection="1"/>
    <xf numFmtId="0" fontId="2" fillId="0" borderId="1" xfId="2" applyFont="1" applyBorder="1" applyAlignment="1" applyProtection="1">
      <alignment horizontal="center"/>
    </xf>
    <xf numFmtId="0" fontId="2" fillId="0" borderId="0" xfId="2" applyFont="1" applyBorder="1" applyAlignment="1" applyProtection="1">
      <alignment horizontal="left"/>
    </xf>
    <xf numFmtId="37" fontId="2" fillId="0" borderId="11" xfId="2" applyNumberFormat="1" applyFont="1" applyBorder="1" applyProtection="1"/>
    <xf numFmtId="0" fontId="1" fillId="0" borderId="0" xfId="2" applyFont="1" applyAlignment="1" applyProtection="1">
      <alignment horizontal="right"/>
    </xf>
    <xf numFmtId="0" fontId="2" fillId="0" borderId="0" xfId="2" applyFont="1" applyBorder="1" applyAlignment="1" applyProtection="1">
      <alignment horizontal="center"/>
    </xf>
    <xf numFmtId="49" fontId="2" fillId="0" borderId="1" xfId="2" applyNumberFormat="1" applyFont="1" applyBorder="1" applyAlignment="1" applyProtection="1">
      <alignment horizontal="center"/>
    </xf>
    <xf numFmtId="0" fontId="2" fillId="0" borderId="0" xfId="2" applyFont="1" applyBorder="1" applyAlignment="1" applyProtection="1">
      <alignment horizontal="centerContinuous"/>
    </xf>
    <xf numFmtId="0" fontId="2" fillId="0" borderId="0" xfId="2" applyFont="1" applyBorder="1" applyProtection="1"/>
    <xf numFmtId="0" fontId="2" fillId="0" borderId="9" xfId="2" applyFont="1" applyBorder="1" applyAlignment="1" applyProtection="1">
      <alignment horizontal="centerContinuous"/>
    </xf>
    <xf numFmtId="0" fontId="2" fillId="0" borderId="15" xfId="2" applyFont="1" applyBorder="1" applyAlignment="1" applyProtection="1">
      <alignment horizontal="centerContinuous"/>
    </xf>
    <xf numFmtId="0" fontId="2" fillId="0" borderId="10" xfId="2" applyFont="1" applyBorder="1" applyAlignment="1" applyProtection="1">
      <alignment horizontal="centerContinuous"/>
    </xf>
    <xf numFmtId="0" fontId="2" fillId="0" borderId="5" xfId="2" applyFont="1" applyBorder="1" applyAlignment="1" applyProtection="1">
      <alignment horizontal="centerContinuous"/>
    </xf>
    <xf numFmtId="0" fontId="2" fillId="0" borderId="9" xfId="2" applyFont="1" applyBorder="1" applyAlignment="1" applyProtection="1">
      <alignment horizontal="center"/>
    </xf>
    <xf numFmtId="0" fontId="1" fillId="0" borderId="16" xfId="2" applyFont="1" applyFill="1" applyBorder="1" applyProtection="1"/>
    <xf numFmtId="0" fontId="2" fillId="0" borderId="14" xfId="2" applyFont="1" applyBorder="1" applyProtection="1"/>
    <xf numFmtId="0" fontId="2" fillId="0" borderId="21" xfId="2" applyFont="1" applyBorder="1" applyAlignment="1" applyProtection="1">
      <alignment horizontal="center"/>
    </xf>
    <xf numFmtId="0" fontId="2" fillId="0" borderId="16" xfId="2" applyFont="1" applyBorder="1" applyAlignment="1" applyProtection="1">
      <alignment horizontal="center"/>
    </xf>
    <xf numFmtId="0" fontId="2" fillId="0" borderId="17" xfId="2" applyFont="1" applyBorder="1" applyProtection="1"/>
    <xf numFmtId="0" fontId="2" fillId="0" borderId="1" xfId="2" applyFont="1" applyBorder="1" applyProtection="1"/>
    <xf numFmtId="0" fontId="2" fillId="0" borderId="18" xfId="2" applyFont="1" applyBorder="1" applyProtection="1"/>
    <xf numFmtId="0" fontId="2" fillId="0" borderId="11" xfId="2" applyFont="1" applyBorder="1" applyAlignment="1" applyProtection="1">
      <alignment horizontal="center"/>
    </xf>
    <xf numFmtId="0" fontId="2" fillId="0" borderId="17" xfId="2" applyFont="1" applyBorder="1" applyAlignment="1" applyProtection="1">
      <alignment horizontal="center"/>
    </xf>
    <xf numFmtId="0" fontId="1" fillId="0" borderId="16" xfId="2" applyFont="1" applyBorder="1" applyProtection="1"/>
    <xf numFmtId="0" fontId="2" fillId="0" borderId="16" xfId="2" applyFont="1" applyBorder="1" applyProtection="1"/>
    <xf numFmtId="167" fontId="2" fillId="0" borderId="0" xfId="2" applyNumberFormat="1" applyFont="1" applyBorder="1" applyProtection="1"/>
    <xf numFmtId="38" fontId="2" fillId="0" borderId="11" xfId="2" applyNumberFormat="1" applyFont="1" applyBorder="1" applyAlignment="1" applyProtection="1">
      <protection locked="0"/>
    </xf>
    <xf numFmtId="49" fontId="2" fillId="0" borderId="0" xfId="2" applyNumberFormat="1" applyFont="1" applyAlignment="1" applyProtection="1">
      <alignment horizontal="justify" wrapText="1"/>
    </xf>
    <xf numFmtId="167" fontId="2" fillId="0" borderId="1" xfId="2" applyNumberFormat="1" applyFont="1" applyBorder="1" applyProtection="1"/>
    <xf numFmtId="38" fontId="2" fillId="0" borderId="11" xfId="2" applyNumberFormat="1" applyFont="1" applyBorder="1" applyAlignment="1" applyProtection="1"/>
    <xf numFmtId="49" fontId="2" fillId="0" borderId="0" xfId="2" applyNumberFormat="1" applyFont="1" applyProtection="1"/>
    <xf numFmtId="37" fontId="2" fillId="0" borderId="4" xfId="2" applyNumberFormat="1" applyFont="1" applyFill="1" applyBorder="1" applyProtection="1">
      <protection locked="0"/>
    </xf>
    <xf numFmtId="37" fontId="2" fillId="0" borderId="4" xfId="2" applyNumberFormat="1" applyFont="1" applyBorder="1" applyProtection="1">
      <protection locked="0"/>
    </xf>
    <xf numFmtId="37" fontId="2" fillId="0" borderId="4" xfId="2" applyNumberFormat="1" applyFont="1" applyBorder="1" applyProtection="1"/>
    <xf numFmtId="37" fontId="2" fillId="0" borderId="4" xfId="2" applyNumberFormat="1" applyFont="1" applyFill="1" applyBorder="1" applyProtection="1"/>
    <xf numFmtId="0" fontId="2" fillId="0" borderId="0" xfId="2" applyFont="1" applyBorder="1" applyProtection="1">
      <protection locked="0"/>
    </xf>
    <xf numFmtId="167" fontId="2" fillId="0" borderId="1" xfId="2" applyNumberFormat="1" applyFont="1" applyFill="1" applyBorder="1" applyProtection="1"/>
    <xf numFmtId="167" fontId="2" fillId="0" borderId="0" xfId="2" applyNumberFormat="1" applyFont="1" applyFill="1" applyBorder="1" applyProtection="1"/>
    <xf numFmtId="37" fontId="2" fillId="0" borderId="11" xfId="2" applyNumberFormat="1" applyFont="1" applyBorder="1" applyAlignment="1" applyProtection="1">
      <protection locked="0"/>
    </xf>
    <xf numFmtId="37" fontId="2" fillId="0" borderId="11" xfId="2" applyNumberFormat="1" applyFont="1" applyBorder="1" applyAlignment="1" applyProtection="1"/>
    <xf numFmtId="37" fontId="2" fillId="0" borderId="11" xfId="2" applyNumberFormat="1" applyFont="1" applyFill="1" applyBorder="1" applyProtection="1"/>
    <xf numFmtId="38" fontId="2" fillId="0" borderId="0" xfId="2" applyNumberFormat="1" applyFont="1" applyFill="1" applyBorder="1" applyProtection="1"/>
    <xf numFmtId="38" fontId="2" fillId="0" borderId="0" xfId="2" applyNumberFormat="1" applyFont="1" applyBorder="1" applyProtection="1"/>
    <xf numFmtId="168" fontId="2" fillId="0" borderId="0" xfId="2" applyNumberFormat="1" applyFont="1" applyFill="1" applyBorder="1" applyAlignment="1" applyProtection="1"/>
    <xf numFmtId="167" fontId="2" fillId="0" borderId="0" xfId="2" applyNumberFormat="1" applyFont="1" applyFill="1" applyBorder="1" applyAlignment="1" applyProtection="1">
      <alignment horizontal="left"/>
    </xf>
    <xf numFmtId="0" fontId="13" fillId="0" borderId="0" xfId="2" applyFont="1" applyProtection="1"/>
    <xf numFmtId="0" fontId="2" fillId="0" borderId="9" xfId="2" applyFont="1" applyFill="1" applyBorder="1" applyProtection="1"/>
    <xf numFmtId="0" fontId="2" fillId="0" borderId="15" xfId="2" applyFont="1" applyBorder="1" applyProtection="1"/>
    <xf numFmtId="0" fontId="2" fillId="0" borderId="10" xfId="2" applyFont="1" applyBorder="1" applyProtection="1"/>
    <xf numFmtId="0" fontId="2" fillId="0" borderId="5" xfId="2" applyFont="1" applyBorder="1" applyAlignment="1" applyProtection="1">
      <alignment horizontal="center"/>
    </xf>
    <xf numFmtId="38" fontId="2" fillId="0" borderId="11" xfId="2" applyNumberFormat="1" applyFont="1" applyBorder="1" applyProtection="1"/>
    <xf numFmtId="167" fontId="2" fillId="0" borderId="16" xfId="2" applyNumberFormat="1" applyFont="1" applyBorder="1" applyAlignment="1" applyProtection="1">
      <alignment horizontal="left"/>
    </xf>
    <xf numFmtId="0" fontId="2" fillId="0" borderId="0" xfId="2" applyFont="1" applyAlignment="1" applyProtection="1">
      <alignment horizontal="left"/>
    </xf>
    <xf numFmtId="38" fontId="2" fillId="0" borderId="11" xfId="2" applyNumberFormat="1" applyFont="1" applyBorder="1" applyProtection="1">
      <protection locked="0"/>
    </xf>
    <xf numFmtId="167" fontId="2" fillId="0" borderId="18" xfId="2" applyNumberFormat="1" applyFont="1" applyBorder="1" applyProtection="1"/>
    <xf numFmtId="38" fontId="2" fillId="0" borderId="11" xfId="2" applyNumberFormat="1" applyFont="1" applyFill="1" applyBorder="1" applyProtection="1"/>
    <xf numFmtId="167" fontId="2" fillId="0" borderId="14" xfId="2" applyNumberFormat="1" applyFont="1" applyBorder="1" applyProtection="1"/>
    <xf numFmtId="0" fontId="2" fillId="0" borderId="2" xfId="2" applyFont="1" applyBorder="1" applyProtection="1"/>
    <xf numFmtId="0" fontId="0" fillId="0" borderId="1" xfId="0" applyBorder="1" applyAlignment="1" applyProtection="1"/>
    <xf numFmtId="49" fontId="2" fillId="0" borderId="0" xfId="0" applyNumberFormat="1" applyFont="1" applyAlignment="1">
      <alignment horizontal="right" vertical="top"/>
    </xf>
    <xf numFmtId="0" fontId="0" fillId="0" borderId="17" xfId="0" applyBorder="1" applyAlignment="1" applyProtection="1"/>
    <xf numFmtId="0" fontId="0" fillId="0" borderId="1" xfId="0" applyBorder="1" applyAlignment="1">
      <alignment horizontal="justify" vertical="top"/>
    </xf>
    <xf numFmtId="0" fontId="0" fillId="0" borderId="0" xfId="0" applyAlignment="1" applyProtection="1">
      <alignment horizontal="right"/>
    </xf>
    <xf numFmtId="0" fontId="2" fillId="0" borderId="1" xfId="0" applyFont="1" applyBorder="1" applyProtection="1"/>
    <xf numFmtId="167" fontId="2" fillId="0" borderId="0" xfId="0" applyNumberFormat="1" applyFont="1" applyAlignment="1">
      <alignment horizontal="left"/>
    </xf>
    <xf numFmtId="38" fontId="2" fillId="0" borderId="0" xfId="0" applyNumberFormat="1" applyFont="1" applyBorder="1"/>
    <xf numFmtId="0" fontId="2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Protection="1"/>
    <xf numFmtId="0" fontId="2" fillId="0" borderId="15" xfId="0" applyFont="1" applyBorder="1" applyProtection="1"/>
    <xf numFmtId="167" fontId="2" fillId="0" borderId="0" xfId="0" applyNumberFormat="1" applyFont="1" applyBorder="1" applyAlignment="1" applyProtection="1">
      <alignment horizontal="left"/>
    </xf>
    <xf numFmtId="0" fontId="2" fillId="0" borderId="16" xfId="0" applyFont="1" applyBorder="1" applyProtection="1"/>
    <xf numFmtId="167" fontId="2" fillId="0" borderId="14" xfId="0" applyNumberFormat="1" applyFont="1" applyBorder="1" applyProtection="1"/>
    <xf numFmtId="167" fontId="2" fillId="0" borderId="0" xfId="0" applyNumberFormat="1" applyFont="1" applyAlignment="1" applyProtection="1">
      <alignment horizontal="left"/>
    </xf>
    <xf numFmtId="0" fontId="2" fillId="0" borderId="16" xfId="0" applyFont="1" applyFill="1" applyBorder="1" applyProtection="1"/>
    <xf numFmtId="0" fontId="2" fillId="0" borderId="17" xfId="0" applyFont="1" applyFill="1" applyBorder="1" applyProtection="1"/>
    <xf numFmtId="38" fontId="2" fillId="0" borderId="4" xfId="0" applyNumberFormat="1" applyFont="1" applyBorder="1" applyProtection="1"/>
    <xf numFmtId="38" fontId="2" fillId="0" borderId="4" xfId="0" applyNumberFormat="1" applyFont="1" applyBorder="1" applyProtection="1">
      <protection locked="0"/>
    </xf>
    <xf numFmtId="38" fontId="2" fillId="0" borderId="1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Continuous"/>
    </xf>
    <xf numFmtId="0" fontId="2" fillId="0" borderId="15" xfId="0" applyFont="1" applyBorder="1" applyAlignment="1" applyProtection="1">
      <alignment horizontal="centerContinuous"/>
    </xf>
    <xf numFmtId="0" fontId="2" fillId="0" borderId="10" xfId="0" applyFont="1" applyBorder="1" applyAlignment="1" applyProtection="1">
      <alignment horizontal="centerContinuous"/>
    </xf>
    <xf numFmtId="0" fontId="2" fillId="0" borderId="5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37" fontId="2" fillId="0" borderId="21" xfId="0" applyNumberFormat="1" applyFont="1" applyBorder="1" applyProtection="1"/>
    <xf numFmtId="37" fontId="2" fillId="0" borderId="8" xfId="0" applyNumberFormat="1" applyFont="1" applyFill="1" applyBorder="1"/>
    <xf numFmtId="0" fontId="2" fillId="0" borderId="1" xfId="0" applyFont="1" applyFill="1" applyBorder="1"/>
    <xf numFmtId="37" fontId="2" fillId="0" borderId="12" xfId="0" applyNumberFormat="1" applyFont="1" applyFill="1" applyBorder="1"/>
    <xf numFmtId="37" fontId="2" fillId="0" borderId="4" xfId="0" applyNumberFormat="1" applyFont="1" applyFill="1" applyBorder="1" applyProtection="1"/>
    <xf numFmtId="167" fontId="2" fillId="0" borderId="10" xfId="2" applyNumberFormat="1" applyFont="1" applyBorder="1" applyProtection="1"/>
    <xf numFmtId="0" fontId="2" fillId="0" borderId="9" xfId="2" applyFont="1" applyBorder="1" applyProtection="1"/>
    <xf numFmtId="38" fontId="2" fillId="0" borderId="4" xfId="2" applyNumberFormat="1" applyFont="1" applyFill="1" applyBorder="1" applyProtection="1"/>
    <xf numFmtId="167" fontId="2" fillId="0" borderId="0" xfId="2" applyNumberFormat="1" applyFont="1" applyBorder="1" applyAlignment="1" applyProtection="1">
      <alignment horizontal="left"/>
    </xf>
    <xf numFmtId="0" fontId="1" fillId="0" borderId="9" xfId="2" applyFont="1" applyBorder="1" applyProtection="1"/>
    <xf numFmtId="167" fontId="2" fillId="0" borderId="10" xfId="2" applyNumberFormat="1" applyFont="1" applyFill="1" applyBorder="1" applyProtection="1"/>
    <xf numFmtId="184" fontId="1" fillId="4" borderId="2" xfId="0" applyNumberFormat="1" applyFont="1" applyFill="1" applyBorder="1" applyProtection="1"/>
    <xf numFmtId="184" fontId="2" fillId="4" borderId="2" xfId="0" applyNumberFormat="1" applyFont="1" applyFill="1" applyBorder="1" applyProtection="1"/>
    <xf numFmtId="184" fontId="2" fillId="4" borderId="20" xfId="0" applyNumberFormat="1" applyFont="1" applyFill="1" applyBorder="1" applyProtection="1"/>
    <xf numFmtId="184" fontId="2" fillId="4" borderId="0" xfId="0" applyNumberFormat="1" applyFont="1" applyFill="1" applyBorder="1"/>
    <xf numFmtId="184" fontId="2" fillId="4" borderId="1" xfId="0" applyNumberFormat="1" applyFont="1" applyFill="1" applyBorder="1"/>
    <xf numFmtId="0" fontId="2" fillId="0" borderId="16" xfId="0" applyFont="1" applyBorder="1" applyAlignment="1" applyProtection="1">
      <alignment vertical="center"/>
    </xf>
    <xf numFmtId="184" fontId="2" fillId="4" borderId="16" xfId="0" applyNumberFormat="1" applyFont="1" applyFill="1" applyBorder="1" applyAlignment="1" applyProtection="1"/>
    <xf numFmtId="184" fontId="2" fillId="4" borderId="16" xfId="0" applyNumberFormat="1" applyFont="1" applyFill="1" applyBorder="1" applyProtection="1"/>
    <xf numFmtId="184" fontId="2" fillId="4" borderId="17" xfId="0" applyNumberFormat="1" applyFont="1" applyFill="1" applyBorder="1" applyProtection="1"/>
    <xf numFmtId="37" fontId="2" fillId="0" borderId="7" xfId="0" applyNumberFormat="1" applyFont="1" applyBorder="1" applyProtection="1"/>
    <xf numFmtId="37" fontId="2" fillId="0" borderId="6" xfId="0" applyNumberFormat="1" applyFont="1" applyBorder="1" applyProtection="1"/>
    <xf numFmtId="37" fontId="2" fillId="0" borderId="8" xfId="0" applyNumberFormat="1" applyFont="1" applyBorder="1" applyProtection="1"/>
    <xf numFmtId="37" fontId="2" fillId="0" borderId="12" xfId="0" applyNumberFormat="1" applyFont="1" applyBorder="1" applyProtection="1"/>
    <xf numFmtId="38" fontId="2" fillId="0" borderId="11" xfId="2" applyNumberFormat="1" applyFont="1" applyFill="1" applyBorder="1" applyProtection="1">
      <protection locked="0"/>
    </xf>
    <xf numFmtId="38" fontId="2" fillId="0" borderId="11" xfId="2" applyNumberFormat="1" applyFont="1" applyBorder="1" applyAlignment="1" applyProtection="1">
      <alignment horizontal="right"/>
      <protection locked="0"/>
    </xf>
    <xf numFmtId="38" fontId="2" fillId="0" borderId="18" xfId="2" applyNumberFormat="1" applyFont="1" applyBorder="1" applyAlignment="1" applyProtection="1">
      <alignment horizontal="right"/>
      <protection locked="0"/>
    </xf>
    <xf numFmtId="38" fontId="2" fillId="0" borderId="11" xfId="2" applyNumberFormat="1" applyFont="1" applyBorder="1" applyAlignment="1" applyProtection="1">
      <alignment horizontal="right"/>
    </xf>
    <xf numFmtId="0" fontId="2" fillId="0" borderId="14" xfId="2" applyFont="1" applyBorder="1" applyAlignment="1" applyProtection="1">
      <alignment horizontal="center"/>
    </xf>
    <xf numFmtId="0" fontId="2" fillId="0" borderId="18" xfId="2" applyFont="1" applyBorder="1" applyAlignment="1" applyProtection="1">
      <alignment horizontal="center"/>
    </xf>
    <xf numFmtId="0" fontId="2" fillId="0" borderId="4" xfId="2" applyFont="1" applyBorder="1" applyAlignment="1" applyProtection="1">
      <alignment horizontal="centerContinuous"/>
    </xf>
    <xf numFmtId="0" fontId="2" fillId="0" borderId="20" xfId="2" applyFont="1" applyBorder="1" applyAlignment="1" applyProtection="1">
      <alignment horizontal="centerContinuous"/>
    </xf>
    <xf numFmtId="38" fontId="2" fillId="3" borderId="11" xfId="2" applyNumberFormat="1" applyFont="1" applyFill="1" applyBorder="1" applyProtection="1"/>
    <xf numFmtId="0" fontId="1" fillId="0" borderId="9" xfId="0" applyFont="1" applyBorder="1" applyProtection="1"/>
    <xf numFmtId="0" fontId="2" fillId="0" borderId="10" xfId="0" applyFont="1" applyBorder="1" applyProtection="1"/>
    <xf numFmtId="0" fontId="2" fillId="0" borderId="5" xfId="0" applyFont="1" applyBorder="1" applyProtection="1"/>
    <xf numFmtId="0" fontId="2" fillId="0" borderId="19" xfId="0" applyFont="1" applyBorder="1" applyAlignment="1" applyProtection="1">
      <alignment horizontal="centerContinuous"/>
    </xf>
    <xf numFmtId="0" fontId="2" fillId="0" borderId="20" xfId="0" applyFont="1" applyBorder="1" applyAlignment="1" applyProtection="1">
      <alignment horizontal="centerContinuous"/>
    </xf>
    <xf numFmtId="0" fontId="1" fillId="0" borderId="16" xfId="0" applyFont="1" applyBorder="1" applyProtection="1"/>
    <xf numFmtId="0" fontId="2" fillId="0" borderId="14" xfId="0" applyFont="1" applyBorder="1" applyProtection="1"/>
    <xf numFmtId="0" fontId="2" fillId="0" borderId="21" xfId="0" applyFont="1" applyBorder="1" applyAlignment="1" applyProtection="1">
      <alignment horizontal="center"/>
    </xf>
    <xf numFmtId="0" fontId="2" fillId="0" borderId="21" xfId="0" applyFont="1" applyBorder="1" applyProtection="1"/>
    <xf numFmtId="0" fontId="1" fillId="0" borderId="17" xfId="0" applyFont="1" applyBorder="1" applyProtection="1"/>
    <xf numFmtId="167" fontId="2" fillId="0" borderId="18" xfId="0" applyNumberFormat="1" applyFont="1" applyFill="1" applyBorder="1" applyProtection="1"/>
    <xf numFmtId="0" fontId="2" fillId="0" borderId="11" xfId="0" applyFont="1" applyBorder="1" applyAlignment="1" applyProtection="1">
      <alignment horizontal="center"/>
    </xf>
    <xf numFmtId="167" fontId="2" fillId="0" borderId="10" xfId="0" applyNumberFormat="1" applyFont="1" applyFill="1" applyBorder="1" applyProtection="1"/>
    <xf numFmtId="167" fontId="2" fillId="0" borderId="14" xfId="0" applyNumberFormat="1" applyFont="1" applyFill="1" applyBorder="1" applyProtection="1"/>
    <xf numFmtId="0" fontId="2" fillId="0" borderId="0" xfId="0" applyFont="1" applyFill="1" applyBorder="1" applyProtection="1"/>
    <xf numFmtId="185" fontId="2" fillId="0" borderId="4" xfId="0" applyNumberFormat="1" applyFont="1" applyBorder="1" applyProtection="1">
      <protection locked="0"/>
    </xf>
    <xf numFmtId="38" fontId="2" fillId="0" borderId="4" xfId="0" applyNumberFormat="1" applyFont="1" applyFill="1" applyBorder="1" applyProtection="1"/>
    <xf numFmtId="185" fontId="2" fillId="0" borderId="5" xfId="0" applyNumberFormat="1" applyFont="1" applyBorder="1" applyProtection="1">
      <protection locked="0"/>
    </xf>
    <xf numFmtId="38" fontId="2" fillId="0" borderId="20" xfId="0" applyNumberFormat="1" applyFont="1" applyBorder="1" applyProtection="1">
      <protection locked="0"/>
    </xf>
    <xf numFmtId="185" fontId="2" fillId="0" borderId="11" xfId="0" applyNumberFormat="1" applyFont="1" applyBorder="1" applyProtection="1">
      <protection locked="0"/>
    </xf>
    <xf numFmtId="0" fontId="2" fillId="0" borderId="17" xfId="0" applyFont="1" applyBorder="1" applyProtection="1"/>
    <xf numFmtId="0" fontId="2" fillId="0" borderId="19" xfId="0" applyFont="1" applyBorder="1" applyProtection="1"/>
    <xf numFmtId="0" fontId="2" fillId="0" borderId="2" xfId="0" applyFont="1" applyBorder="1" applyProtection="1"/>
    <xf numFmtId="167" fontId="2" fillId="0" borderId="20" xfId="0" applyNumberFormat="1" applyFont="1" applyFill="1" applyBorder="1" applyProtection="1"/>
    <xf numFmtId="185" fontId="2" fillId="0" borderId="11" xfId="0" applyNumberFormat="1" applyFont="1" applyBorder="1" applyProtection="1"/>
    <xf numFmtId="0" fontId="1" fillId="0" borderId="19" xfId="0" applyFont="1" applyBorder="1"/>
    <xf numFmtId="38" fontId="2" fillId="0" borderId="19" xfId="0" applyNumberFormat="1" applyFont="1" applyBorder="1" applyProtection="1"/>
    <xf numFmtId="167" fontId="2" fillId="0" borderId="16" xfId="0" applyNumberFormat="1" applyFont="1" applyFill="1" applyBorder="1" applyAlignment="1" applyProtection="1">
      <alignment horizontal="left"/>
    </xf>
    <xf numFmtId="0" fontId="2" fillId="0" borderId="16" xfId="0" applyFont="1" applyBorder="1" applyAlignment="1">
      <alignment horizontal="left"/>
    </xf>
    <xf numFmtId="167" fontId="2" fillId="0" borderId="16" xfId="2" applyNumberFormat="1" applyFont="1" applyFill="1" applyBorder="1" applyAlignment="1" applyProtection="1">
      <alignment horizontal="left"/>
    </xf>
    <xf numFmtId="167" fontId="2" fillId="0" borderId="1" xfId="0" applyNumberFormat="1" applyFont="1" applyFill="1" applyBorder="1" applyProtection="1"/>
    <xf numFmtId="0" fontId="2" fillId="0" borderId="5" xfId="0" applyFont="1" applyBorder="1"/>
    <xf numFmtId="0" fontId="2" fillId="0" borderId="14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Continuous"/>
    </xf>
    <xf numFmtId="0" fontId="2" fillId="0" borderId="16" xfId="0" applyFont="1" applyBorder="1" applyAlignment="1" applyProtection="1">
      <alignment horizontal="centerContinuous"/>
    </xf>
    <xf numFmtId="185" fontId="2" fillId="0" borderId="4" xfId="0" applyNumberFormat="1" applyFont="1" applyFill="1" applyBorder="1" applyProtection="1"/>
    <xf numFmtId="0" fontId="2" fillId="0" borderId="0" xfId="0" applyFont="1" applyAlignment="1"/>
    <xf numFmtId="167" fontId="2" fillId="0" borderId="0" xfId="2" applyNumberFormat="1" applyFont="1" applyBorder="1" applyAlignment="1" applyProtection="1">
      <alignment horizontal="right"/>
    </xf>
    <xf numFmtId="167" fontId="2" fillId="0" borderId="18" xfId="2" applyNumberFormat="1" applyFont="1" applyBorder="1" applyAlignment="1" applyProtection="1">
      <alignment horizontal="right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5" xfId="0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2" fillId="0" borderId="9" xfId="0" applyFont="1" applyBorder="1" applyAlignment="1">
      <alignment horizontal="centerContinuous"/>
    </xf>
    <xf numFmtId="0" fontId="2" fillId="0" borderId="19" xfId="0" applyFont="1" applyBorder="1" applyAlignment="1">
      <alignment horizontal="centerContinuous"/>
    </xf>
    <xf numFmtId="0" fontId="2" fillId="0" borderId="20" xfId="0" applyFont="1" applyBorder="1" applyAlignment="1">
      <alignment horizontal="centerContinuous"/>
    </xf>
    <xf numFmtId="0" fontId="2" fillId="0" borderId="16" xfId="0" applyFont="1" applyBorder="1" applyAlignment="1">
      <alignment horizontal="center"/>
    </xf>
    <xf numFmtId="0" fontId="2" fillId="0" borderId="21" xfId="0" applyFont="1" applyBorder="1" applyAlignment="1">
      <alignment horizontal="centerContinuous"/>
    </xf>
    <xf numFmtId="0" fontId="2" fillId="0" borderId="21" xfId="0" applyFont="1" applyBorder="1" applyAlignment="1">
      <alignment horizontal="center"/>
    </xf>
    <xf numFmtId="0" fontId="2" fillId="0" borderId="14" xfId="0" applyFont="1" applyBorder="1" applyAlignment="1">
      <alignment horizontal="centerContinuous"/>
    </xf>
    <xf numFmtId="0" fontId="2" fillId="0" borderId="2" xfId="2" applyFont="1" applyBorder="1" applyProtection="1">
      <protection locked="0"/>
    </xf>
    <xf numFmtId="0" fontId="2" fillId="0" borderId="0" xfId="0" applyFont="1" applyFill="1" applyBorder="1"/>
    <xf numFmtId="0" fontId="1" fillId="0" borderId="0" xfId="0" applyFont="1" applyFill="1" applyBorder="1"/>
    <xf numFmtId="0" fontId="2" fillId="0" borderId="0" xfId="2" applyFont="1" applyFill="1" applyBorder="1" applyProtection="1"/>
    <xf numFmtId="0" fontId="2" fillId="0" borderId="1" xfId="2" applyFont="1" applyFill="1" applyBorder="1" applyProtection="1"/>
    <xf numFmtId="0" fontId="2" fillId="0" borderId="16" xfId="2" applyFont="1" applyFill="1" applyBorder="1" applyProtection="1"/>
    <xf numFmtId="0" fontId="2" fillId="0" borderId="17" xfId="2" applyFont="1" applyFill="1" applyBorder="1" applyProtection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37" fontId="2" fillId="0" borderId="0" xfId="0" applyNumberFormat="1" applyFont="1" applyBorder="1" applyProtection="1"/>
    <xf numFmtId="37" fontId="2" fillId="0" borderId="0" xfId="0" applyNumberFormat="1" applyFont="1" applyProtection="1">
      <protection locked="0"/>
    </xf>
    <xf numFmtId="49" fontId="2" fillId="0" borderId="0" xfId="0" applyNumberFormat="1" applyFont="1" applyBorder="1" applyAlignment="1">
      <alignment wrapText="1"/>
    </xf>
    <xf numFmtId="37" fontId="2" fillId="0" borderId="4" xfId="0" applyNumberFormat="1" applyFont="1" applyBorder="1" applyAlignment="1" applyProtection="1">
      <alignment horizontal="right"/>
      <protection locked="0"/>
    </xf>
    <xf numFmtId="37" fontId="2" fillId="0" borderId="2" xfId="0" applyNumberFormat="1" applyFont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" xfId="0" applyBorder="1" applyAlignment="1" applyProtection="1"/>
    <xf numFmtId="0" fontId="0" fillId="0" borderId="1" xfId="0" applyBorder="1" applyAlignment="1" applyProtection="1">
      <protection locked="0"/>
    </xf>
    <xf numFmtId="0" fontId="0" fillId="0" borderId="15" xfId="0" applyBorder="1" applyAlignment="1" applyProtection="1">
      <alignment horizontal="center"/>
    </xf>
    <xf numFmtId="0" fontId="11" fillId="0" borderId="1" xfId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5" xfId="0" applyBorder="1" applyAlignment="1">
      <alignment horizontal="center" vertical="top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/>
    <xf numFmtId="0" fontId="8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/>
    </xf>
    <xf numFmtId="0" fontId="8" fillId="0" borderId="0" xfId="0" applyFont="1" applyFill="1" applyAlignment="1" applyProtection="1">
      <alignment horizontal="center"/>
    </xf>
    <xf numFmtId="37" fontId="0" fillId="0" borderId="1" xfId="0" applyNumberFormat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37" fontId="0" fillId="0" borderId="2" xfId="0" applyNumberFormat="1" applyBorder="1" applyAlignment="1" applyProtection="1">
      <alignment horizontal="right"/>
    </xf>
    <xf numFmtId="0" fontId="0" fillId="0" borderId="2" xfId="0" applyBorder="1" applyAlignment="1" applyProtection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justify" vertical="top" wrapText="1"/>
    </xf>
    <xf numFmtId="0" fontId="1" fillId="0" borderId="0" xfId="0" applyFont="1" applyBorder="1"/>
    <xf numFmtId="0" fontId="2" fillId="0" borderId="0" xfId="0" applyFont="1" applyFill="1" applyBorder="1"/>
    <xf numFmtId="0" fontId="2" fillId="0" borderId="14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2" fillId="0" borderId="1" xfId="0" applyFont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7" fontId="2" fillId="0" borderId="5" xfId="0" applyNumberFormat="1" applyFont="1" applyBorder="1" applyProtection="1">
      <protection locked="0"/>
    </xf>
    <xf numFmtId="37" fontId="2" fillId="0" borderId="11" xfId="0" applyNumberFormat="1" applyFont="1" applyBorder="1" applyProtection="1">
      <protection locked="0"/>
    </xf>
    <xf numFmtId="37" fontId="2" fillId="0" borderId="5" xfId="0" applyNumberFormat="1" applyFont="1" applyBorder="1" applyProtection="1"/>
    <xf numFmtId="37" fontId="2" fillId="0" borderId="11" xfId="0" applyNumberFormat="1" applyFont="1" applyBorder="1" applyProtection="1"/>
    <xf numFmtId="37" fontId="2" fillId="0" borderId="21" xfId="2" applyNumberFormat="1" applyFont="1" applyBorder="1" applyProtection="1"/>
    <xf numFmtId="37" fontId="2" fillId="0" borderId="11" xfId="2" applyNumberFormat="1" applyFont="1" applyBorder="1" applyProtection="1"/>
    <xf numFmtId="0" fontId="2" fillId="0" borderId="19" xfId="2" applyFont="1" applyBorder="1" applyAlignment="1" applyProtection="1">
      <alignment horizontal="center"/>
    </xf>
    <xf numFmtId="0" fontId="2" fillId="0" borderId="20" xfId="2" applyFont="1" applyBorder="1" applyAlignment="1" applyProtection="1">
      <alignment horizontal="center"/>
    </xf>
    <xf numFmtId="37" fontId="2" fillId="0" borderId="5" xfId="2" applyNumberFormat="1" applyFont="1" applyBorder="1" applyProtection="1"/>
    <xf numFmtId="37" fontId="2" fillId="0" borderId="21" xfId="2" applyNumberFormat="1" applyFont="1" applyBorder="1" applyProtection="1">
      <protection locked="0"/>
    </xf>
    <xf numFmtId="37" fontId="2" fillId="0" borderId="11" xfId="2" applyNumberFormat="1" applyFont="1" applyBorder="1" applyProtection="1">
      <protection locked="0"/>
    </xf>
    <xf numFmtId="38" fontId="2" fillId="0" borderId="5" xfId="2" applyNumberFormat="1" applyFont="1" applyBorder="1" applyAlignment="1" applyProtection="1">
      <protection locked="0"/>
    </xf>
    <xf numFmtId="38" fontId="2" fillId="0" borderId="21" xfId="2" applyNumberFormat="1" applyFont="1" applyBorder="1" applyAlignment="1" applyProtection="1">
      <protection locked="0"/>
    </xf>
    <xf numFmtId="38" fontId="2" fillId="0" borderId="11" xfId="2" applyNumberFormat="1" applyFont="1" applyBorder="1" applyAlignment="1" applyProtection="1">
      <protection locked="0"/>
    </xf>
    <xf numFmtId="37" fontId="2" fillId="0" borderId="21" xfId="2" applyNumberFormat="1" applyFont="1" applyFill="1" applyBorder="1" applyProtection="1">
      <protection locked="0"/>
    </xf>
    <xf numFmtId="37" fontId="2" fillId="0" borderId="11" xfId="2" applyNumberFormat="1" applyFont="1" applyFill="1" applyBorder="1" applyProtection="1">
      <protection locked="0"/>
    </xf>
    <xf numFmtId="37" fontId="2" fillId="0" borderId="21" xfId="2" applyNumberFormat="1" applyFont="1" applyBorder="1" applyAlignment="1" applyProtection="1">
      <protection locked="0"/>
    </xf>
    <xf numFmtId="37" fontId="2" fillId="0" borderId="11" xfId="2" applyNumberFormat="1" applyFont="1" applyBorder="1" applyAlignment="1" applyProtection="1">
      <protection locked="0"/>
    </xf>
    <xf numFmtId="0" fontId="2" fillId="0" borderId="1" xfId="2" applyFont="1" applyBorder="1" applyAlignment="1" applyProtection="1">
      <alignment horizontal="center"/>
    </xf>
    <xf numFmtId="49" fontId="2" fillId="0" borderId="1" xfId="2" applyNumberFormat="1" applyFont="1" applyBorder="1" applyAlignment="1" applyProtection="1">
      <alignment horizontal="center"/>
    </xf>
    <xf numFmtId="0" fontId="1" fillId="0" borderId="1" xfId="2" applyFont="1" applyBorder="1" applyAlignment="1" applyProtection="1">
      <alignment horizontal="center"/>
    </xf>
    <xf numFmtId="0" fontId="1" fillId="0" borderId="0" xfId="2" applyFont="1" applyBorder="1" applyAlignment="1" applyProtection="1">
      <alignment horizontal="center"/>
    </xf>
    <xf numFmtId="38" fontId="2" fillId="0" borderId="5" xfId="2" applyNumberFormat="1" applyFont="1" applyFill="1" applyBorder="1" applyProtection="1">
      <protection locked="0"/>
    </xf>
    <xf numFmtId="38" fontId="2" fillId="0" borderId="21" xfId="2" applyNumberFormat="1" applyFont="1" applyFill="1" applyBorder="1" applyProtection="1">
      <protection locked="0"/>
    </xf>
    <xf numFmtId="38" fontId="2" fillId="0" borderId="11" xfId="2" applyNumberFormat="1" applyFont="1" applyFill="1" applyBorder="1" applyProtection="1">
      <protection locked="0"/>
    </xf>
    <xf numFmtId="0" fontId="2" fillId="0" borderId="5" xfId="2" applyFont="1" applyBorder="1" applyAlignment="1" applyProtection="1">
      <alignment horizontal="center" wrapText="1"/>
    </xf>
    <xf numFmtId="0" fontId="2" fillId="0" borderId="21" xfId="2" applyFont="1" applyBorder="1" applyAlignment="1" applyProtection="1">
      <alignment horizontal="center" wrapText="1"/>
    </xf>
    <xf numFmtId="0" fontId="2" fillId="0" borderId="11" xfId="2" applyFont="1" applyBorder="1" applyAlignment="1" applyProtection="1">
      <alignment horizontal="center" wrapText="1"/>
    </xf>
    <xf numFmtId="38" fontId="2" fillId="0" borderId="5" xfId="2" applyNumberFormat="1" applyFont="1" applyFill="1" applyBorder="1" applyProtection="1"/>
    <xf numFmtId="38" fontId="2" fillId="0" borderId="21" xfId="2" applyNumberFormat="1" applyFont="1" applyFill="1" applyBorder="1" applyProtection="1"/>
    <xf numFmtId="38" fontId="2" fillId="0" borderId="11" xfId="2" applyNumberFormat="1" applyFont="1" applyFill="1" applyBorder="1" applyProtection="1"/>
    <xf numFmtId="38" fontId="2" fillId="0" borderId="5" xfId="2" applyNumberFormat="1" applyFont="1" applyBorder="1" applyProtection="1"/>
    <xf numFmtId="38" fontId="2" fillId="0" borderId="21" xfId="2" applyNumberFormat="1" applyFont="1" applyBorder="1" applyProtection="1"/>
    <xf numFmtId="38" fontId="2" fillId="0" borderId="11" xfId="2" applyNumberFormat="1" applyFont="1" applyBorder="1" applyProtection="1"/>
    <xf numFmtId="38" fontId="2" fillId="0" borderId="5" xfId="2" applyNumberFormat="1" applyFont="1" applyBorder="1" applyProtection="1">
      <protection locked="0"/>
    </xf>
    <xf numFmtId="38" fontId="2" fillId="0" borderId="11" xfId="2" applyNumberFormat="1" applyFont="1" applyBorder="1" applyProtection="1">
      <protection locked="0"/>
    </xf>
    <xf numFmtId="38" fontId="2" fillId="0" borderId="5" xfId="0" applyNumberFormat="1" applyFont="1" applyBorder="1" applyAlignment="1" applyProtection="1">
      <alignment horizontal="right"/>
      <protection locked="0"/>
    </xf>
    <xf numFmtId="38" fontId="2" fillId="0" borderId="11" xfId="0" applyNumberFormat="1" applyFont="1" applyBorder="1" applyAlignment="1" applyProtection="1">
      <alignment horizontal="right"/>
      <protection locked="0"/>
    </xf>
    <xf numFmtId="167" fontId="2" fillId="0" borderId="10" xfId="2" applyNumberFormat="1" applyFont="1" applyBorder="1" applyAlignment="1" applyProtection="1"/>
    <xf numFmtId="167" fontId="2" fillId="0" borderId="18" xfId="2" applyNumberFormat="1" applyFont="1" applyBorder="1" applyAlignment="1" applyProtection="1"/>
    <xf numFmtId="38" fontId="2" fillId="0" borderId="5" xfId="2" applyNumberFormat="1" applyFont="1" applyBorder="1" applyAlignment="1" applyProtection="1">
      <alignment horizontal="right"/>
      <protection locked="0"/>
    </xf>
    <xf numFmtId="38" fontId="2" fillId="0" borderId="11" xfId="2" applyNumberFormat="1" applyFont="1" applyBorder="1" applyAlignment="1" applyProtection="1">
      <alignment horizontal="right"/>
      <protection locked="0"/>
    </xf>
    <xf numFmtId="0" fontId="1" fillId="0" borderId="9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2" fillId="0" borderId="19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8" fontId="2" fillId="0" borderId="5" xfId="2" applyNumberFormat="1" applyFont="1" applyFill="1" applyBorder="1" applyAlignment="1" applyProtection="1"/>
    <xf numFmtId="38" fontId="2" fillId="0" borderId="11" xfId="2" applyNumberFormat="1" applyFont="1" applyFill="1" applyBorder="1" applyAlignment="1" applyProtection="1"/>
    <xf numFmtId="38" fontId="2" fillId="0" borderId="5" xfId="2" applyNumberFormat="1" applyFont="1" applyBorder="1" applyAlignment="1" applyProtection="1"/>
    <xf numFmtId="38" fontId="2" fillId="0" borderId="11" xfId="2" applyNumberFormat="1" applyFont="1" applyBorder="1" applyAlignment="1" applyProtection="1"/>
    <xf numFmtId="38" fontId="2" fillId="0" borderId="10" xfId="2" applyNumberFormat="1" applyFont="1" applyBorder="1" applyAlignment="1" applyProtection="1">
      <alignment horizontal="right"/>
      <protection locked="0"/>
    </xf>
    <xf numFmtId="38" fontId="2" fillId="0" borderId="18" xfId="2" applyNumberFormat="1" applyFont="1" applyBorder="1" applyAlignment="1" applyProtection="1">
      <alignment horizontal="right"/>
      <protection locked="0"/>
    </xf>
    <xf numFmtId="38" fontId="2" fillId="4" borderId="4" xfId="0" applyNumberFormat="1" applyFont="1" applyFill="1" applyBorder="1" applyAlignment="1" applyProtection="1">
      <alignment horizontal="right"/>
    </xf>
    <xf numFmtId="38" fontId="2" fillId="0" borderId="5" xfId="2" applyNumberFormat="1" applyFont="1" applyFill="1" applyBorder="1" applyAlignment="1" applyProtection="1">
      <alignment horizontal="right"/>
    </xf>
    <xf numFmtId="38" fontId="2" fillId="0" borderId="11" xfId="2" applyNumberFormat="1" applyFont="1" applyFill="1" applyBorder="1" applyAlignment="1" applyProtection="1">
      <alignment horizontal="right"/>
    </xf>
    <xf numFmtId="0" fontId="2" fillId="0" borderId="9" xfId="2" applyFont="1" applyBorder="1" applyAlignment="1" applyProtection="1">
      <alignment horizontal="center"/>
    </xf>
    <xf numFmtId="0" fontId="0" fillId="0" borderId="10" xfId="0" applyBorder="1"/>
    <xf numFmtId="0" fontId="2" fillId="0" borderId="16" xfId="2" applyFont="1" applyBorder="1" applyAlignment="1" applyProtection="1">
      <alignment horizontal="center"/>
    </xf>
    <xf numFmtId="0" fontId="0" fillId="0" borderId="14" xfId="0" applyBorder="1"/>
    <xf numFmtId="0" fontId="2" fillId="0" borderId="5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38" fontId="2" fillId="0" borderId="5" xfId="0" applyNumberFormat="1" applyFont="1" applyFill="1" applyBorder="1" applyAlignment="1" applyProtection="1">
      <alignment horizontal="right"/>
    </xf>
    <xf numFmtId="38" fontId="2" fillId="0" borderId="11" xfId="0" applyNumberFormat="1" applyFont="1" applyFill="1" applyBorder="1" applyAlignment="1" applyProtection="1">
      <alignment horizontal="right"/>
    </xf>
    <xf numFmtId="38" fontId="2" fillId="0" borderId="9" xfId="0" applyNumberFormat="1" applyFont="1" applyBorder="1" applyAlignment="1" applyProtection="1">
      <alignment horizontal="right"/>
    </xf>
    <xf numFmtId="38" fontId="2" fillId="0" borderId="17" xfId="0" applyNumberFormat="1" applyFont="1" applyBorder="1" applyAlignment="1" applyProtection="1">
      <alignment horizontal="right"/>
    </xf>
    <xf numFmtId="38" fontId="2" fillId="0" borderId="5" xfId="0" applyNumberFormat="1" applyFont="1" applyBorder="1" applyProtection="1"/>
    <xf numFmtId="38" fontId="2" fillId="0" borderId="17" xfId="0" applyNumberFormat="1" applyFont="1" applyBorder="1" applyProtection="1"/>
    <xf numFmtId="185" fontId="2" fillId="0" borderId="5" xfId="0" applyNumberFormat="1" applyFont="1" applyFill="1" applyBorder="1" applyAlignment="1" applyProtection="1">
      <alignment horizontal="right"/>
    </xf>
    <xf numFmtId="185" fontId="2" fillId="0" borderId="11" xfId="0" applyNumberFormat="1" applyFont="1" applyFill="1" applyBorder="1" applyAlignment="1" applyProtection="1">
      <alignment horizontal="right"/>
    </xf>
    <xf numFmtId="185" fontId="2" fillId="0" borderId="5" xfId="0" applyNumberFormat="1" applyFont="1" applyBorder="1" applyAlignment="1" applyProtection="1">
      <alignment horizontal="right"/>
      <protection locked="0"/>
    </xf>
    <xf numFmtId="185" fontId="2" fillId="0" borderId="11" xfId="0" applyNumberFormat="1" applyFont="1" applyBorder="1" applyAlignment="1" applyProtection="1">
      <alignment horizontal="right"/>
      <protection locked="0"/>
    </xf>
    <xf numFmtId="0" fontId="2" fillId="0" borderId="17" xfId="2" applyFont="1" applyBorder="1" applyAlignment="1" applyProtection="1">
      <alignment horizontal="center"/>
    </xf>
    <xf numFmtId="0" fontId="2" fillId="0" borderId="18" xfId="2" applyFont="1" applyBorder="1" applyAlignment="1" applyProtection="1">
      <alignment horizontal="center"/>
    </xf>
    <xf numFmtId="38" fontId="2" fillId="4" borderId="4" xfId="0" applyNumberFormat="1" applyFont="1" applyFill="1" applyBorder="1" applyAlignment="1">
      <alignment horizontal="right"/>
    </xf>
    <xf numFmtId="38" fontId="2" fillId="0" borderId="4" xfId="2" applyNumberFormat="1" applyFont="1" applyFill="1" applyBorder="1" applyAlignment="1" applyProtection="1">
      <alignment horizontal="right"/>
      <protection locked="0"/>
    </xf>
    <xf numFmtId="38" fontId="2" fillId="0" borderId="19" xfId="2" applyNumberFormat="1" applyFont="1" applyBorder="1" applyAlignment="1" applyProtection="1">
      <alignment horizontal="right"/>
    </xf>
    <xf numFmtId="38" fontId="2" fillId="0" borderId="20" xfId="2" applyNumberFormat="1" applyFont="1" applyBorder="1" applyAlignment="1" applyProtection="1">
      <alignment horizontal="right"/>
    </xf>
    <xf numFmtId="184" fontId="2" fillId="4" borderId="4" xfId="0" applyNumberFormat="1" applyFont="1" applyFill="1" applyBorder="1" applyAlignment="1" applyProtection="1">
      <alignment horizontal="center"/>
    </xf>
    <xf numFmtId="38" fontId="12" fillId="0" borderId="4" xfId="0" applyNumberFormat="1" applyFont="1" applyFill="1" applyBorder="1" applyAlignment="1" applyProtection="1">
      <alignment horizontal="right"/>
      <protection locked="0"/>
    </xf>
    <xf numFmtId="38" fontId="2" fillId="4" borderId="4" xfId="0" applyNumberFormat="1" applyFont="1" applyFill="1" applyBorder="1" applyAlignment="1" applyProtection="1">
      <alignment horizontal="right"/>
      <protection locked="0"/>
    </xf>
    <xf numFmtId="38" fontId="2" fillId="0" borderId="1" xfId="0" applyNumberFormat="1" applyFont="1" applyBorder="1" applyAlignment="1" applyProtection="1">
      <alignment horizontal="center"/>
      <protection locked="0"/>
    </xf>
    <xf numFmtId="185" fontId="2" fillId="0" borderId="21" xfId="0" applyNumberFormat="1" applyFont="1" applyFill="1" applyBorder="1" applyAlignment="1" applyProtection="1">
      <alignment horizontal="right"/>
    </xf>
    <xf numFmtId="185" fontId="2" fillId="0" borderId="21" xfId="0" applyNumberFormat="1" applyFont="1" applyBorder="1" applyAlignment="1" applyProtection="1">
      <alignment horizontal="right"/>
      <protection locked="0"/>
    </xf>
    <xf numFmtId="38" fontId="2" fillId="5" borderId="4" xfId="0" applyNumberFormat="1" applyFont="1" applyFill="1" applyBorder="1" applyAlignment="1" applyProtection="1">
      <alignment horizontal="right"/>
      <protection locked="0"/>
    </xf>
    <xf numFmtId="37" fontId="2" fillId="0" borderId="5" xfId="0" applyNumberFormat="1" applyFont="1" applyBorder="1" applyAlignment="1" applyProtection="1">
      <alignment horizontal="right"/>
      <protection locked="0"/>
    </xf>
    <xf numFmtId="37" fontId="2" fillId="0" borderId="11" xfId="0" applyNumberFormat="1" applyFont="1" applyBorder="1" applyAlignment="1" applyProtection="1">
      <alignment horizontal="right"/>
      <protection locked="0"/>
    </xf>
    <xf numFmtId="37" fontId="2" fillId="0" borderId="4" xfId="0" applyNumberFormat="1" applyFont="1" applyBorder="1" applyAlignment="1" applyProtection="1">
      <alignment horizontal="right"/>
      <protection locked="0"/>
    </xf>
    <xf numFmtId="37" fontId="2" fillId="0" borderId="19" xfId="0" applyNumberFormat="1" applyFont="1" applyBorder="1" applyAlignment="1" applyProtection="1">
      <alignment horizontal="right"/>
      <protection locked="0"/>
    </xf>
    <xf numFmtId="37" fontId="2" fillId="0" borderId="20" xfId="0" applyNumberFormat="1" applyFont="1" applyBorder="1" applyAlignment="1" applyProtection="1">
      <alignment horizontal="right"/>
      <protection locked="0"/>
    </xf>
    <xf numFmtId="0" fontId="2" fillId="0" borderId="0" xfId="0" applyFont="1" applyBorder="1" applyAlignment="1">
      <alignment vertical="top" wrapText="1"/>
    </xf>
    <xf numFmtId="0" fontId="4" fillId="0" borderId="9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0" borderId="4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37" fontId="2" fillId="0" borderId="22" xfId="0" applyNumberFormat="1" applyFont="1" applyBorder="1"/>
    <xf numFmtId="37" fontId="2" fillId="0" borderId="8" xfId="0" applyNumberFormat="1" applyFont="1" applyBorder="1"/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4" xfId="0" applyFont="1" applyBorder="1" applyAlignment="1">
      <alignment horizontal="left" wrapText="1"/>
    </xf>
    <xf numFmtId="0" fontId="1" fillId="0" borderId="0" xfId="0" applyFont="1" applyFill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Normal_budget03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wowner/Downloads/budget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Page 1"/>
      <sheetName val="Page 2"/>
      <sheetName val="Page 3"/>
      <sheetName val="Page 4"/>
    </sheetNames>
    <sheetDataSet>
      <sheetData sheetId="0"/>
      <sheetData sheetId="1"/>
      <sheetData sheetId="2"/>
      <sheetData sheetId="3"/>
      <sheetData sheetId="4">
        <row r="11">
          <cell r="L11">
            <v>0</v>
          </cell>
        </row>
        <row r="13">
          <cell r="L13">
            <v>0</v>
          </cell>
        </row>
        <row r="15">
          <cell r="L15">
            <v>0</v>
          </cell>
        </row>
        <row r="17">
          <cell r="L17">
            <v>0</v>
          </cell>
        </row>
        <row r="19">
          <cell r="L19">
            <v>0</v>
          </cell>
        </row>
        <row r="21">
          <cell r="L21">
            <v>0</v>
          </cell>
        </row>
        <row r="23">
          <cell r="L23">
            <v>0</v>
          </cell>
        </row>
        <row r="25">
          <cell r="L25">
            <v>0</v>
          </cell>
        </row>
        <row r="34">
          <cell r="N34">
            <v>0</v>
          </cell>
        </row>
        <row r="36">
          <cell r="N36">
            <v>0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  <row r="41">
          <cell r="N41">
            <v>0</v>
          </cell>
        </row>
        <row r="42">
          <cell r="N42">
            <v>0</v>
          </cell>
        </row>
        <row r="43">
          <cell r="N43">
            <v>0</v>
          </cell>
        </row>
        <row r="44">
          <cell r="N44">
            <v>0</v>
          </cell>
        </row>
        <row r="45">
          <cell r="N45">
            <v>0</v>
          </cell>
        </row>
        <row r="46">
          <cell r="N46">
            <v>0</v>
          </cell>
        </row>
        <row r="47">
          <cell r="N4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CMayo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38"/>
  <sheetViews>
    <sheetView showGridLines="0" showRuler="0" topLeftCell="C5" workbookViewId="0">
      <selection activeCell="H32" sqref="H32"/>
    </sheetView>
  </sheetViews>
  <sheetFormatPr baseColWidth="10" defaultColWidth="9.33203125" defaultRowHeight="12" x14ac:dyDescent="0"/>
  <cols>
    <col min="1" max="1" width="9.6640625" style="65" customWidth="1"/>
    <col min="2" max="2" width="6.33203125" style="65" customWidth="1"/>
    <col min="3" max="3" width="5.5" style="65" customWidth="1"/>
    <col min="4" max="4" width="9.6640625" style="65" customWidth="1"/>
    <col min="5" max="5" width="6.33203125" style="65" customWidth="1"/>
    <col min="6" max="6" width="13.1640625" style="65" customWidth="1"/>
    <col min="7" max="7" width="7.83203125" style="65" customWidth="1"/>
    <col min="8" max="8" width="3.5" style="64" customWidth="1"/>
    <col min="9" max="9" width="13.1640625" style="64" customWidth="1"/>
    <col min="10" max="12" width="9.33203125" style="64"/>
    <col min="13" max="13" width="7.1640625" style="64" customWidth="1"/>
    <col min="14" max="14" width="20" style="64" customWidth="1"/>
    <col min="15" max="15" width="15.83203125" style="64" customWidth="1"/>
    <col min="16" max="16" width="7.1640625" style="64" customWidth="1"/>
    <col min="17" max="17" width="3.33203125" style="64" customWidth="1"/>
    <col min="18" max="18" width="16" style="64" customWidth="1"/>
    <col min="19" max="16384" width="9.33203125" style="64"/>
  </cols>
  <sheetData>
    <row r="1" spans="1:20" ht="12.75" customHeight="1">
      <c r="A1" s="316" t="s">
        <v>0</v>
      </c>
      <c r="B1" s="316"/>
      <c r="C1" s="316"/>
      <c r="D1" s="308" t="s">
        <v>387</v>
      </c>
      <c r="E1" s="308"/>
      <c r="F1" s="308"/>
      <c r="G1" s="308"/>
      <c r="H1" s="308"/>
      <c r="I1" s="308"/>
      <c r="J1" s="59"/>
      <c r="K1" s="60"/>
      <c r="L1" s="117" t="s">
        <v>1</v>
      </c>
      <c r="M1" s="308" t="s">
        <v>383</v>
      </c>
      <c r="N1" s="308"/>
      <c r="O1"/>
      <c r="P1"/>
      <c r="Q1" s="118" t="s">
        <v>206</v>
      </c>
      <c r="R1" s="63" t="s">
        <v>388</v>
      </c>
    </row>
    <row r="2" spans="1:20" ht="12.75" customHeight="1">
      <c r="A2" s="89"/>
      <c r="B2" s="89"/>
      <c r="C2" s="89"/>
      <c r="D2" s="306" t="s">
        <v>204</v>
      </c>
      <c r="E2" s="306"/>
      <c r="F2" s="306"/>
      <c r="G2" s="306"/>
      <c r="H2" s="306"/>
      <c r="I2" s="306"/>
      <c r="J2" s="59"/>
      <c r="K2" s="60"/>
      <c r="L2" s="61"/>
      <c r="M2" s="71"/>
      <c r="N2" s="71"/>
      <c r="O2"/>
      <c r="P2"/>
      <c r="Q2" s="62"/>
      <c r="R2" s="78"/>
    </row>
    <row r="3" spans="1:20" ht="12.75" customHeight="1">
      <c r="A3" s="89"/>
      <c r="B3" s="89"/>
      <c r="C3" s="89"/>
      <c r="D3" s="308"/>
      <c r="E3" s="308"/>
      <c r="F3" s="308"/>
      <c r="G3" s="308"/>
      <c r="H3" s="308"/>
      <c r="I3" s="308"/>
      <c r="J3" s="59"/>
      <c r="K3" s="60"/>
      <c r="L3" s="61"/>
      <c r="M3" s="71"/>
      <c r="N3" s="71"/>
      <c r="O3"/>
      <c r="P3"/>
      <c r="Q3" s="62"/>
      <c r="R3" s="78"/>
    </row>
    <row r="4" spans="1:20" ht="12.75" customHeight="1">
      <c r="A4" s="89"/>
      <c r="B4" s="89"/>
      <c r="C4" s="89"/>
      <c r="D4" s="306" t="s">
        <v>205</v>
      </c>
      <c r="E4" s="306"/>
      <c r="F4" s="306"/>
      <c r="G4" s="306"/>
      <c r="H4" s="306"/>
      <c r="I4" s="306"/>
      <c r="J4" s="59"/>
      <c r="K4" s="60"/>
      <c r="L4" s="61"/>
      <c r="M4" s="71"/>
      <c r="N4" s="71"/>
      <c r="O4"/>
      <c r="P4"/>
      <c r="Q4" s="62"/>
      <c r="R4" s="78"/>
    </row>
    <row r="5" spans="1:20" ht="12.75" customHeight="1">
      <c r="A5" s="89"/>
      <c r="B5" s="89"/>
      <c r="C5" s="89"/>
      <c r="D5" s="59"/>
      <c r="E5" s="59"/>
      <c r="F5" s="59"/>
      <c r="G5" s="59"/>
      <c r="H5" s="59"/>
      <c r="I5" s="59"/>
      <c r="J5" s="59"/>
      <c r="K5" s="60"/>
      <c r="L5" s="61"/>
      <c r="M5" s="71"/>
      <c r="N5" s="71"/>
      <c r="O5"/>
      <c r="P5"/>
      <c r="Q5" s="62"/>
      <c r="R5" s="78"/>
    </row>
    <row r="6" spans="1:20" ht="18" customHeight="1">
      <c r="A6" s="66"/>
      <c r="B6" s="317" t="s">
        <v>328</v>
      </c>
      <c r="C6" s="317"/>
      <c r="D6" s="317"/>
      <c r="E6" s="317"/>
      <c r="F6" s="317"/>
      <c r="G6" s="317"/>
      <c r="H6" s="317"/>
      <c r="I6" s="317"/>
      <c r="J6" s="66"/>
      <c r="L6" s="61"/>
      <c r="M6" s="71"/>
      <c r="N6" s="71"/>
      <c r="O6"/>
      <c r="P6"/>
      <c r="Q6" s="62"/>
      <c r="R6" s="78"/>
    </row>
    <row r="7" spans="1:20">
      <c r="A7" s="66"/>
      <c r="B7" s="66"/>
      <c r="C7" s="66"/>
      <c r="D7" s="66"/>
      <c r="E7" s="66"/>
      <c r="F7" s="66"/>
      <c r="G7" s="66"/>
      <c r="H7" s="59"/>
      <c r="I7" s="59"/>
      <c r="J7" s="67"/>
      <c r="L7" s="61"/>
      <c r="M7" s="71"/>
      <c r="N7" s="71"/>
      <c r="O7"/>
      <c r="P7"/>
      <c r="Q7" s="62"/>
      <c r="R7" s="78"/>
    </row>
    <row r="8" spans="1:20" ht="18" customHeight="1">
      <c r="A8" s="72"/>
      <c r="B8" s="313" t="s">
        <v>160</v>
      </c>
      <c r="C8" s="313"/>
      <c r="D8" s="313"/>
      <c r="E8" s="313"/>
      <c r="F8" s="313"/>
      <c r="G8" s="313"/>
      <c r="H8" s="313"/>
      <c r="I8" s="313"/>
      <c r="J8" s="68"/>
      <c r="K8" s="60"/>
      <c r="L8" s="60"/>
      <c r="M8" s="60"/>
      <c r="N8" s="60"/>
      <c r="O8" s="60"/>
      <c r="P8" s="60"/>
      <c r="Q8" s="60"/>
      <c r="R8" s="60"/>
    </row>
    <row r="9" spans="1:20">
      <c r="A9" s="72"/>
      <c r="B9" s="72"/>
      <c r="C9" s="72"/>
      <c r="D9" s="72"/>
      <c r="E9" s="72"/>
      <c r="F9" s="72"/>
      <c r="G9" s="72"/>
      <c r="H9" s="59"/>
      <c r="I9" s="59"/>
      <c r="J9" s="67"/>
      <c r="K9" s="60"/>
      <c r="L9" s="311"/>
      <c r="M9" s="311"/>
      <c r="N9" s="311"/>
      <c r="O9" s="60"/>
      <c r="P9" s="303"/>
      <c r="Q9" s="60"/>
      <c r="R9" s="60"/>
    </row>
    <row r="10" spans="1:20" ht="12.75" customHeight="1">
      <c r="A10" s="72"/>
      <c r="B10" s="314" t="s">
        <v>162</v>
      </c>
      <c r="C10" s="314"/>
      <c r="D10" s="314"/>
      <c r="E10" s="314"/>
      <c r="F10" s="314"/>
      <c r="G10" s="314"/>
      <c r="H10" s="314"/>
      <c r="I10" s="314"/>
      <c r="J10" s="68"/>
      <c r="K10" s="60"/>
      <c r="L10" s="312"/>
      <c r="M10" s="312"/>
      <c r="N10" s="312"/>
      <c r="O10" s="312"/>
      <c r="P10" s="312"/>
      <c r="Q10" s="70"/>
      <c r="R10" s="80"/>
    </row>
    <row r="11" spans="1:20" ht="12.75" customHeight="1">
      <c r="A11" s="72"/>
      <c r="B11" s="72"/>
      <c r="C11" s="72"/>
      <c r="D11" s="72"/>
      <c r="E11" s="72"/>
      <c r="F11" s="72"/>
      <c r="G11" s="72"/>
      <c r="H11" s="59"/>
      <c r="I11" s="59"/>
      <c r="J11" s="67"/>
      <c r="K11" s="60"/>
      <c r="L11" s="60"/>
      <c r="M11" s="60"/>
      <c r="N11" s="60"/>
      <c r="O11" s="60"/>
      <c r="P11" s="78"/>
      <c r="Q11" s="70"/>
      <c r="R11" s="79"/>
    </row>
    <row r="12" spans="1:20" ht="12.75" customHeight="1">
      <c r="A12" s="64"/>
      <c r="B12" s="64"/>
      <c r="C12" s="64"/>
      <c r="D12" s="64"/>
      <c r="E12" s="64"/>
      <c r="F12" s="64"/>
      <c r="G12" s="64"/>
      <c r="J12" s="69"/>
      <c r="K12" s="77"/>
      <c r="L12" s="322"/>
      <c r="M12" s="322"/>
      <c r="N12" s="322"/>
      <c r="O12" s="322"/>
      <c r="P12" s="322"/>
      <c r="Q12" s="322"/>
      <c r="R12" s="59"/>
    </row>
    <row r="13" spans="1:20">
      <c r="A13" s="59"/>
      <c r="B13" s="59"/>
      <c r="C13" s="59"/>
      <c r="D13" s="59"/>
      <c r="E13" s="59"/>
      <c r="F13" s="59"/>
      <c r="G13" s="59"/>
      <c r="H13" s="60"/>
      <c r="I13" s="60"/>
      <c r="J13" s="69"/>
      <c r="K13" s="60"/>
      <c r="L13" s="3"/>
      <c r="M13" s="3"/>
      <c r="N13" s="3"/>
      <c r="O13" s="59"/>
      <c r="P13" s="59"/>
      <c r="Q13" s="59"/>
      <c r="R13" s="59"/>
    </row>
    <row r="14" spans="1:20" ht="26.25" customHeight="1">
      <c r="A14" s="59"/>
      <c r="B14" s="315" t="s">
        <v>329</v>
      </c>
      <c r="C14" s="315"/>
      <c r="D14" s="315"/>
      <c r="E14" s="315"/>
      <c r="F14" s="315"/>
      <c r="G14" s="315"/>
      <c r="H14" s="315"/>
      <c r="I14" s="315"/>
      <c r="J14" s="69"/>
      <c r="K14" s="60"/>
      <c r="L14" s="323"/>
      <c r="M14" s="323"/>
      <c r="N14" s="323"/>
      <c r="O14" s="3"/>
      <c r="P14" s="325"/>
      <c r="Q14" s="325"/>
      <c r="R14" s="325"/>
    </row>
    <row r="15" spans="1:20">
      <c r="J15" s="81"/>
      <c r="K15" s="60"/>
      <c r="L15" s="324"/>
      <c r="M15" s="324"/>
      <c r="N15" s="324"/>
      <c r="O15" s="71"/>
      <c r="P15" s="324"/>
      <c r="Q15" s="324"/>
      <c r="R15" s="324"/>
    </row>
    <row r="16" spans="1:20" ht="12.75" customHeight="1">
      <c r="A16" s="59"/>
      <c r="B16" s="59"/>
      <c r="C16" s="59"/>
      <c r="D16" s="59"/>
      <c r="E16" s="59"/>
      <c r="F16" s="59"/>
      <c r="G16" s="59"/>
      <c r="H16" s="60"/>
      <c r="I16" s="60"/>
      <c r="J16" s="69"/>
      <c r="K16" s="60"/>
      <c r="L16" s="60"/>
      <c r="M16" s="60"/>
      <c r="N16" s="60"/>
      <c r="O16" s="60"/>
      <c r="P16" s="60"/>
      <c r="Q16" s="60"/>
      <c r="R16" s="60"/>
      <c r="S16" s="59"/>
      <c r="T16" s="59"/>
    </row>
    <row r="17" spans="1:20" ht="12.75" customHeight="1">
      <c r="A17" s="59"/>
      <c r="B17" s="60"/>
      <c r="C17" s="60"/>
      <c r="D17" s="60"/>
      <c r="E17" s="60"/>
      <c r="F17" s="60"/>
      <c r="G17" s="60"/>
      <c r="H17" s="60"/>
      <c r="I17" s="60"/>
      <c r="J17" s="69"/>
      <c r="K17" s="60"/>
      <c r="S17" s="65"/>
      <c r="T17" s="65"/>
    </row>
    <row r="18" spans="1:20" ht="12.75" customHeight="1">
      <c r="A18" s="304"/>
      <c r="B18" s="304"/>
      <c r="C18" s="304"/>
      <c r="D18" s="304"/>
      <c r="E18" s="304"/>
      <c r="F18" s="71"/>
      <c r="G18" s="305"/>
      <c r="H18" s="305"/>
      <c r="I18" s="305"/>
      <c r="J18" s="69"/>
      <c r="S18" s="71"/>
      <c r="T18" s="71"/>
    </row>
    <row r="19" spans="1:20" ht="12.75" customHeight="1">
      <c r="A19" s="59"/>
      <c r="B19" s="59"/>
      <c r="C19" s="59"/>
      <c r="D19" s="59"/>
      <c r="E19" s="59"/>
      <c r="F19" s="59"/>
      <c r="G19" s="59"/>
      <c r="H19" s="59" t="s">
        <v>384</v>
      </c>
      <c r="I19" s="59"/>
      <c r="J19" s="68"/>
      <c r="L19" s="326" t="s">
        <v>332</v>
      </c>
      <c r="M19" s="326"/>
      <c r="N19" s="326"/>
      <c r="O19" s="326"/>
      <c r="P19" s="326"/>
      <c r="Q19" s="326"/>
      <c r="R19" s="326"/>
      <c r="S19" s="71"/>
      <c r="T19" s="71"/>
    </row>
    <row r="20" spans="1:20" ht="12.75" customHeight="1">
      <c r="A20" s="304"/>
      <c r="B20" s="304"/>
      <c r="C20" s="304"/>
      <c r="D20" s="304"/>
      <c r="E20" s="304"/>
      <c r="F20" s="71"/>
      <c r="G20" s="305"/>
      <c r="H20" s="305"/>
      <c r="I20" s="305"/>
      <c r="J20" s="68"/>
      <c r="L20" s="64" t="s">
        <v>211</v>
      </c>
      <c r="N20" s="84"/>
      <c r="O20" s="328" t="s">
        <v>163</v>
      </c>
      <c r="P20" s="328"/>
      <c r="Q20" s="328"/>
      <c r="R20" s="328"/>
    </row>
    <row r="21" spans="1:20" ht="12.75" customHeight="1">
      <c r="A21" s="74"/>
      <c r="B21" s="74"/>
      <c r="C21" s="74"/>
      <c r="D21" s="74"/>
      <c r="E21" s="74"/>
      <c r="F21" s="59"/>
      <c r="G21" s="74"/>
      <c r="H21" s="59" t="s">
        <v>384</v>
      </c>
      <c r="I21" s="59"/>
      <c r="J21" s="68"/>
      <c r="L21" s="327" t="s">
        <v>164</v>
      </c>
      <c r="M21" s="327"/>
      <c r="N21" s="327"/>
      <c r="O21" s="73"/>
      <c r="P21" s="73"/>
      <c r="Q21" s="73"/>
      <c r="R21" s="73"/>
    </row>
    <row r="22" spans="1:20" ht="12.75" customHeight="1">
      <c r="A22" s="304"/>
      <c r="B22" s="304"/>
      <c r="C22" s="304"/>
      <c r="D22" s="304"/>
      <c r="E22" s="304"/>
      <c r="F22" s="71"/>
      <c r="G22" s="305"/>
      <c r="H22" s="305"/>
      <c r="I22" s="305"/>
      <c r="J22" s="68"/>
      <c r="L22" s="65"/>
      <c r="M22" s="73"/>
      <c r="N22" s="73"/>
      <c r="O22" s="73"/>
      <c r="P22" s="73"/>
      <c r="Q22" s="73"/>
      <c r="R22" s="73"/>
    </row>
    <row r="23" spans="1:20" ht="12.75" customHeight="1">
      <c r="A23" s="74"/>
      <c r="B23" s="74"/>
      <c r="C23" s="74"/>
      <c r="D23" s="74"/>
      <c r="E23" s="74"/>
      <c r="F23" s="59"/>
      <c r="G23" s="74"/>
      <c r="H23" s="59" t="s">
        <v>384</v>
      </c>
      <c r="I23" s="59"/>
      <c r="J23" s="69"/>
      <c r="L23" s="304"/>
      <c r="M23" s="304"/>
      <c r="N23" s="304"/>
      <c r="O23" s="65"/>
      <c r="P23" s="307" t="s">
        <v>385</v>
      </c>
      <c r="Q23" s="308"/>
      <c r="R23" s="308"/>
    </row>
    <row r="24" spans="1:20" ht="12.75" customHeight="1">
      <c r="A24" s="304"/>
      <c r="B24" s="304"/>
      <c r="C24" s="304"/>
      <c r="D24" s="304"/>
      <c r="E24" s="304"/>
      <c r="F24" s="71"/>
      <c r="G24" s="305"/>
      <c r="H24" s="305"/>
      <c r="I24" s="305"/>
      <c r="J24" s="69"/>
      <c r="L24" s="306" t="s">
        <v>240</v>
      </c>
      <c r="M24" s="306"/>
      <c r="N24" s="306"/>
      <c r="O24" s="65"/>
      <c r="P24" s="306" t="s">
        <v>241</v>
      </c>
      <c r="Q24" s="306"/>
      <c r="R24" s="306"/>
    </row>
    <row r="25" spans="1:20" ht="12.75" customHeight="1">
      <c r="A25" s="59"/>
      <c r="B25" s="59"/>
      <c r="C25" s="59"/>
      <c r="D25" s="72"/>
      <c r="E25" s="72"/>
      <c r="F25" s="72"/>
      <c r="G25" s="59"/>
      <c r="H25" s="74" t="s">
        <v>384</v>
      </c>
      <c r="I25" s="74"/>
      <c r="J25" s="69"/>
      <c r="L25" s="59"/>
      <c r="M25" s="59"/>
      <c r="N25" s="59"/>
      <c r="O25" s="59"/>
      <c r="P25" s="59"/>
      <c r="Q25" s="59"/>
      <c r="R25" s="59"/>
    </row>
    <row r="26" spans="1:20" s="65" customFormat="1" ht="12.75" customHeight="1">
      <c r="A26" s="304"/>
      <c r="B26" s="304"/>
      <c r="C26" s="304"/>
      <c r="D26" s="304"/>
      <c r="E26" s="304"/>
      <c r="F26" s="71"/>
      <c r="G26" s="305"/>
      <c r="H26" s="305"/>
      <c r="I26" s="305"/>
      <c r="J26" s="69"/>
    </row>
    <row r="27" spans="1:20" s="65" customFormat="1" ht="12.75" customHeight="1">
      <c r="A27" s="59"/>
      <c r="B27" s="59"/>
      <c r="C27" s="59"/>
      <c r="D27" s="72"/>
      <c r="E27" s="72"/>
      <c r="F27" s="72"/>
      <c r="G27" s="59"/>
      <c r="H27" s="74" t="s">
        <v>384</v>
      </c>
      <c r="I27" s="74"/>
      <c r="J27" s="76"/>
      <c r="L27" s="304"/>
      <c r="M27" s="304"/>
      <c r="N27" s="304"/>
      <c r="O27" s="75"/>
      <c r="P27" s="309"/>
      <c r="Q27" s="309"/>
      <c r="R27" s="309"/>
    </row>
    <row r="28" spans="1:20" s="65" customFormat="1" ht="12.75" customHeight="1">
      <c r="A28" s="304"/>
      <c r="B28" s="304"/>
      <c r="C28" s="304"/>
      <c r="D28" s="304"/>
      <c r="E28" s="304"/>
      <c r="F28" s="71"/>
      <c r="G28" s="305"/>
      <c r="H28" s="305"/>
      <c r="I28" s="305"/>
      <c r="J28" s="76"/>
      <c r="L28" s="306" t="s">
        <v>240</v>
      </c>
      <c r="M28" s="306"/>
      <c r="N28" s="306"/>
      <c r="O28" s="75"/>
      <c r="P28" s="310" t="s">
        <v>241</v>
      </c>
      <c r="Q28" s="310"/>
      <c r="R28" s="310"/>
    </row>
    <row r="29" spans="1:20" s="59" customFormat="1" ht="12.75" customHeight="1">
      <c r="D29" s="72"/>
      <c r="E29" s="72"/>
      <c r="F29" s="72"/>
      <c r="H29" s="74" t="s">
        <v>384</v>
      </c>
      <c r="I29" s="74"/>
      <c r="J29" s="76"/>
      <c r="K29" s="65"/>
      <c r="M29" s="75"/>
      <c r="N29" s="75"/>
      <c r="O29" s="75"/>
      <c r="P29" s="75"/>
      <c r="Q29" s="75"/>
      <c r="R29" s="75"/>
    </row>
    <row r="30" spans="1:20" s="65" customFormat="1" ht="12.75" customHeight="1">
      <c r="A30" s="304"/>
      <c r="B30" s="304"/>
      <c r="C30" s="304"/>
      <c r="D30" s="304"/>
      <c r="E30" s="304"/>
      <c r="F30" s="71"/>
      <c r="G30" s="305"/>
      <c r="H30" s="305"/>
      <c r="I30" s="305"/>
      <c r="J30" s="76"/>
      <c r="K30" s="180"/>
      <c r="L30" s="178"/>
      <c r="M30" s="181"/>
      <c r="N30" s="181"/>
      <c r="O30" s="181"/>
      <c r="P30" s="181"/>
      <c r="Q30" s="181"/>
      <c r="R30" s="181"/>
    </row>
    <row r="31" spans="1:20" s="59" customFormat="1" ht="12.75" customHeight="1">
      <c r="A31" s="306" t="s">
        <v>161</v>
      </c>
      <c r="B31" s="306"/>
      <c r="C31" s="306"/>
      <c r="D31" s="306"/>
      <c r="E31" s="306"/>
      <c r="F31" s="71"/>
      <c r="G31" s="306" t="s">
        <v>384</v>
      </c>
      <c r="H31" s="306"/>
      <c r="I31" s="306"/>
      <c r="J31" s="76"/>
      <c r="L31" s="65"/>
      <c r="M31" s="65"/>
      <c r="N31" s="65"/>
      <c r="O31" s="65"/>
      <c r="P31" s="65"/>
      <c r="Q31" s="65"/>
      <c r="R31" s="65"/>
    </row>
    <row r="32" spans="1:20" s="65" customFormat="1" ht="12.75" customHeight="1">
      <c r="J32" s="76"/>
      <c r="L32" s="65" t="s">
        <v>263</v>
      </c>
    </row>
    <row r="33" spans="10:18" s="59" customFormat="1" ht="12.75" customHeight="1">
      <c r="J33" s="76"/>
      <c r="L33" s="64" t="s">
        <v>333</v>
      </c>
      <c r="M33" s="64"/>
      <c r="N33" s="64"/>
      <c r="O33" s="64"/>
      <c r="P33" s="182" t="s">
        <v>62</v>
      </c>
      <c r="Q33" s="318">
        <f>'Page 2'!J41</f>
        <v>4799339</v>
      </c>
      <c r="R33" s="319"/>
    </row>
    <row r="34" spans="10:18" s="65" customFormat="1" ht="12.75" customHeight="1">
      <c r="J34" s="69"/>
      <c r="L34" s="64" t="s">
        <v>250</v>
      </c>
      <c r="M34" s="64"/>
      <c r="N34" s="64"/>
      <c r="O34" s="64"/>
      <c r="P34" s="182" t="s">
        <v>62</v>
      </c>
      <c r="Q34" s="320">
        <f>'Page 2'!J42</f>
        <v>175262</v>
      </c>
      <c r="R34" s="321"/>
    </row>
    <row r="35" spans="10:18" s="65" customFormat="1" ht="12.75" customHeight="1">
      <c r="J35" s="69"/>
      <c r="K35" s="59"/>
      <c r="L35" s="64"/>
      <c r="M35" s="64"/>
      <c r="N35" s="64"/>
      <c r="O35" s="64"/>
      <c r="P35" s="64"/>
      <c r="Q35" s="64"/>
      <c r="R35" s="64"/>
    </row>
    <row r="36" spans="10:18" s="65" customFormat="1" ht="12.75" customHeight="1">
      <c r="J36" s="60"/>
      <c r="L36" s="64"/>
      <c r="M36" s="64"/>
      <c r="N36" s="64"/>
      <c r="O36" s="64"/>
      <c r="P36" s="64"/>
      <c r="Q36" s="64"/>
      <c r="R36" s="64"/>
    </row>
    <row r="37" spans="10:18">
      <c r="K37" s="59"/>
    </row>
    <row r="38" spans="10:18">
      <c r="K38" s="59"/>
    </row>
  </sheetData>
  <mergeCells count="46">
    <mergeCell ref="Q34:R34"/>
    <mergeCell ref="L12:Q12"/>
    <mergeCell ref="L14:N14"/>
    <mergeCell ref="L15:N15"/>
    <mergeCell ref="P14:R14"/>
    <mergeCell ref="P15:R15"/>
    <mergeCell ref="L19:R19"/>
    <mergeCell ref="L21:N21"/>
    <mergeCell ref="O20:R20"/>
    <mergeCell ref="M1:N1"/>
    <mergeCell ref="B6:I6"/>
    <mergeCell ref="D2:I2"/>
    <mergeCell ref="D3:I3"/>
    <mergeCell ref="D4:I4"/>
    <mergeCell ref="Q33:R33"/>
    <mergeCell ref="B8:I8"/>
    <mergeCell ref="B10:I10"/>
    <mergeCell ref="B14:I14"/>
    <mergeCell ref="A20:E20"/>
    <mergeCell ref="G20:I20"/>
    <mergeCell ref="A1:C1"/>
    <mergeCell ref="D1:I1"/>
    <mergeCell ref="A18:E18"/>
    <mergeCell ref="G18:I18"/>
    <mergeCell ref="A22:E22"/>
    <mergeCell ref="G22:I22"/>
    <mergeCell ref="A24:E24"/>
    <mergeCell ref="G24:I24"/>
    <mergeCell ref="P23:R23"/>
    <mergeCell ref="P24:R24"/>
    <mergeCell ref="P27:R27"/>
    <mergeCell ref="P28:R28"/>
    <mergeCell ref="L9:N9"/>
    <mergeCell ref="G28:I28"/>
    <mergeCell ref="L10:P10"/>
    <mergeCell ref="L28:N28"/>
    <mergeCell ref="A30:E30"/>
    <mergeCell ref="G30:I30"/>
    <mergeCell ref="L23:N23"/>
    <mergeCell ref="A31:E31"/>
    <mergeCell ref="G31:I31"/>
    <mergeCell ref="L24:N24"/>
    <mergeCell ref="L27:N27"/>
    <mergeCell ref="A28:E28"/>
    <mergeCell ref="A26:E26"/>
    <mergeCell ref="G26:I26"/>
  </mergeCells>
  <phoneticPr fontId="0" type="noConversion"/>
  <dataValidations xWindow="701" yWindow="156" count="1">
    <dataValidation type="textLength" operator="equal" showInputMessage="1" showErrorMessage="1" prompt="This cell will only accept entries equal to 9 digits.  School District sponsored charter schools must enter their CTDS number.  State Board sponsored charter schools must enter their CTD number plus 3 zeros." sqref="R1">
      <formula1>9</formula1>
    </dataValidation>
  </dataValidations>
  <hyperlinks>
    <hyperlink ref="P23" r:id="rId1"/>
  </hyperlinks>
  <printOptions horizontalCentered="1"/>
  <pageMargins left="0.25" right="0.25" top="1.25" bottom="0.75" header="0.5" footer="0.5"/>
  <pageSetup scale="86" orientation="landscape" horizontalDpi="300" verticalDpi="300"/>
  <headerFooter>
    <oddFooter>&amp;LRev. 9/06&amp;CFY 2005-06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3"/>
  <sheetViews>
    <sheetView showGridLines="0" showRuler="0" workbookViewId="0">
      <selection activeCell="H5" sqref="H5:H33"/>
    </sheetView>
  </sheetViews>
  <sheetFormatPr baseColWidth="10" defaultColWidth="9.33203125" defaultRowHeight="12" x14ac:dyDescent="0"/>
  <cols>
    <col min="1" max="1" width="3.33203125" style="4" customWidth="1"/>
    <col min="2" max="2" width="17.83203125" style="4" customWidth="1"/>
    <col min="3" max="3" width="33.33203125" style="4" customWidth="1"/>
    <col min="4" max="4" width="13.83203125" style="4" customWidth="1"/>
    <col min="5" max="5" width="5.1640625" style="4" customWidth="1"/>
    <col min="6" max="7" width="7.6640625" style="4" customWidth="1"/>
    <col min="8" max="8" width="13.83203125" style="4" customWidth="1"/>
    <col min="9" max="11" width="9.33203125" style="4"/>
    <col min="12" max="12" width="10.6640625" style="4" customWidth="1"/>
    <col min="13" max="13" width="11.33203125" style="4" customWidth="1"/>
    <col min="14" max="16384" width="9.33203125" style="4"/>
  </cols>
  <sheetData>
    <row r="1" spans="1:14">
      <c r="A1" s="336" t="s">
        <v>0</v>
      </c>
      <c r="B1" s="336"/>
      <c r="C1" s="12" t="str">
        <f>'Cover Page'!D1</f>
        <v>Primavera Technical Learning Centers</v>
      </c>
      <c r="F1" s="3"/>
      <c r="G1" s="5" t="s">
        <v>1</v>
      </c>
      <c r="H1" s="337" t="str">
        <f>'Cover Page'!M1</f>
        <v>Maricopa</v>
      </c>
      <c r="I1" s="337"/>
      <c r="J1" s="3"/>
      <c r="L1" s="5" t="s">
        <v>206</v>
      </c>
      <c r="M1" s="338" t="str">
        <f>'Cover Page'!R1</f>
        <v>078926000</v>
      </c>
      <c r="N1" s="337"/>
    </row>
    <row r="2" spans="1:14">
      <c r="F2" s="10"/>
      <c r="G2" s="10"/>
      <c r="H2" s="3" t="s">
        <v>2</v>
      </c>
      <c r="I2" s="3"/>
    </row>
    <row r="3" spans="1:14">
      <c r="A3" s="6" t="s">
        <v>100</v>
      </c>
      <c r="B3" s="6"/>
      <c r="D3" s="3"/>
      <c r="E3" s="3"/>
      <c r="F3" s="3"/>
      <c r="G3" s="3"/>
      <c r="H3" s="45" t="s">
        <v>3</v>
      </c>
      <c r="L3" s="3"/>
    </row>
    <row r="4" spans="1:14">
      <c r="A4" s="6" t="s">
        <v>4</v>
      </c>
      <c r="C4" s="3"/>
      <c r="D4" s="3"/>
      <c r="E4" s="3"/>
      <c r="F4" s="3"/>
      <c r="G4" s="3"/>
      <c r="H4" s="3"/>
      <c r="J4" s="47"/>
      <c r="K4" s="47"/>
      <c r="L4" s="47"/>
      <c r="M4" s="3"/>
    </row>
    <row r="5" spans="1:14">
      <c r="A5" s="11" t="s">
        <v>5</v>
      </c>
      <c r="B5" s="332" t="s">
        <v>350</v>
      </c>
      <c r="C5" s="332"/>
      <c r="D5" s="332"/>
      <c r="E5" s="3"/>
      <c r="F5" s="3"/>
      <c r="G5" s="3"/>
      <c r="H5" s="19" t="s">
        <v>2</v>
      </c>
      <c r="I5" s="42" t="s">
        <v>5</v>
      </c>
      <c r="J5" s="46"/>
      <c r="K5" s="47"/>
      <c r="L5" s="47"/>
      <c r="M5" s="3"/>
    </row>
    <row r="6" spans="1:14">
      <c r="A6" s="18" t="s">
        <v>6</v>
      </c>
      <c r="B6" s="332" t="s">
        <v>135</v>
      </c>
      <c r="C6" s="332"/>
      <c r="D6" s="332"/>
      <c r="E6" s="3"/>
      <c r="F6" s="3"/>
      <c r="G6" s="3"/>
      <c r="H6" s="19" t="s">
        <v>2</v>
      </c>
      <c r="I6" s="296" t="s">
        <v>6</v>
      </c>
      <c r="J6" s="47"/>
      <c r="K6" s="47"/>
      <c r="L6" s="47"/>
      <c r="M6" s="3"/>
    </row>
    <row r="7" spans="1:14">
      <c r="A7" s="18" t="s">
        <v>7</v>
      </c>
      <c r="B7" s="332" t="s">
        <v>136</v>
      </c>
      <c r="C7" s="332"/>
      <c r="D7" s="3"/>
      <c r="E7" s="3"/>
      <c r="F7" s="3"/>
      <c r="G7" s="3"/>
      <c r="H7" s="19">
        <v>30646</v>
      </c>
      <c r="I7" s="296" t="s">
        <v>7</v>
      </c>
      <c r="J7" s="48"/>
      <c r="K7" s="47"/>
      <c r="L7" s="47"/>
      <c r="M7" s="3"/>
    </row>
    <row r="8" spans="1:14">
      <c r="A8" s="18" t="s">
        <v>8</v>
      </c>
      <c r="B8" s="332" t="s">
        <v>334</v>
      </c>
      <c r="C8" s="332"/>
      <c r="D8" s="3"/>
      <c r="E8" s="3"/>
      <c r="F8" s="3"/>
      <c r="G8" s="3"/>
      <c r="H8" s="19"/>
      <c r="I8" s="296" t="s">
        <v>8</v>
      </c>
      <c r="J8" s="48"/>
      <c r="K8" s="47"/>
      <c r="L8" s="47"/>
      <c r="M8" s="3"/>
    </row>
    <row r="9" spans="1:14">
      <c r="A9" s="18" t="s">
        <v>9</v>
      </c>
      <c r="B9" s="332" t="s">
        <v>137</v>
      </c>
      <c r="C9" s="332"/>
      <c r="D9" s="3"/>
      <c r="E9" s="3"/>
      <c r="F9" s="3"/>
      <c r="G9" s="3"/>
      <c r="H9" s="19"/>
      <c r="I9" s="296" t="s">
        <v>9</v>
      </c>
      <c r="J9" s="47"/>
      <c r="K9" s="47"/>
      <c r="L9" s="47"/>
      <c r="M9" s="3"/>
    </row>
    <row r="10" spans="1:14">
      <c r="A10" s="11" t="s">
        <v>10</v>
      </c>
      <c r="B10" s="332" t="s">
        <v>151</v>
      </c>
      <c r="C10" s="332"/>
      <c r="D10" s="3"/>
      <c r="E10" s="3"/>
      <c r="F10" s="3"/>
      <c r="G10" s="3"/>
      <c r="H10" s="19" t="s">
        <v>2</v>
      </c>
      <c r="I10" s="42" t="s">
        <v>10</v>
      </c>
      <c r="J10" s="47"/>
      <c r="K10" s="47"/>
      <c r="L10" s="47"/>
      <c r="M10" s="3"/>
    </row>
    <row r="11" spans="1:14">
      <c r="A11" s="11" t="s">
        <v>11</v>
      </c>
      <c r="B11" s="332" t="s">
        <v>138</v>
      </c>
      <c r="C11" s="332"/>
      <c r="D11" s="334" t="s">
        <v>389</v>
      </c>
      <c r="E11" s="334"/>
      <c r="F11" s="334"/>
      <c r="G11" s="3"/>
      <c r="H11" s="19">
        <v>2100</v>
      </c>
      <c r="I11" s="42" t="s">
        <v>11</v>
      </c>
      <c r="J11" s="47"/>
      <c r="K11" s="47"/>
      <c r="L11" s="47"/>
      <c r="M11" s="3"/>
    </row>
    <row r="12" spans="1:14">
      <c r="A12" s="11" t="s">
        <v>13</v>
      </c>
      <c r="B12" s="329" t="s">
        <v>379</v>
      </c>
      <c r="C12" s="329"/>
      <c r="D12" s="3"/>
      <c r="E12" s="3"/>
      <c r="F12" s="3"/>
      <c r="G12" s="3"/>
      <c r="H12" s="51">
        <f>SUM(H5:H11)</f>
        <v>32746</v>
      </c>
      <c r="I12" s="42" t="s">
        <v>13</v>
      </c>
      <c r="J12" s="47"/>
      <c r="K12" s="47"/>
      <c r="L12" s="47"/>
      <c r="M12" s="3"/>
    </row>
    <row r="13" spans="1:14">
      <c r="A13" s="6" t="s">
        <v>12</v>
      </c>
      <c r="B13" s="6"/>
      <c r="D13" s="3"/>
      <c r="E13" s="3"/>
      <c r="F13" s="3"/>
      <c r="G13" s="3"/>
      <c r="H13" s="3"/>
      <c r="I13" s="42" t="s">
        <v>2</v>
      </c>
      <c r="J13" s="47"/>
      <c r="K13" s="47"/>
      <c r="L13" s="47"/>
      <c r="M13" s="3"/>
    </row>
    <row r="14" spans="1:14">
      <c r="A14" s="11" t="s">
        <v>14</v>
      </c>
      <c r="B14" s="332" t="s">
        <v>335</v>
      </c>
      <c r="C14" s="332"/>
      <c r="D14" s="3"/>
      <c r="E14" s="3"/>
      <c r="F14" s="3"/>
      <c r="G14" s="3"/>
      <c r="H14" s="19"/>
      <c r="I14" s="42" t="s">
        <v>14</v>
      </c>
      <c r="J14" s="47"/>
      <c r="K14" s="47"/>
      <c r="L14" s="47"/>
      <c r="M14" s="3"/>
    </row>
    <row r="15" spans="1:14">
      <c r="A15" s="82" t="s">
        <v>15</v>
      </c>
      <c r="B15" s="332" t="s">
        <v>336</v>
      </c>
      <c r="C15" s="332"/>
      <c r="D15" s="3"/>
      <c r="E15" s="3"/>
      <c r="F15" s="3"/>
      <c r="G15" s="3"/>
      <c r="H15" s="19"/>
      <c r="I15" s="108" t="s">
        <v>15</v>
      </c>
      <c r="J15" s="47"/>
      <c r="K15" s="47"/>
      <c r="L15" s="47"/>
      <c r="M15" s="3"/>
    </row>
    <row r="16" spans="1:14">
      <c r="A16" s="82" t="s">
        <v>16</v>
      </c>
      <c r="B16" s="332" t="s">
        <v>139</v>
      </c>
      <c r="C16" s="332"/>
      <c r="D16" s="334"/>
      <c r="E16" s="334"/>
      <c r="F16" s="334"/>
      <c r="G16" s="3"/>
      <c r="H16" s="19"/>
      <c r="I16" s="108" t="s">
        <v>16</v>
      </c>
      <c r="J16" s="46"/>
      <c r="K16" s="46"/>
      <c r="L16" s="46"/>
      <c r="M16" s="13"/>
    </row>
    <row r="17" spans="1:13">
      <c r="A17" s="82" t="s">
        <v>17</v>
      </c>
      <c r="B17" s="329" t="s">
        <v>380</v>
      </c>
      <c r="C17" s="329"/>
      <c r="D17" s="3"/>
      <c r="E17" s="3"/>
      <c r="F17" s="3"/>
      <c r="G17" s="3"/>
      <c r="H17" s="26">
        <f>SUM(H14:H16)</f>
        <v>0</v>
      </c>
      <c r="I17" s="108" t="s">
        <v>17</v>
      </c>
      <c r="J17" s="47"/>
      <c r="K17" s="47"/>
      <c r="L17" s="47"/>
      <c r="M17" s="3"/>
    </row>
    <row r="18" spans="1:13">
      <c r="A18" s="6" t="s">
        <v>18</v>
      </c>
      <c r="B18" s="6"/>
      <c r="D18" s="3"/>
      <c r="E18" s="3"/>
      <c r="F18" s="3"/>
      <c r="G18" s="3"/>
      <c r="H18" s="3"/>
      <c r="I18" s="42"/>
      <c r="J18" s="47"/>
      <c r="K18" s="47"/>
      <c r="L18" s="47"/>
      <c r="M18" s="3"/>
    </row>
    <row r="19" spans="1:13">
      <c r="A19" s="82" t="s">
        <v>19</v>
      </c>
      <c r="B19" s="332" t="s">
        <v>140</v>
      </c>
      <c r="C19" s="332"/>
      <c r="D19" s="3"/>
      <c r="E19" s="3"/>
      <c r="F19" s="3"/>
      <c r="G19" s="3"/>
      <c r="H19" s="19">
        <v>3453654</v>
      </c>
      <c r="I19" s="108" t="s">
        <v>19</v>
      </c>
      <c r="J19" s="47"/>
      <c r="K19" s="47"/>
      <c r="L19" s="47"/>
      <c r="M19" s="3"/>
    </row>
    <row r="20" spans="1:13">
      <c r="A20" s="82" t="s">
        <v>20</v>
      </c>
      <c r="B20" s="332" t="s">
        <v>338</v>
      </c>
      <c r="C20" s="332"/>
      <c r="D20" s="3"/>
      <c r="E20" s="3"/>
      <c r="F20" s="3"/>
      <c r="G20" s="3"/>
      <c r="H20" s="19" t="s">
        <v>2</v>
      </c>
      <c r="I20" s="108" t="s">
        <v>20</v>
      </c>
      <c r="J20" s="47"/>
      <c r="K20" s="47"/>
      <c r="L20" s="47"/>
      <c r="M20" s="3"/>
    </row>
    <row r="21" spans="1:13">
      <c r="A21" s="82" t="s">
        <v>21</v>
      </c>
      <c r="B21" s="332" t="s">
        <v>339</v>
      </c>
      <c r="C21" s="332"/>
      <c r="D21" s="3"/>
      <c r="E21" s="3"/>
      <c r="F21" s="3"/>
      <c r="G21" s="3"/>
      <c r="H21" s="19">
        <f>199582+24743+245214</f>
        <v>469539</v>
      </c>
      <c r="I21" s="108" t="s">
        <v>21</v>
      </c>
      <c r="J21" s="46"/>
      <c r="K21" s="46"/>
      <c r="L21" s="46"/>
      <c r="M21" s="13"/>
    </row>
    <row r="22" spans="1:13">
      <c r="A22" s="11" t="s">
        <v>22</v>
      </c>
      <c r="B22" s="330" t="s">
        <v>337</v>
      </c>
      <c r="C22" s="330"/>
      <c r="D22" s="290"/>
      <c r="E22" s="290"/>
      <c r="F22" s="290"/>
      <c r="G22" s="290"/>
      <c r="H22" s="85" t="s">
        <v>2</v>
      </c>
      <c r="I22" s="42" t="s">
        <v>22</v>
      </c>
      <c r="J22" s="47"/>
      <c r="K22" s="47"/>
      <c r="L22" s="47"/>
      <c r="M22" s="3"/>
    </row>
    <row r="23" spans="1:13">
      <c r="A23" s="11" t="s">
        <v>23</v>
      </c>
      <c r="B23" s="330" t="s">
        <v>141</v>
      </c>
      <c r="C23" s="330"/>
      <c r="D23" s="335"/>
      <c r="E23" s="335"/>
      <c r="F23" s="335"/>
      <c r="G23" s="290"/>
      <c r="H23" s="85"/>
      <c r="I23" s="42" t="s">
        <v>23</v>
      </c>
      <c r="J23" s="47"/>
      <c r="K23" s="47"/>
      <c r="L23" s="47"/>
      <c r="M23" s="3"/>
    </row>
    <row r="24" spans="1:13">
      <c r="A24" s="11" t="s">
        <v>25</v>
      </c>
      <c r="B24" s="333" t="s">
        <v>381</v>
      </c>
      <c r="C24" s="333"/>
      <c r="D24" s="290"/>
      <c r="E24" s="290"/>
      <c r="F24" s="290"/>
      <c r="G24" s="290"/>
      <c r="H24" s="116">
        <f>SUM(H19:H23)</f>
        <v>3923193</v>
      </c>
      <c r="I24" s="42" t="s">
        <v>25</v>
      </c>
      <c r="J24" s="47"/>
      <c r="K24" s="47"/>
      <c r="L24" s="47"/>
      <c r="M24" s="3"/>
    </row>
    <row r="25" spans="1:13">
      <c r="A25" s="297" t="s">
        <v>24</v>
      </c>
      <c r="B25" s="291"/>
      <c r="C25" s="56"/>
      <c r="D25" s="290"/>
      <c r="E25" s="290"/>
      <c r="F25" s="290"/>
      <c r="G25" s="290"/>
      <c r="H25" s="290"/>
      <c r="I25" s="42"/>
      <c r="J25" s="47"/>
      <c r="K25" s="47"/>
      <c r="L25" s="47"/>
      <c r="M25" s="3"/>
    </row>
    <row r="26" spans="1:13">
      <c r="A26" s="11" t="s">
        <v>26</v>
      </c>
      <c r="B26" s="330" t="s">
        <v>340</v>
      </c>
      <c r="C26" s="330"/>
      <c r="D26" s="330"/>
      <c r="E26" s="330"/>
      <c r="F26" s="330"/>
      <c r="G26" s="290"/>
      <c r="H26" s="85"/>
      <c r="I26" s="42" t="s">
        <v>26</v>
      </c>
      <c r="J26" s="47"/>
      <c r="K26" s="47"/>
      <c r="L26" s="47"/>
      <c r="M26" s="3"/>
    </row>
    <row r="27" spans="1:13">
      <c r="A27" s="11" t="s">
        <v>27</v>
      </c>
      <c r="B27" s="330" t="s">
        <v>341</v>
      </c>
      <c r="C27" s="330"/>
      <c r="D27" s="330"/>
      <c r="E27" s="330"/>
      <c r="F27" s="330"/>
      <c r="G27" s="290"/>
      <c r="H27" s="85">
        <v>214029</v>
      </c>
      <c r="I27" s="42" t="s">
        <v>27</v>
      </c>
      <c r="J27" s="46"/>
      <c r="K27" s="46"/>
      <c r="L27" s="47"/>
      <c r="M27" s="3"/>
    </row>
    <row r="28" spans="1:13">
      <c r="A28" s="11" t="s">
        <v>28</v>
      </c>
      <c r="B28" s="330" t="s">
        <v>342</v>
      </c>
      <c r="C28" s="330"/>
      <c r="D28" s="330"/>
      <c r="E28" s="330"/>
      <c r="F28" s="330"/>
      <c r="G28" s="331"/>
      <c r="H28" s="85"/>
      <c r="I28" s="42" t="s">
        <v>28</v>
      </c>
      <c r="J28" s="47"/>
      <c r="K28" s="47"/>
      <c r="L28" s="47"/>
      <c r="M28" s="3"/>
    </row>
    <row r="29" spans="1:13">
      <c r="A29" s="11" t="s">
        <v>29</v>
      </c>
      <c r="B29" s="330" t="s">
        <v>142</v>
      </c>
      <c r="C29" s="330"/>
      <c r="D29" s="330"/>
      <c r="E29" s="330"/>
      <c r="F29" s="330"/>
      <c r="G29" s="331"/>
      <c r="H29" s="85"/>
      <c r="I29" s="42" t="s">
        <v>29</v>
      </c>
      <c r="J29" s="47"/>
      <c r="K29" s="47"/>
      <c r="L29" s="47"/>
      <c r="M29" s="3"/>
    </row>
    <row r="30" spans="1:13">
      <c r="A30" s="11" t="s">
        <v>30</v>
      </c>
      <c r="B30" s="332" t="s">
        <v>143</v>
      </c>
      <c r="C30" s="332"/>
      <c r="D30" s="334"/>
      <c r="E30" s="334"/>
      <c r="F30" s="334"/>
      <c r="G30" s="3"/>
      <c r="H30" s="19"/>
      <c r="I30" s="42" t="s">
        <v>30</v>
      </c>
      <c r="J30" s="47"/>
      <c r="K30" s="47"/>
      <c r="L30" s="47"/>
      <c r="M30" s="3"/>
    </row>
    <row r="31" spans="1:13">
      <c r="A31" s="11" t="s">
        <v>31</v>
      </c>
      <c r="B31" s="329" t="s">
        <v>382</v>
      </c>
      <c r="C31" s="329"/>
      <c r="D31" s="3"/>
      <c r="E31" s="3"/>
      <c r="F31" s="3"/>
      <c r="G31" s="3"/>
      <c r="H31" s="26">
        <f>SUM(H26:H30)</f>
        <v>214029</v>
      </c>
      <c r="I31" s="42" t="s">
        <v>31</v>
      </c>
      <c r="J31" s="47"/>
      <c r="K31" s="47"/>
      <c r="L31" s="47"/>
      <c r="M31" s="3"/>
    </row>
    <row r="32" spans="1:13">
      <c r="A32" s="18"/>
      <c r="B32" s="6"/>
      <c r="C32" s="3"/>
      <c r="D32" s="3"/>
      <c r="E32" s="3"/>
      <c r="F32" s="3"/>
      <c r="G32" s="3"/>
      <c r="H32" s="50"/>
      <c r="I32" s="42"/>
      <c r="J32" s="47"/>
      <c r="K32" s="47"/>
      <c r="L32" s="47"/>
      <c r="M32" s="3"/>
    </row>
    <row r="33" spans="1:13">
      <c r="A33" s="82" t="s">
        <v>110</v>
      </c>
      <c r="B33" s="329" t="s">
        <v>351</v>
      </c>
      <c r="C33" s="329"/>
      <c r="D33" s="329"/>
      <c r="E33" s="3"/>
      <c r="F33" s="3"/>
      <c r="G33" s="3"/>
      <c r="H33" s="26">
        <f>SUM(H12,H17,H24,H31)</f>
        <v>4169968</v>
      </c>
      <c r="I33" s="108" t="s">
        <v>110</v>
      </c>
      <c r="J33" s="47"/>
      <c r="K33" s="47"/>
      <c r="L33" s="47"/>
      <c r="M33" s="3"/>
    </row>
    <row r="34" spans="1:13">
      <c r="I34" s="49"/>
      <c r="J34" s="47"/>
      <c r="K34" s="47"/>
      <c r="L34" s="47"/>
    </row>
    <row r="35" spans="1:13">
      <c r="I35" s="49"/>
      <c r="J35" s="47"/>
      <c r="K35" s="47"/>
      <c r="L35" s="47"/>
    </row>
    <row r="36" spans="1:13">
      <c r="I36" s="49"/>
      <c r="J36" s="47"/>
      <c r="K36" s="47"/>
      <c r="L36" s="47"/>
    </row>
    <row r="37" spans="1:13">
      <c r="I37" s="49"/>
      <c r="J37" s="47"/>
      <c r="K37" s="47"/>
      <c r="L37" s="47"/>
    </row>
    <row r="38" spans="1:13">
      <c r="I38" s="49"/>
      <c r="J38" s="47"/>
      <c r="K38" s="47"/>
      <c r="L38" s="47"/>
    </row>
    <row r="39" spans="1:13">
      <c r="I39" s="49"/>
      <c r="J39" s="47"/>
      <c r="K39" s="47"/>
      <c r="L39" s="47"/>
    </row>
    <row r="40" spans="1:13">
      <c r="I40" s="49"/>
      <c r="J40" s="47"/>
      <c r="K40" s="47"/>
      <c r="L40" s="47"/>
    </row>
    <row r="41" spans="1:13">
      <c r="I41" s="49"/>
      <c r="J41" s="47"/>
      <c r="K41" s="47"/>
      <c r="L41" s="47"/>
    </row>
    <row r="42" spans="1:13">
      <c r="I42" s="49"/>
      <c r="J42" s="47"/>
      <c r="K42" s="47"/>
      <c r="L42" s="47"/>
    </row>
    <row r="43" spans="1:13">
      <c r="I43" s="49"/>
      <c r="J43" s="47"/>
      <c r="K43" s="47"/>
      <c r="L43" s="47"/>
    </row>
  </sheetData>
  <sheetProtection sheet="1" objects="1" scenarios="1"/>
  <mergeCells count="32">
    <mergeCell ref="A1:B1"/>
    <mergeCell ref="H1:I1"/>
    <mergeCell ref="M1:N1"/>
    <mergeCell ref="D11:F11"/>
    <mergeCell ref="B5:D5"/>
    <mergeCell ref="D16:F16"/>
    <mergeCell ref="D23:F23"/>
    <mergeCell ref="D30:F30"/>
    <mergeCell ref="B6:D6"/>
    <mergeCell ref="B7:C7"/>
    <mergeCell ref="B8:C8"/>
    <mergeCell ref="B9:C9"/>
    <mergeCell ref="B10:C10"/>
    <mergeCell ref="B11:C11"/>
    <mergeCell ref="B12:C12"/>
    <mergeCell ref="B14:C14"/>
    <mergeCell ref="B15:C15"/>
    <mergeCell ref="B22:C22"/>
    <mergeCell ref="B16:C16"/>
    <mergeCell ref="B17:C17"/>
    <mergeCell ref="B19:C19"/>
    <mergeCell ref="B20:C20"/>
    <mergeCell ref="B21:C21"/>
    <mergeCell ref="B33:D33"/>
    <mergeCell ref="B28:G28"/>
    <mergeCell ref="B29:G29"/>
    <mergeCell ref="B30:C30"/>
    <mergeCell ref="B31:C31"/>
    <mergeCell ref="B23:C23"/>
    <mergeCell ref="B24:C24"/>
    <mergeCell ref="B26:F26"/>
    <mergeCell ref="B27:F27"/>
  </mergeCells>
  <phoneticPr fontId="0" type="noConversion"/>
  <pageMargins left="0.25" right="0.25" top="1.25" bottom="0.5" header="0.5" footer="0.25"/>
  <pageSetup scale="92" orientation="landscape" horizontalDpi="300" verticalDpi="300"/>
  <headerFooter>
    <oddFooter>&amp;LRev. 9/06&amp;CFY 2005-06&amp;RPage 1 of 8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47"/>
  <sheetViews>
    <sheetView showGridLines="0" showRuler="0" zoomScaleNormal="75" zoomScalePageLayoutView="75" workbookViewId="0">
      <pane xSplit="3" ySplit="5" topLeftCell="D6" activePane="bottomRight" state="frozen"/>
      <selection sqref="A1:C1"/>
      <selection pane="topRight" sqref="A1:C1"/>
      <selection pane="bottomLeft" sqref="A1:C1"/>
      <selection pane="bottomRight" activeCell="D6" sqref="D6:H7"/>
    </sheetView>
  </sheetViews>
  <sheetFormatPr baseColWidth="10" defaultColWidth="9.33203125" defaultRowHeight="12.75" customHeight="1" x14ac:dyDescent="0"/>
  <cols>
    <col min="1" max="1" width="20.83203125" style="4" customWidth="1"/>
    <col min="2" max="2" width="30.83203125" style="4" customWidth="1"/>
    <col min="3" max="3" width="3.83203125" style="4" customWidth="1"/>
    <col min="4" max="10" width="15.83203125" style="4" customWidth="1"/>
    <col min="11" max="11" width="3.83203125" style="4" customWidth="1"/>
    <col min="12" max="16384" width="9.33203125" style="4"/>
  </cols>
  <sheetData>
    <row r="1" spans="1:11" ht="12.75" customHeight="1">
      <c r="A1" s="1" t="s">
        <v>0</v>
      </c>
      <c r="B1" s="337" t="str">
        <f>'Page 1'!C1</f>
        <v>Primavera Technical Learning Centers</v>
      </c>
      <c r="C1" s="337"/>
      <c r="D1" s="3"/>
      <c r="E1" s="5" t="s">
        <v>1</v>
      </c>
      <c r="F1" s="12" t="str">
        <f>'Page 1'!$H1</f>
        <v>Maricopa</v>
      </c>
      <c r="I1" s="5" t="s">
        <v>206</v>
      </c>
      <c r="J1" s="12" t="str">
        <f>'Page 1'!$M1</f>
        <v>078926000</v>
      </c>
    </row>
    <row r="2" spans="1:11" ht="12.75" customHeight="1">
      <c r="E2" s="3"/>
      <c r="F2" s="3"/>
      <c r="J2" s="10"/>
    </row>
    <row r="3" spans="1:11" ht="12.75" customHeight="1">
      <c r="A3" s="99"/>
      <c r="B3" s="100"/>
      <c r="C3" s="101"/>
      <c r="D3" s="99"/>
      <c r="E3" s="280" t="s">
        <v>343</v>
      </c>
      <c r="F3" s="33" t="s">
        <v>293</v>
      </c>
      <c r="G3" s="281"/>
      <c r="H3" s="282"/>
      <c r="I3" s="283" t="s">
        <v>215</v>
      </c>
      <c r="J3" s="284"/>
    </row>
    <row r="4" spans="1:11" ht="12.75" customHeight="1">
      <c r="A4" s="102" t="s">
        <v>152</v>
      </c>
      <c r="B4" s="3"/>
      <c r="C4" s="96"/>
      <c r="D4" s="285" t="s">
        <v>216</v>
      </c>
      <c r="E4" s="286" t="s">
        <v>217</v>
      </c>
      <c r="F4" s="287" t="s">
        <v>280</v>
      </c>
      <c r="G4" s="288" t="s">
        <v>232</v>
      </c>
      <c r="H4" s="287" t="s">
        <v>297</v>
      </c>
      <c r="I4" s="287"/>
      <c r="J4" s="288"/>
    </row>
    <row r="5" spans="1:11" ht="12.75" customHeight="1">
      <c r="A5" s="103" t="s">
        <v>165</v>
      </c>
      <c r="B5" s="9"/>
      <c r="C5" s="104"/>
      <c r="D5" s="278">
        <v>6100</v>
      </c>
      <c r="E5" s="36">
        <v>6200</v>
      </c>
      <c r="F5" s="36" t="s">
        <v>33</v>
      </c>
      <c r="G5" s="279">
        <v>6600</v>
      </c>
      <c r="H5" s="36">
        <v>6800</v>
      </c>
      <c r="I5" s="36" t="s">
        <v>235</v>
      </c>
      <c r="J5" s="279" t="s">
        <v>236</v>
      </c>
    </row>
    <row r="6" spans="1:11" ht="12.75" customHeight="1">
      <c r="A6" s="105" t="s">
        <v>35</v>
      </c>
      <c r="B6" s="100"/>
      <c r="C6" s="101"/>
      <c r="D6" s="339">
        <f>587606-162221-122500</f>
        <v>302885</v>
      </c>
      <c r="E6" s="339">
        <f>113039-13041-32912</f>
        <v>67086</v>
      </c>
      <c r="F6" s="339">
        <f>116761+2465050+20905-25772</f>
        <v>2576944</v>
      </c>
      <c r="G6" s="339">
        <f>27443+2107+116-10512</f>
        <v>19154</v>
      </c>
      <c r="H6" s="339"/>
      <c r="I6" s="341">
        <v>894315</v>
      </c>
      <c r="J6" s="341">
        <f>SUM(D6:H6)</f>
        <v>2966069</v>
      </c>
    </row>
    <row r="7" spans="1:11" ht="12.75" customHeight="1">
      <c r="A7" s="106" t="s">
        <v>36</v>
      </c>
      <c r="B7" s="3"/>
      <c r="C7" s="107" t="s">
        <v>5</v>
      </c>
      <c r="D7" s="340"/>
      <c r="E7" s="340"/>
      <c r="F7" s="340"/>
      <c r="G7" s="340"/>
      <c r="H7" s="340"/>
      <c r="I7" s="342"/>
      <c r="J7" s="342"/>
      <c r="K7" s="108" t="s">
        <v>5</v>
      </c>
    </row>
    <row r="8" spans="1:11" ht="12.75" customHeight="1">
      <c r="A8" s="106" t="s">
        <v>37</v>
      </c>
      <c r="B8" s="3"/>
      <c r="C8" s="96"/>
      <c r="D8" s="339"/>
      <c r="E8" s="339"/>
      <c r="F8" s="339">
        <v>21747</v>
      </c>
      <c r="G8" s="339"/>
      <c r="H8" s="339"/>
      <c r="I8" s="341">
        <v>15000</v>
      </c>
      <c r="J8" s="341">
        <f>SUM(D8:H8)</f>
        <v>21747</v>
      </c>
      <c r="K8" s="42"/>
    </row>
    <row r="9" spans="1:11" ht="12.75" customHeight="1">
      <c r="A9" s="106" t="s">
        <v>38</v>
      </c>
      <c r="B9" s="3"/>
      <c r="C9" s="107" t="s">
        <v>6</v>
      </c>
      <c r="D9" s="340"/>
      <c r="E9" s="340"/>
      <c r="F9" s="340"/>
      <c r="G9" s="340"/>
      <c r="H9" s="340"/>
      <c r="I9" s="342"/>
      <c r="J9" s="342"/>
      <c r="K9" s="108" t="s">
        <v>6</v>
      </c>
    </row>
    <row r="10" spans="1:11" ht="12.75" customHeight="1">
      <c r="A10" s="106" t="s">
        <v>39</v>
      </c>
      <c r="B10" s="3"/>
      <c r="C10" s="107" t="s">
        <v>7</v>
      </c>
      <c r="D10" s="97">
        <f>176916-60000-44100</f>
        <v>72816</v>
      </c>
      <c r="E10" s="19">
        <f>34034-3213-7497</f>
        <v>23324</v>
      </c>
      <c r="F10" s="97">
        <f>9538</f>
        <v>9538</v>
      </c>
      <c r="G10" s="19"/>
      <c r="H10" s="97"/>
      <c r="I10" s="98">
        <v>212358</v>
      </c>
      <c r="J10" s="98">
        <f t="shared" ref="J10:J21" si="0">SUM(D10:H10)</f>
        <v>105678</v>
      </c>
      <c r="K10" s="108" t="s">
        <v>7</v>
      </c>
    </row>
    <row r="11" spans="1:11" ht="12.75" customHeight="1">
      <c r="A11" s="106" t="s">
        <v>40</v>
      </c>
      <c r="B11" s="3"/>
      <c r="C11" s="107" t="s">
        <v>8</v>
      </c>
      <c r="D11" s="97">
        <v>170361</v>
      </c>
      <c r="E11" s="19">
        <v>32773</v>
      </c>
      <c r="F11" s="97">
        <f>22864+21573+16590</f>
        <v>61027</v>
      </c>
      <c r="G11" s="19"/>
      <c r="H11" s="97"/>
      <c r="I11" s="98">
        <v>215060</v>
      </c>
      <c r="J11" s="98">
        <f t="shared" si="0"/>
        <v>264161</v>
      </c>
      <c r="K11" s="108" t="s">
        <v>8</v>
      </c>
    </row>
    <row r="12" spans="1:11" ht="12.75" customHeight="1">
      <c r="A12" s="106" t="s">
        <v>41</v>
      </c>
      <c r="B12" s="3"/>
      <c r="C12" s="107" t="s">
        <v>9</v>
      </c>
      <c r="D12" s="97">
        <f>185587+85878</f>
        <v>271465</v>
      </c>
      <c r="E12" s="19">
        <f>35702+16521</f>
        <v>52223</v>
      </c>
      <c r="F12" s="97">
        <f>44329+14416+45136+83689+86155+125091+13433+42125+13389+1825+3248+1679-20813.2-17183-5</f>
        <v>436514</v>
      </c>
      <c r="G12" s="19">
        <f>500+42+19103+3406-300</f>
        <v>22751</v>
      </c>
      <c r="H12" s="97"/>
      <c r="I12" s="98">
        <v>690790</v>
      </c>
      <c r="J12" s="98">
        <f t="shared" si="0"/>
        <v>782953</v>
      </c>
      <c r="K12" s="108" t="s">
        <v>9</v>
      </c>
    </row>
    <row r="13" spans="1:11" ht="12.75" customHeight="1">
      <c r="A13" s="106" t="s">
        <v>166</v>
      </c>
      <c r="B13" s="3"/>
      <c r="C13" s="107" t="s">
        <v>10</v>
      </c>
      <c r="D13" s="97">
        <v>345218</v>
      </c>
      <c r="E13" s="19">
        <v>66410</v>
      </c>
      <c r="F13" s="97"/>
      <c r="G13" s="19"/>
      <c r="H13" s="97"/>
      <c r="I13" s="98">
        <v>320427</v>
      </c>
      <c r="J13" s="98">
        <f t="shared" si="0"/>
        <v>411628</v>
      </c>
      <c r="K13" s="108" t="s">
        <v>10</v>
      </c>
    </row>
    <row r="14" spans="1:11" ht="12.75" customHeight="1">
      <c r="A14" s="106" t="s">
        <v>42</v>
      </c>
      <c r="B14" s="3"/>
      <c r="C14" s="107" t="s">
        <v>11</v>
      </c>
      <c r="D14" s="97"/>
      <c r="E14" s="19"/>
      <c r="F14" s="97">
        <f>184274-20905</f>
        <v>163369</v>
      </c>
      <c r="G14" s="19"/>
      <c r="H14" s="97"/>
      <c r="I14" s="98">
        <v>149576</v>
      </c>
      <c r="J14" s="98">
        <f t="shared" si="0"/>
        <v>163369</v>
      </c>
      <c r="K14" s="108" t="s">
        <v>11</v>
      </c>
    </row>
    <row r="15" spans="1:11" ht="12.75" customHeight="1">
      <c r="A15" s="106" t="s">
        <v>167</v>
      </c>
      <c r="B15" s="3"/>
      <c r="C15" s="107" t="s">
        <v>13</v>
      </c>
      <c r="D15" s="97"/>
      <c r="E15" s="19"/>
      <c r="F15" s="97"/>
      <c r="G15" s="19"/>
      <c r="H15" s="97"/>
      <c r="I15" s="98">
        <v>0</v>
      </c>
      <c r="J15" s="98">
        <f t="shared" si="0"/>
        <v>0</v>
      </c>
      <c r="K15" s="108" t="s">
        <v>13</v>
      </c>
    </row>
    <row r="16" spans="1:11" ht="12.75" customHeight="1">
      <c r="A16" s="106" t="s">
        <v>43</v>
      </c>
      <c r="B16" s="3"/>
      <c r="C16" s="107" t="s">
        <v>14</v>
      </c>
      <c r="D16" s="97"/>
      <c r="E16" s="19"/>
      <c r="F16" s="97"/>
      <c r="G16" s="19"/>
      <c r="H16" s="97"/>
      <c r="I16" s="98">
        <v>0</v>
      </c>
      <c r="J16" s="98">
        <f t="shared" si="0"/>
        <v>0</v>
      </c>
      <c r="K16" s="108" t="s">
        <v>14</v>
      </c>
    </row>
    <row r="17" spans="1:11" ht="12.75" customHeight="1">
      <c r="A17" s="106" t="s">
        <v>44</v>
      </c>
      <c r="B17" s="3"/>
      <c r="C17" s="107" t="s">
        <v>15</v>
      </c>
      <c r="D17" s="97"/>
      <c r="E17" s="19"/>
      <c r="F17" s="97"/>
      <c r="G17" s="19"/>
      <c r="H17" s="97"/>
      <c r="I17" s="98">
        <v>0</v>
      </c>
      <c r="J17" s="98">
        <f t="shared" si="0"/>
        <v>0</v>
      </c>
      <c r="K17" s="108" t="s">
        <v>15</v>
      </c>
    </row>
    <row r="18" spans="1:11" ht="12.75" customHeight="1">
      <c r="A18" s="106" t="s">
        <v>45</v>
      </c>
      <c r="B18" s="3"/>
      <c r="C18" s="107" t="s">
        <v>16</v>
      </c>
      <c r="D18" s="109"/>
      <c r="E18" s="19"/>
      <c r="F18" s="97"/>
      <c r="G18" s="19"/>
      <c r="H18" s="97"/>
      <c r="I18" s="98">
        <v>0</v>
      </c>
      <c r="J18" s="98">
        <f t="shared" si="0"/>
        <v>0</v>
      </c>
      <c r="K18" s="108" t="s">
        <v>16</v>
      </c>
    </row>
    <row r="19" spans="1:11" ht="12.75" customHeight="1">
      <c r="A19" s="106" t="s">
        <v>192</v>
      </c>
      <c r="B19" s="3"/>
      <c r="C19" s="107" t="s">
        <v>17</v>
      </c>
      <c r="D19" s="109"/>
      <c r="E19" s="19"/>
      <c r="F19" s="97"/>
      <c r="G19" s="19"/>
      <c r="H19" s="97"/>
      <c r="I19" s="98">
        <v>0</v>
      </c>
      <c r="J19" s="98">
        <f t="shared" si="0"/>
        <v>0</v>
      </c>
      <c r="K19" s="108" t="s">
        <v>17</v>
      </c>
    </row>
    <row r="20" spans="1:11" ht="12.75" customHeight="1">
      <c r="A20" s="106" t="s">
        <v>193</v>
      </c>
      <c r="B20" s="3"/>
      <c r="C20" s="107" t="s">
        <v>19</v>
      </c>
      <c r="D20" s="109"/>
      <c r="E20" s="19"/>
      <c r="F20" s="97"/>
      <c r="G20" s="19"/>
      <c r="H20" s="97"/>
      <c r="I20" s="98">
        <v>0</v>
      </c>
      <c r="J20" s="98">
        <f t="shared" si="0"/>
        <v>0</v>
      </c>
      <c r="K20" s="108" t="s">
        <v>19</v>
      </c>
    </row>
    <row r="21" spans="1:11" ht="12.75" customHeight="1">
      <c r="A21" s="106" t="s">
        <v>194</v>
      </c>
      <c r="B21" s="3"/>
      <c r="C21" s="107" t="s">
        <v>20</v>
      </c>
      <c r="D21" s="109"/>
      <c r="E21" s="19"/>
      <c r="F21" s="97"/>
      <c r="G21" s="19"/>
      <c r="H21" s="97"/>
      <c r="I21" s="98">
        <v>0</v>
      </c>
      <c r="J21" s="98">
        <f t="shared" si="0"/>
        <v>0</v>
      </c>
      <c r="K21" s="108" t="s">
        <v>20</v>
      </c>
    </row>
    <row r="22" spans="1:11" ht="12.75" customHeight="1">
      <c r="A22" s="110" t="s">
        <v>168</v>
      </c>
      <c r="B22" s="9"/>
      <c r="C22" s="111" t="s">
        <v>21</v>
      </c>
      <c r="D22" s="26">
        <f>SUM(D6:D21)</f>
        <v>1162745</v>
      </c>
      <c r="E22" s="26">
        <f t="shared" ref="E22:J22" si="1">SUM(E6:E21)</f>
        <v>241816</v>
      </c>
      <c r="F22" s="26">
        <f t="shared" si="1"/>
        <v>3269139</v>
      </c>
      <c r="G22" s="26">
        <f t="shared" si="1"/>
        <v>41905</v>
      </c>
      <c r="H22" s="26">
        <f t="shared" si="1"/>
        <v>0</v>
      </c>
      <c r="I22" s="51">
        <f t="shared" si="1"/>
        <v>2497526</v>
      </c>
      <c r="J22" s="26">
        <f t="shared" si="1"/>
        <v>4715605</v>
      </c>
      <c r="K22" s="108" t="s">
        <v>21</v>
      </c>
    </row>
    <row r="23" spans="1:11" ht="12.75" customHeight="1">
      <c r="A23" s="102" t="s">
        <v>46</v>
      </c>
      <c r="B23" s="3"/>
      <c r="C23" s="96"/>
      <c r="D23" s="339">
        <f>53438-18046</f>
        <v>35392</v>
      </c>
      <c r="E23" s="339">
        <f>10280-3685</f>
        <v>6595</v>
      </c>
      <c r="F23" s="339">
        <v>12320</v>
      </c>
      <c r="G23" s="339"/>
      <c r="H23" s="339"/>
      <c r="I23" s="341">
        <v>86993</v>
      </c>
      <c r="J23" s="341">
        <f>SUM(D23:H23)</f>
        <v>54307</v>
      </c>
      <c r="K23" s="42"/>
    </row>
    <row r="24" spans="1:11" ht="12.75" customHeight="1">
      <c r="A24" s="106" t="s">
        <v>47</v>
      </c>
      <c r="B24" s="3"/>
      <c r="C24" s="107" t="s">
        <v>22</v>
      </c>
      <c r="D24" s="340"/>
      <c r="E24" s="340"/>
      <c r="F24" s="340"/>
      <c r="G24" s="340"/>
      <c r="H24" s="340"/>
      <c r="I24" s="342"/>
      <c r="J24" s="342"/>
      <c r="K24" s="108" t="s">
        <v>22</v>
      </c>
    </row>
    <row r="25" spans="1:11" ht="12.75" customHeight="1">
      <c r="A25" s="106" t="s">
        <v>48</v>
      </c>
      <c r="B25" s="3"/>
      <c r="C25" s="96"/>
      <c r="D25" s="339"/>
      <c r="E25" s="339"/>
      <c r="F25" s="339"/>
      <c r="G25" s="339"/>
      <c r="H25" s="339"/>
      <c r="I25" s="341">
        <v>0</v>
      </c>
      <c r="J25" s="341">
        <f>SUM(D25:H25)</f>
        <v>0</v>
      </c>
      <c r="K25" s="42"/>
    </row>
    <row r="26" spans="1:11" ht="12.75" customHeight="1">
      <c r="A26" s="106" t="s">
        <v>49</v>
      </c>
      <c r="B26" s="3"/>
      <c r="C26" s="107" t="s">
        <v>23</v>
      </c>
      <c r="D26" s="340"/>
      <c r="E26" s="340"/>
      <c r="F26" s="340"/>
      <c r="G26" s="340"/>
      <c r="H26" s="340"/>
      <c r="I26" s="342"/>
      <c r="J26" s="342"/>
      <c r="K26" s="108" t="s">
        <v>23</v>
      </c>
    </row>
    <row r="27" spans="1:11" ht="12.75" customHeight="1">
      <c r="A27" s="106" t="s">
        <v>50</v>
      </c>
      <c r="B27" s="3"/>
      <c r="C27" s="107" t="s">
        <v>25</v>
      </c>
      <c r="D27" s="97"/>
      <c r="E27" s="19"/>
      <c r="F27" s="97"/>
      <c r="G27" s="19"/>
      <c r="H27" s="97"/>
      <c r="I27" s="98">
        <v>0</v>
      </c>
      <c r="J27" s="98">
        <f t="shared" ref="J27:J40" si="2">SUM(D27:H27)</f>
        <v>0</v>
      </c>
      <c r="K27" s="108" t="s">
        <v>25</v>
      </c>
    </row>
    <row r="28" spans="1:11" ht="12.75" customHeight="1">
      <c r="A28" s="106" t="s">
        <v>51</v>
      </c>
      <c r="B28" s="3"/>
      <c r="C28" s="107" t="s">
        <v>26</v>
      </c>
      <c r="D28" s="97"/>
      <c r="E28" s="19"/>
      <c r="F28" s="97"/>
      <c r="G28" s="19"/>
      <c r="H28" s="97"/>
      <c r="I28" s="98">
        <v>0</v>
      </c>
      <c r="J28" s="98">
        <f t="shared" si="2"/>
        <v>0</v>
      </c>
      <c r="K28" s="108" t="s">
        <v>26</v>
      </c>
    </row>
    <row r="29" spans="1:11" ht="12.75" customHeight="1">
      <c r="A29" s="106" t="s">
        <v>52</v>
      </c>
      <c r="B29" s="3"/>
      <c r="C29" s="107" t="s">
        <v>27</v>
      </c>
      <c r="D29" s="97"/>
      <c r="E29" s="19"/>
      <c r="F29" s="97"/>
      <c r="G29" s="19"/>
      <c r="H29" s="97"/>
      <c r="I29" s="98">
        <v>0</v>
      </c>
      <c r="J29" s="98">
        <f t="shared" si="2"/>
        <v>0</v>
      </c>
      <c r="K29" s="108" t="s">
        <v>27</v>
      </c>
    </row>
    <row r="30" spans="1:11" ht="12.75" customHeight="1">
      <c r="A30" s="106" t="s">
        <v>172</v>
      </c>
      <c r="B30" s="3"/>
      <c r="C30" s="107" t="s">
        <v>28</v>
      </c>
      <c r="D30" s="97"/>
      <c r="E30" s="19"/>
      <c r="F30" s="97"/>
      <c r="G30" s="19"/>
      <c r="H30" s="97"/>
      <c r="I30" s="98">
        <v>0</v>
      </c>
      <c r="J30" s="98">
        <f t="shared" si="2"/>
        <v>0</v>
      </c>
      <c r="K30" s="108" t="s">
        <v>28</v>
      </c>
    </row>
    <row r="31" spans="1:11" ht="12.75" customHeight="1">
      <c r="A31" s="106" t="s">
        <v>53</v>
      </c>
      <c r="B31" s="3"/>
      <c r="C31" s="107" t="s">
        <v>29</v>
      </c>
      <c r="D31" s="97"/>
      <c r="E31" s="19"/>
      <c r="F31" s="97"/>
      <c r="G31" s="19"/>
      <c r="H31" s="97"/>
      <c r="I31" s="98">
        <v>0</v>
      </c>
      <c r="J31" s="98">
        <f t="shared" si="2"/>
        <v>0</v>
      </c>
      <c r="K31" s="108" t="s">
        <v>29</v>
      </c>
    </row>
    <row r="32" spans="1:11" ht="12.75" customHeight="1">
      <c r="A32" s="106" t="s">
        <v>173</v>
      </c>
      <c r="B32" s="3"/>
      <c r="C32" s="107" t="s">
        <v>30</v>
      </c>
      <c r="D32" s="97"/>
      <c r="E32" s="19"/>
      <c r="F32" s="97"/>
      <c r="G32" s="19"/>
      <c r="H32" s="97"/>
      <c r="I32" s="98">
        <v>0</v>
      </c>
      <c r="J32" s="98">
        <f t="shared" si="2"/>
        <v>0</v>
      </c>
      <c r="K32" s="108" t="s">
        <v>30</v>
      </c>
    </row>
    <row r="33" spans="1:11" ht="12.75" customHeight="1">
      <c r="A33" s="106" t="s">
        <v>54</v>
      </c>
      <c r="B33" s="3"/>
      <c r="C33" s="107" t="s">
        <v>31</v>
      </c>
      <c r="D33" s="97"/>
      <c r="E33" s="19"/>
      <c r="F33" s="97"/>
      <c r="G33" s="19"/>
      <c r="H33" s="97"/>
      <c r="I33" s="98">
        <v>0</v>
      </c>
      <c r="J33" s="98">
        <f t="shared" si="2"/>
        <v>0</v>
      </c>
      <c r="K33" s="108" t="s">
        <v>31</v>
      </c>
    </row>
    <row r="34" spans="1:11" ht="12.75" customHeight="1">
      <c r="A34" s="106" t="s">
        <v>55</v>
      </c>
      <c r="B34" s="3"/>
      <c r="C34" s="107" t="s">
        <v>110</v>
      </c>
      <c r="D34" s="97"/>
      <c r="E34" s="19"/>
      <c r="F34" s="97"/>
      <c r="G34" s="19"/>
      <c r="H34" s="97"/>
      <c r="I34" s="98">
        <v>0</v>
      </c>
      <c r="J34" s="98">
        <f t="shared" si="2"/>
        <v>0</v>
      </c>
      <c r="K34" s="108" t="s">
        <v>110</v>
      </c>
    </row>
    <row r="35" spans="1:11" ht="12.75" customHeight="1">
      <c r="A35" s="106" t="s">
        <v>56</v>
      </c>
      <c r="B35" s="3"/>
      <c r="C35" s="107" t="s">
        <v>112</v>
      </c>
      <c r="D35" s="109"/>
      <c r="E35" s="19"/>
      <c r="F35" s="97"/>
      <c r="G35" s="19"/>
      <c r="H35" s="97"/>
      <c r="I35" s="98">
        <v>0</v>
      </c>
      <c r="J35" s="98">
        <f t="shared" si="2"/>
        <v>0</v>
      </c>
      <c r="K35" s="108" t="s">
        <v>112</v>
      </c>
    </row>
    <row r="36" spans="1:11" ht="12.75" customHeight="1">
      <c r="A36" s="110" t="s">
        <v>169</v>
      </c>
      <c r="B36" s="9"/>
      <c r="C36" s="111" t="s">
        <v>114</v>
      </c>
      <c r="D36" s="26">
        <f t="shared" ref="D36:J36" si="3">SUM(D23:D35)</f>
        <v>35392</v>
      </c>
      <c r="E36" s="26">
        <f t="shared" si="3"/>
        <v>6595</v>
      </c>
      <c r="F36" s="26">
        <f t="shared" si="3"/>
        <v>12320</v>
      </c>
      <c r="G36" s="26">
        <f t="shared" si="3"/>
        <v>0</v>
      </c>
      <c r="H36" s="26">
        <f t="shared" si="3"/>
        <v>0</v>
      </c>
      <c r="I36" s="51">
        <f t="shared" si="3"/>
        <v>86993</v>
      </c>
      <c r="J36" s="51">
        <f t="shared" si="3"/>
        <v>54307</v>
      </c>
      <c r="K36" s="108" t="s">
        <v>114</v>
      </c>
    </row>
    <row r="37" spans="1:11" ht="12.75" customHeight="1">
      <c r="A37" s="112" t="s">
        <v>269</v>
      </c>
      <c r="B37" s="113"/>
      <c r="C37" s="114" t="s">
        <v>116</v>
      </c>
      <c r="D37" s="97"/>
      <c r="E37" s="19"/>
      <c r="F37" s="97"/>
      <c r="G37" s="19"/>
      <c r="H37" s="97"/>
      <c r="I37" s="98">
        <v>0</v>
      </c>
      <c r="J37" s="98">
        <f t="shared" si="2"/>
        <v>0</v>
      </c>
      <c r="K37" s="108" t="s">
        <v>116</v>
      </c>
    </row>
    <row r="38" spans="1:11" ht="12.75" customHeight="1">
      <c r="A38" s="112" t="s">
        <v>57</v>
      </c>
      <c r="B38" s="113"/>
      <c r="C38" s="114" t="s">
        <v>117</v>
      </c>
      <c r="D38" s="97"/>
      <c r="E38" s="19"/>
      <c r="F38" s="97">
        <f>58854*0.5</f>
        <v>29427</v>
      </c>
      <c r="G38" s="19"/>
      <c r="H38" s="97"/>
      <c r="I38" s="98">
        <v>22350</v>
      </c>
      <c r="J38" s="98">
        <f t="shared" si="2"/>
        <v>29427</v>
      </c>
      <c r="K38" s="108" t="s">
        <v>117</v>
      </c>
    </row>
    <row r="39" spans="1:11" ht="12.75" customHeight="1">
      <c r="A39" s="112" t="s">
        <v>58</v>
      </c>
      <c r="B39" s="113"/>
      <c r="C39" s="114" t="s">
        <v>118</v>
      </c>
      <c r="D39" s="97"/>
      <c r="E39" s="19"/>
      <c r="F39" s="97"/>
      <c r="G39" s="19"/>
      <c r="H39" s="97"/>
      <c r="I39" s="98">
        <v>0</v>
      </c>
      <c r="J39" s="98">
        <f t="shared" si="2"/>
        <v>0</v>
      </c>
      <c r="K39" s="108" t="s">
        <v>118</v>
      </c>
    </row>
    <row r="40" spans="1:11" ht="12.75" customHeight="1">
      <c r="A40" s="112" t="s">
        <v>348</v>
      </c>
      <c r="B40" s="113"/>
      <c r="C40" s="114" t="s">
        <v>119</v>
      </c>
      <c r="D40" s="97"/>
      <c r="E40" s="19"/>
      <c r="F40" s="97"/>
      <c r="G40" s="19"/>
      <c r="H40" s="97"/>
      <c r="I40" s="98">
        <v>0</v>
      </c>
      <c r="J40" s="98">
        <f t="shared" si="2"/>
        <v>0</v>
      </c>
      <c r="K40" s="108" t="s">
        <v>119</v>
      </c>
    </row>
    <row r="41" spans="1:11" ht="12.75" customHeight="1">
      <c r="A41" s="112" t="s">
        <v>170</v>
      </c>
      <c r="B41" s="113"/>
      <c r="C41" s="114" t="s">
        <v>122</v>
      </c>
      <c r="D41" s="26">
        <f t="shared" ref="D41:J41" si="4">SUM(D37:D40)+D36+D22</f>
        <v>1198137</v>
      </c>
      <c r="E41" s="26">
        <f t="shared" si="4"/>
        <v>248411</v>
      </c>
      <c r="F41" s="26">
        <f t="shared" si="4"/>
        <v>3310886</v>
      </c>
      <c r="G41" s="26">
        <f t="shared" si="4"/>
        <v>41905</v>
      </c>
      <c r="H41" s="26">
        <f t="shared" si="4"/>
        <v>0</v>
      </c>
      <c r="I41" s="51">
        <f t="shared" si="4"/>
        <v>2606869</v>
      </c>
      <c r="J41" s="26">
        <f t="shared" si="4"/>
        <v>4799339</v>
      </c>
      <c r="K41" s="108" t="s">
        <v>122</v>
      </c>
    </row>
    <row r="42" spans="1:11" ht="12.75" customHeight="1">
      <c r="A42" s="112" t="s">
        <v>325</v>
      </c>
      <c r="B42" s="113"/>
      <c r="C42" s="114" t="s">
        <v>123</v>
      </c>
      <c r="D42" s="51">
        <f>'Page 4'!F26</f>
        <v>162221</v>
      </c>
      <c r="E42" s="51">
        <f>'Page 4'!G26</f>
        <v>13041</v>
      </c>
      <c r="F42" s="51">
        <f>'Page 4'!H26</f>
        <v>0</v>
      </c>
      <c r="G42" s="51">
        <f>'Page 4'!I26</f>
        <v>0</v>
      </c>
      <c r="H42" s="115"/>
      <c r="I42" s="209">
        <v>246747</v>
      </c>
      <c r="J42" s="51">
        <f>SUM(D42:H42)</f>
        <v>175262</v>
      </c>
      <c r="K42" s="108" t="s">
        <v>123</v>
      </c>
    </row>
    <row r="43" spans="1:11" ht="12.75" customHeight="1">
      <c r="A43" s="112" t="s">
        <v>289</v>
      </c>
      <c r="B43" s="113"/>
      <c r="C43" s="114" t="s">
        <v>159</v>
      </c>
      <c r="D43" s="115"/>
      <c r="E43" s="115"/>
      <c r="F43" s="115"/>
      <c r="G43" s="115"/>
      <c r="H43" s="115"/>
      <c r="I43" s="209">
        <v>16945</v>
      </c>
      <c r="J43" s="51">
        <f>'Page 5'!J11</f>
        <v>24743</v>
      </c>
      <c r="K43" s="108" t="s">
        <v>159</v>
      </c>
    </row>
    <row r="44" spans="1:11" ht="12.75" customHeight="1">
      <c r="A44" s="112" t="s">
        <v>318</v>
      </c>
      <c r="B44" s="113"/>
      <c r="C44" s="114" t="s">
        <v>212</v>
      </c>
      <c r="D44" s="209">
        <f>'Page 5'!H38</f>
        <v>0</v>
      </c>
      <c r="E44" s="209">
        <f>'Page 5'!I38</f>
        <v>0</v>
      </c>
      <c r="F44" s="209">
        <f>'Page 5'!J38</f>
        <v>0</v>
      </c>
      <c r="G44" s="209">
        <f>'Page 5'!K38</f>
        <v>0</v>
      </c>
      <c r="H44" s="209">
        <f>'Page 5'!L38</f>
        <v>0</v>
      </c>
      <c r="I44" s="209">
        <v>0</v>
      </c>
      <c r="J44" s="51">
        <f>SUM(D44:H44)</f>
        <v>0</v>
      </c>
      <c r="K44" s="108" t="s">
        <v>212</v>
      </c>
    </row>
    <row r="45" spans="1:11" ht="12.75" customHeight="1">
      <c r="A45" s="112" t="s">
        <v>276</v>
      </c>
      <c r="B45" s="113"/>
      <c r="C45" s="114" t="s">
        <v>267</v>
      </c>
      <c r="D45" s="44"/>
      <c r="E45" s="44"/>
      <c r="F45" s="44"/>
      <c r="G45" s="44"/>
      <c r="H45" s="44"/>
      <c r="I45" s="209">
        <f>'Page 8'!I38</f>
        <v>180000</v>
      </c>
      <c r="J45" s="116">
        <f>'Page 8'!J38</f>
        <v>366534</v>
      </c>
      <c r="K45" s="108" t="s">
        <v>267</v>
      </c>
    </row>
    <row r="46" spans="1:11" ht="12.75" customHeight="1">
      <c r="A46" s="112" t="s">
        <v>310</v>
      </c>
      <c r="B46" s="113"/>
      <c r="C46" s="114" t="s">
        <v>290</v>
      </c>
      <c r="D46" s="44"/>
      <c r="E46" s="44"/>
      <c r="F46" s="44"/>
      <c r="G46" s="44"/>
      <c r="H46" s="44"/>
      <c r="I46" s="209">
        <f>SUM(I41:I45)</f>
        <v>3050561</v>
      </c>
      <c r="J46" s="116">
        <f>SUM(J41:J45)</f>
        <v>5365878</v>
      </c>
      <c r="K46" s="108" t="s">
        <v>290</v>
      </c>
    </row>
    <row r="47" spans="1:11" ht="12.75" customHeight="1">
      <c r="A47" s="1"/>
    </row>
  </sheetData>
  <mergeCells count="29">
    <mergeCell ref="B1:C1"/>
    <mergeCell ref="D6:D7"/>
    <mergeCell ref="D8:D9"/>
    <mergeCell ref="E6:E7"/>
    <mergeCell ref="E8:E9"/>
    <mergeCell ref="I6:I7"/>
    <mergeCell ref="I8:I9"/>
    <mergeCell ref="F6:F7"/>
    <mergeCell ref="G6:G7"/>
    <mergeCell ref="F8:F9"/>
    <mergeCell ref="G8:G9"/>
    <mergeCell ref="J25:J26"/>
    <mergeCell ref="I25:I26"/>
    <mergeCell ref="H23:H24"/>
    <mergeCell ref="H25:H26"/>
    <mergeCell ref="J6:J7"/>
    <mergeCell ref="J8:J9"/>
    <mergeCell ref="I23:I24"/>
    <mergeCell ref="J23:J24"/>
    <mergeCell ref="H6:H7"/>
    <mergeCell ref="H8:H9"/>
    <mergeCell ref="E23:E24"/>
    <mergeCell ref="E25:E26"/>
    <mergeCell ref="D23:D24"/>
    <mergeCell ref="D25:D26"/>
    <mergeCell ref="G23:G24"/>
    <mergeCell ref="G25:G26"/>
    <mergeCell ref="F23:F24"/>
    <mergeCell ref="F25:F26"/>
  </mergeCells>
  <phoneticPr fontId="0" type="noConversion"/>
  <printOptions horizontalCentered="1"/>
  <pageMargins left="0.25" right="0.25" top="1.25" bottom="0.6" header="0.5" footer="0.15"/>
  <pageSetup scale="81" orientation="landscape" horizontalDpi="300" verticalDpi="300"/>
  <headerFooter>
    <oddFooter>&amp;LRev. 9/06&amp;CFY 2005-06&amp;RPage 2 of 8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50"/>
  <sheetViews>
    <sheetView showGridLines="0" showRuler="0" topLeftCell="A11" workbookViewId="0">
      <selection activeCell="G27" sqref="G27"/>
    </sheetView>
  </sheetViews>
  <sheetFormatPr baseColWidth="10" defaultColWidth="10.6640625" defaultRowHeight="12.75" customHeight="1" x14ac:dyDescent="0"/>
  <cols>
    <col min="1" max="1" width="1.83203125" style="120" customWidth="1"/>
    <col min="2" max="2" width="2" style="120" customWidth="1"/>
    <col min="3" max="3" width="19.83203125" style="120" customWidth="1"/>
    <col min="4" max="4" width="33.5" style="120" customWidth="1"/>
    <col min="5" max="5" width="4.5" style="120" customWidth="1"/>
    <col min="6" max="13" width="16" style="120" customWidth="1"/>
    <col min="14" max="14" width="4.5" style="120" customWidth="1"/>
    <col min="15" max="16384" width="10.6640625" style="120"/>
  </cols>
  <sheetData>
    <row r="1" spans="1:13" ht="12.75" customHeight="1">
      <c r="A1" s="119" t="s">
        <v>0</v>
      </c>
      <c r="D1" s="121" t="str">
        <f>'Cover Page'!D1</f>
        <v>Primavera Technical Learning Centers</v>
      </c>
      <c r="E1" s="122"/>
      <c r="F1" s="124" t="s">
        <v>213</v>
      </c>
      <c r="G1" s="121" t="str">
        <f>'Cover Page'!M1</f>
        <v>Maricopa</v>
      </c>
      <c r="H1" s="125"/>
      <c r="I1" s="124" t="s">
        <v>206</v>
      </c>
      <c r="J1" s="126" t="str">
        <f>'Cover Page'!R1</f>
        <v>078926000</v>
      </c>
      <c r="K1" s="125"/>
    </row>
    <row r="2" spans="1:13" ht="12.75" customHeight="1">
      <c r="A2" s="127"/>
      <c r="B2" s="127"/>
      <c r="C2" s="127"/>
      <c r="D2" s="127"/>
      <c r="E2" s="127"/>
      <c r="F2" s="127"/>
      <c r="G2" s="127"/>
      <c r="H2" s="127"/>
      <c r="I2" s="127"/>
      <c r="J2" s="128"/>
      <c r="K2" s="128"/>
      <c r="L2" s="128"/>
      <c r="M2" s="128"/>
    </row>
    <row r="3" spans="1:13" ht="12.75" customHeight="1">
      <c r="A3" s="127"/>
      <c r="B3" s="127"/>
      <c r="C3" s="127"/>
      <c r="D3" s="127"/>
      <c r="E3" s="127"/>
      <c r="F3" s="127"/>
      <c r="G3" s="127"/>
      <c r="H3" s="127"/>
      <c r="I3" s="127"/>
      <c r="J3" s="128"/>
      <c r="K3" s="128"/>
      <c r="L3" s="128"/>
      <c r="M3" s="128"/>
    </row>
    <row r="4" spans="1:13" ht="12.75" customHeight="1">
      <c r="A4" s="129"/>
      <c r="B4" s="130"/>
      <c r="C4" s="130"/>
      <c r="D4" s="130"/>
      <c r="E4" s="131"/>
      <c r="F4" s="132"/>
      <c r="G4" s="133" t="s">
        <v>214</v>
      </c>
      <c r="H4" s="345" t="s">
        <v>215</v>
      </c>
      <c r="I4" s="346"/>
      <c r="J4" s="128"/>
      <c r="K4" s="128"/>
      <c r="L4" s="128"/>
    </row>
    <row r="5" spans="1:13" ht="12.75" customHeight="1">
      <c r="A5" s="134" t="s">
        <v>152</v>
      </c>
      <c r="B5" s="128"/>
      <c r="C5" s="128"/>
      <c r="D5" s="128"/>
      <c r="E5" s="135"/>
      <c r="F5" s="136" t="s">
        <v>216</v>
      </c>
      <c r="G5" s="137" t="s">
        <v>217</v>
      </c>
      <c r="H5" s="136"/>
      <c r="I5" s="136"/>
    </row>
    <row r="6" spans="1:13" ht="12.5" customHeight="1">
      <c r="A6" s="138"/>
      <c r="B6" s="139"/>
      <c r="C6" s="139"/>
      <c r="D6" s="139"/>
      <c r="E6" s="140"/>
      <c r="F6" s="141">
        <v>6100</v>
      </c>
      <c r="G6" s="142">
        <v>6200</v>
      </c>
      <c r="H6" s="141" t="s">
        <v>235</v>
      </c>
      <c r="I6" s="141" t="s">
        <v>236</v>
      </c>
    </row>
    <row r="7" spans="1:13" ht="12.75" customHeight="1">
      <c r="A7" s="143" t="s">
        <v>218</v>
      </c>
      <c r="B7" s="128"/>
      <c r="C7" s="128"/>
      <c r="D7" s="128"/>
      <c r="E7" s="128"/>
      <c r="F7" s="350">
        <v>45410</v>
      </c>
      <c r="G7" s="350">
        <v>3633</v>
      </c>
      <c r="H7" s="343">
        <v>49349</v>
      </c>
      <c r="I7" s="347">
        <f>SUM(F7:G9)</f>
        <v>49043</v>
      </c>
      <c r="J7" s="94"/>
      <c r="K7" s="94"/>
    </row>
    <row r="8" spans="1:13" ht="12.75" customHeight="1">
      <c r="A8" s="144"/>
      <c r="B8" s="128" t="s">
        <v>35</v>
      </c>
      <c r="C8" s="128"/>
      <c r="D8" s="128"/>
      <c r="E8" s="145"/>
      <c r="F8" s="351"/>
      <c r="G8" s="351"/>
      <c r="H8" s="343"/>
      <c r="I8" s="343"/>
      <c r="J8" s="94"/>
      <c r="K8" s="94"/>
    </row>
    <row r="9" spans="1:13" ht="12.75" customHeight="1">
      <c r="A9" s="144"/>
      <c r="B9" s="128"/>
      <c r="C9" s="128" t="s">
        <v>298</v>
      </c>
      <c r="D9" s="128"/>
      <c r="E9" s="145">
        <v>1</v>
      </c>
      <c r="F9" s="352"/>
      <c r="G9" s="352"/>
      <c r="H9" s="344"/>
      <c r="I9" s="344"/>
      <c r="J9" s="147" t="s">
        <v>5</v>
      </c>
      <c r="K9" s="94"/>
    </row>
    <row r="10" spans="1:13" ht="12.75" customHeight="1">
      <c r="A10" s="144"/>
      <c r="B10" s="128"/>
      <c r="C10" s="128" t="s">
        <v>219</v>
      </c>
      <c r="D10" s="128"/>
      <c r="E10" s="145">
        <v>2</v>
      </c>
      <c r="F10" s="146"/>
      <c r="G10" s="146"/>
      <c r="H10" s="123">
        <v>0</v>
      </c>
      <c r="I10" s="123">
        <f>SUM(F10:G10)</f>
        <v>0</v>
      </c>
      <c r="J10" s="147" t="s">
        <v>6</v>
      </c>
      <c r="K10" s="94"/>
    </row>
    <row r="11" spans="1:13" ht="12.75" customHeight="1">
      <c r="A11" s="144"/>
      <c r="B11" s="128"/>
      <c r="C11" s="128" t="s">
        <v>220</v>
      </c>
      <c r="D11" s="128"/>
      <c r="E11" s="145">
        <v>3</v>
      </c>
      <c r="F11" s="146"/>
      <c r="G11" s="146"/>
      <c r="H11" s="123">
        <v>0</v>
      </c>
      <c r="I11" s="123">
        <f>SUM(F11:G11)</f>
        <v>0</v>
      </c>
      <c r="J11" s="147" t="s">
        <v>7</v>
      </c>
      <c r="K11" s="94"/>
    </row>
    <row r="12" spans="1:13" ht="12.75" customHeight="1">
      <c r="A12" s="138"/>
      <c r="B12" s="139" t="s">
        <v>221</v>
      </c>
      <c r="C12" s="139"/>
      <c r="D12" s="139"/>
      <c r="E12" s="148">
        <v>4</v>
      </c>
      <c r="F12" s="149">
        <f>SUM(F7:F11)</f>
        <v>45410</v>
      </c>
      <c r="G12" s="149">
        <f>SUM(G7:G11)</f>
        <v>3633</v>
      </c>
      <c r="H12" s="123">
        <f>SUM(H7:H11)</f>
        <v>49349</v>
      </c>
      <c r="I12" s="123">
        <f>SUM(I7:I11)</f>
        <v>49043</v>
      </c>
      <c r="J12" s="150" t="s">
        <v>8</v>
      </c>
    </row>
    <row r="13" spans="1:13" ht="12.75" customHeight="1">
      <c r="A13" s="144"/>
      <c r="B13" s="128" t="s">
        <v>46</v>
      </c>
      <c r="C13" s="128"/>
      <c r="D13" s="128"/>
      <c r="E13" s="145"/>
      <c r="F13" s="353"/>
      <c r="G13" s="348"/>
      <c r="H13" s="343">
        <v>0</v>
      </c>
      <c r="I13" s="347">
        <f>SUM(F13:G14)</f>
        <v>0</v>
      </c>
      <c r="J13" s="147"/>
      <c r="K13" s="94"/>
    </row>
    <row r="14" spans="1:13" ht="12.75" customHeight="1">
      <c r="A14" s="144"/>
      <c r="B14" s="128"/>
      <c r="C14" s="128" t="s">
        <v>298</v>
      </c>
      <c r="D14" s="128"/>
      <c r="E14" s="145">
        <v>5</v>
      </c>
      <c r="F14" s="354"/>
      <c r="G14" s="349"/>
      <c r="H14" s="344"/>
      <c r="I14" s="344"/>
      <c r="J14" s="147" t="s">
        <v>9</v>
      </c>
      <c r="K14" s="94"/>
    </row>
    <row r="15" spans="1:13" ht="12.75" customHeight="1">
      <c r="A15" s="144"/>
      <c r="B15" s="128"/>
      <c r="C15" s="128" t="s">
        <v>219</v>
      </c>
      <c r="D15" s="128"/>
      <c r="E15" s="145">
        <v>6</v>
      </c>
      <c r="F15" s="151"/>
      <c r="G15" s="152"/>
      <c r="H15" s="153">
        <v>0</v>
      </c>
      <c r="I15" s="153">
        <f>SUM(F15:G15)</f>
        <v>0</v>
      </c>
      <c r="J15" s="147" t="s">
        <v>10</v>
      </c>
      <c r="K15" s="94"/>
    </row>
    <row r="16" spans="1:13" ht="12.75" customHeight="1">
      <c r="A16" s="144"/>
      <c r="B16" s="128"/>
      <c r="C16" s="128" t="s">
        <v>220</v>
      </c>
      <c r="D16" s="128"/>
      <c r="E16" s="145">
        <v>7</v>
      </c>
      <c r="F16" s="151"/>
      <c r="G16" s="152"/>
      <c r="H16" s="153">
        <v>0</v>
      </c>
      <c r="I16" s="153">
        <f>SUM(F16:G16)</f>
        <v>0</v>
      </c>
      <c r="J16" s="147" t="s">
        <v>11</v>
      </c>
      <c r="K16" s="94"/>
    </row>
    <row r="17" spans="1:11" ht="12.75" customHeight="1">
      <c r="A17" s="138"/>
      <c r="B17" s="139" t="s">
        <v>222</v>
      </c>
      <c r="C17" s="139"/>
      <c r="D17" s="139"/>
      <c r="E17" s="148">
        <v>8</v>
      </c>
      <c r="F17" s="154">
        <f>SUM(F13:F16)</f>
        <v>0</v>
      </c>
      <c r="G17" s="154">
        <f>SUM(G13:G16)</f>
        <v>0</v>
      </c>
      <c r="H17" s="153">
        <f>SUM(H13:H16)</f>
        <v>0</v>
      </c>
      <c r="I17" s="153">
        <f>SUM(I13:I16)</f>
        <v>0</v>
      </c>
      <c r="J17" s="147" t="s">
        <v>13</v>
      </c>
      <c r="K17" s="94"/>
    </row>
    <row r="18" spans="1:11" ht="12.75" customHeight="1">
      <c r="A18" s="144"/>
      <c r="B18" s="128" t="s">
        <v>238</v>
      </c>
      <c r="C18" s="128"/>
      <c r="D18" s="155" t="s">
        <v>239</v>
      </c>
      <c r="E18" s="145"/>
      <c r="F18" s="353"/>
      <c r="G18" s="348"/>
      <c r="H18" s="343">
        <v>0</v>
      </c>
      <c r="I18" s="347">
        <f>SUM(F18:G19)</f>
        <v>0</v>
      </c>
      <c r="J18" s="150"/>
    </row>
    <row r="19" spans="1:11" ht="12.75" customHeight="1">
      <c r="A19" s="144"/>
      <c r="B19" s="128"/>
      <c r="C19" s="128" t="s">
        <v>298</v>
      </c>
      <c r="D19" s="128"/>
      <c r="E19" s="145">
        <v>9</v>
      </c>
      <c r="F19" s="354"/>
      <c r="G19" s="349"/>
      <c r="H19" s="344"/>
      <c r="I19" s="344"/>
      <c r="J19" s="147" t="s">
        <v>14</v>
      </c>
      <c r="K19" s="94"/>
    </row>
    <row r="20" spans="1:11" ht="12.75" customHeight="1">
      <c r="A20" s="144"/>
      <c r="B20" s="128"/>
      <c r="C20" s="128" t="s">
        <v>219</v>
      </c>
      <c r="D20" s="128"/>
      <c r="E20" s="145">
        <v>10</v>
      </c>
      <c r="F20" s="151"/>
      <c r="G20" s="152"/>
      <c r="H20" s="153">
        <v>0</v>
      </c>
      <c r="I20" s="153">
        <f>SUM(F20:G20)</f>
        <v>0</v>
      </c>
      <c r="J20" s="147" t="s">
        <v>15</v>
      </c>
      <c r="K20" s="94"/>
    </row>
    <row r="21" spans="1:11" ht="12.75" customHeight="1">
      <c r="A21" s="144"/>
      <c r="B21" s="128"/>
      <c r="C21" s="128" t="s">
        <v>220</v>
      </c>
      <c r="D21" s="128"/>
      <c r="E21" s="145">
        <v>11</v>
      </c>
      <c r="F21" s="151"/>
      <c r="G21" s="152"/>
      <c r="H21" s="153">
        <v>0</v>
      </c>
      <c r="I21" s="153">
        <f>SUM(F21:G21)</f>
        <v>0</v>
      </c>
      <c r="J21" s="147" t="s">
        <v>16</v>
      </c>
      <c r="K21" s="94"/>
    </row>
    <row r="22" spans="1:11" ht="12.75" customHeight="1">
      <c r="A22" s="138"/>
      <c r="B22" s="139" t="s">
        <v>223</v>
      </c>
      <c r="C22" s="139"/>
      <c r="D22" s="139"/>
      <c r="E22" s="148">
        <v>12</v>
      </c>
      <c r="F22" s="154">
        <f>SUM(F18:F21)</f>
        <v>0</v>
      </c>
      <c r="G22" s="154">
        <f>SUM(G18:G21)</f>
        <v>0</v>
      </c>
      <c r="H22" s="153">
        <f>SUM(H18:H21)</f>
        <v>0</v>
      </c>
      <c r="I22" s="153">
        <f>SUM(I18:I21)</f>
        <v>0</v>
      </c>
      <c r="J22" s="147" t="s">
        <v>17</v>
      </c>
      <c r="K22" s="94"/>
    </row>
    <row r="23" spans="1:11" ht="12.75" customHeight="1">
      <c r="A23" s="138" t="s">
        <v>224</v>
      </c>
      <c r="B23" s="139"/>
      <c r="C23" s="139"/>
      <c r="D23" s="139"/>
      <c r="E23" s="156">
        <v>13</v>
      </c>
      <c r="F23" s="154">
        <f>F12+F17+F22</f>
        <v>45410</v>
      </c>
      <c r="G23" s="154">
        <f>G12+G17+G22</f>
        <v>3633</v>
      </c>
      <c r="H23" s="154">
        <f>H12+H17+H22</f>
        <v>49349</v>
      </c>
      <c r="I23" s="154">
        <f>I12+I17+I22</f>
        <v>49043</v>
      </c>
      <c r="J23" s="147" t="s">
        <v>19</v>
      </c>
      <c r="K23" s="94"/>
    </row>
    <row r="24" spans="1:11" ht="12" customHeight="1">
      <c r="A24" s="143" t="s">
        <v>225</v>
      </c>
      <c r="B24" s="128"/>
      <c r="C24" s="128"/>
      <c r="D24" s="128"/>
      <c r="E24" s="128"/>
      <c r="F24" s="355">
        <v>25991</v>
      </c>
      <c r="G24" s="355">
        <v>2142</v>
      </c>
      <c r="H24" s="347">
        <v>98699</v>
      </c>
      <c r="I24" s="343">
        <f>SUM(F24:G26)</f>
        <v>28133</v>
      </c>
      <c r="J24" s="147"/>
      <c r="K24" s="94"/>
    </row>
    <row r="25" spans="1:11" ht="12" customHeight="1">
      <c r="A25" s="144"/>
      <c r="B25" s="128" t="s">
        <v>35</v>
      </c>
      <c r="C25" s="128"/>
      <c r="D25" s="128"/>
      <c r="E25" s="145"/>
      <c r="F25" s="355"/>
      <c r="G25" s="355"/>
      <c r="H25" s="343"/>
      <c r="I25" s="343"/>
      <c r="J25" s="147"/>
      <c r="K25" s="94"/>
    </row>
    <row r="26" spans="1:11" ht="12">
      <c r="A26" s="144"/>
      <c r="B26" s="128"/>
      <c r="C26" s="128" t="s">
        <v>298</v>
      </c>
      <c r="D26" s="128"/>
      <c r="E26" s="145">
        <v>14</v>
      </c>
      <c r="F26" s="356"/>
      <c r="G26" s="356"/>
      <c r="H26" s="344"/>
      <c r="I26" s="344"/>
      <c r="J26" s="147" t="s">
        <v>20</v>
      </c>
      <c r="K26" s="94"/>
    </row>
    <row r="27" spans="1:11" ht="12" customHeight="1">
      <c r="A27" s="144"/>
      <c r="B27" s="128"/>
      <c r="C27" s="128" t="s">
        <v>219</v>
      </c>
      <c r="D27" s="128"/>
      <c r="E27" s="145">
        <v>15</v>
      </c>
      <c r="F27" s="158"/>
      <c r="G27" s="158"/>
      <c r="H27" s="153">
        <v>0</v>
      </c>
      <c r="I27" s="153">
        <f>SUM(F27:G27)</f>
        <v>0</v>
      </c>
      <c r="J27" s="147" t="s">
        <v>21</v>
      </c>
      <c r="K27" s="94"/>
    </row>
    <row r="28" spans="1:11" ht="12.75" customHeight="1">
      <c r="A28" s="144"/>
      <c r="B28" s="128"/>
      <c r="C28" s="128" t="s">
        <v>220</v>
      </c>
      <c r="D28" s="128"/>
      <c r="E28" s="145">
        <v>16</v>
      </c>
      <c r="F28" s="158"/>
      <c r="G28" s="158"/>
      <c r="H28" s="153">
        <v>0</v>
      </c>
      <c r="I28" s="153">
        <f>SUM(F28:G28)</f>
        <v>0</v>
      </c>
      <c r="J28" s="147" t="s">
        <v>22</v>
      </c>
      <c r="K28" s="94"/>
    </row>
    <row r="29" spans="1:11" ht="12">
      <c r="A29" s="138"/>
      <c r="B29" s="139" t="s">
        <v>226</v>
      </c>
      <c r="C29" s="139"/>
      <c r="D29" s="139"/>
      <c r="E29" s="148">
        <v>17</v>
      </c>
      <c r="F29" s="159">
        <f>SUM(F24:F28)</f>
        <v>25991</v>
      </c>
      <c r="G29" s="159">
        <f>SUM(G24:G28)</f>
        <v>2142</v>
      </c>
      <c r="H29" s="153">
        <f>SUM(H24:H28)</f>
        <v>98699</v>
      </c>
      <c r="I29" s="153">
        <f>SUM(I24:I28)</f>
        <v>28133</v>
      </c>
      <c r="J29" s="150" t="s">
        <v>23</v>
      </c>
    </row>
    <row r="30" spans="1:11" ht="12" customHeight="1">
      <c r="A30" s="144"/>
      <c r="B30" s="128" t="s">
        <v>46</v>
      </c>
      <c r="C30" s="128"/>
      <c r="D30" s="128"/>
      <c r="E30" s="145"/>
      <c r="F30" s="353"/>
      <c r="G30" s="348"/>
      <c r="H30" s="343">
        <v>0</v>
      </c>
      <c r="I30" s="347">
        <f>SUM(F30:G31)</f>
        <v>0</v>
      </c>
      <c r="J30" s="147"/>
      <c r="K30" s="94"/>
    </row>
    <row r="31" spans="1:11" ht="12" customHeight="1">
      <c r="A31" s="144"/>
      <c r="B31" s="128"/>
      <c r="C31" s="128" t="s">
        <v>298</v>
      </c>
      <c r="D31" s="128"/>
      <c r="E31" s="145">
        <v>18</v>
      </c>
      <c r="F31" s="354"/>
      <c r="G31" s="349"/>
      <c r="H31" s="344"/>
      <c r="I31" s="344"/>
      <c r="J31" s="147" t="s">
        <v>25</v>
      </c>
      <c r="K31" s="94"/>
    </row>
    <row r="32" spans="1:11" ht="12" customHeight="1">
      <c r="A32" s="144"/>
      <c r="B32" s="128"/>
      <c r="C32" s="128" t="s">
        <v>219</v>
      </c>
      <c r="D32" s="128"/>
      <c r="E32" s="145">
        <v>19</v>
      </c>
      <c r="F32" s="151"/>
      <c r="G32" s="152"/>
      <c r="H32" s="153">
        <v>0</v>
      </c>
      <c r="I32" s="153">
        <f>SUM(F32:G32)</f>
        <v>0</v>
      </c>
      <c r="J32" s="147" t="s">
        <v>26</v>
      </c>
      <c r="K32" s="94"/>
    </row>
    <row r="33" spans="1:13" ht="12" customHeight="1">
      <c r="A33" s="144"/>
      <c r="B33" s="128"/>
      <c r="C33" s="128" t="s">
        <v>220</v>
      </c>
      <c r="D33" s="128"/>
      <c r="E33" s="145">
        <v>20</v>
      </c>
      <c r="F33" s="151"/>
      <c r="G33" s="152"/>
      <c r="H33" s="153">
        <v>0</v>
      </c>
      <c r="I33" s="153">
        <f>SUM(F33:G33)</f>
        <v>0</v>
      </c>
      <c r="J33" s="147" t="s">
        <v>27</v>
      </c>
      <c r="K33" s="94"/>
    </row>
    <row r="34" spans="1:13" ht="12">
      <c r="A34" s="138"/>
      <c r="B34" s="139" t="s">
        <v>227</v>
      </c>
      <c r="C34" s="139"/>
      <c r="D34" s="139"/>
      <c r="E34" s="148">
        <v>21</v>
      </c>
      <c r="F34" s="154">
        <f>SUM(F30:F33)</f>
        <v>0</v>
      </c>
      <c r="G34" s="153">
        <f>SUM(G30:G33)</f>
        <v>0</v>
      </c>
      <c r="H34" s="153">
        <f>SUM(H30:H33)</f>
        <v>0</v>
      </c>
      <c r="I34" s="153">
        <f>SUM(I30:I33)</f>
        <v>0</v>
      </c>
      <c r="J34" s="147" t="s">
        <v>28</v>
      </c>
      <c r="K34" s="94"/>
    </row>
    <row r="35" spans="1:13" ht="12" customHeight="1">
      <c r="A35" s="144"/>
      <c r="B35" s="128" t="s">
        <v>238</v>
      </c>
      <c r="C35" s="128"/>
      <c r="D35" s="155" t="s">
        <v>239</v>
      </c>
      <c r="E35" s="145"/>
      <c r="F35" s="353"/>
      <c r="G35" s="348"/>
      <c r="H35" s="343">
        <v>0</v>
      </c>
      <c r="I35" s="347">
        <f>SUM(F35:G36)</f>
        <v>0</v>
      </c>
      <c r="J35" s="150"/>
    </row>
    <row r="36" spans="1:13" ht="12" customHeight="1">
      <c r="A36" s="144"/>
      <c r="B36" s="128"/>
      <c r="C36" s="128" t="s">
        <v>298</v>
      </c>
      <c r="D36" s="128"/>
      <c r="E36" s="145">
        <v>22</v>
      </c>
      <c r="F36" s="354"/>
      <c r="G36" s="349"/>
      <c r="H36" s="344"/>
      <c r="I36" s="344"/>
      <c r="J36" s="147" t="s">
        <v>29</v>
      </c>
      <c r="K36" s="94"/>
    </row>
    <row r="37" spans="1:13" ht="12" customHeight="1">
      <c r="A37" s="144"/>
      <c r="B37" s="128"/>
      <c r="C37" s="128" t="s">
        <v>219</v>
      </c>
      <c r="D37" s="128"/>
      <c r="E37" s="145">
        <v>23</v>
      </c>
      <c r="F37" s="151"/>
      <c r="G37" s="152"/>
      <c r="H37" s="153">
        <v>0</v>
      </c>
      <c r="I37" s="153">
        <f>SUM(F37:G37)</f>
        <v>0</v>
      </c>
      <c r="J37" s="147" t="s">
        <v>30</v>
      </c>
      <c r="K37" s="94"/>
    </row>
    <row r="38" spans="1:13" ht="12" customHeight="1">
      <c r="A38" s="144"/>
      <c r="B38" s="128"/>
      <c r="C38" s="128" t="s">
        <v>220</v>
      </c>
      <c r="D38" s="128"/>
      <c r="E38" s="145">
        <v>24</v>
      </c>
      <c r="F38" s="151"/>
      <c r="G38" s="152"/>
      <c r="H38" s="153">
        <v>0</v>
      </c>
      <c r="I38" s="153">
        <f>SUM(F38:G38)</f>
        <v>0</v>
      </c>
      <c r="J38" s="147" t="s">
        <v>31</v>
      </c>
      <c r="K38" s="94"/>
    </row>
    <row r="39" spans="1:13" ht="12" customHeight="1">
      <c r="A39" s="138"/>
      <c r="B39" s="139" t="s">
        <v>228</v>
      </c>
      <c r="C39" s="139"/>
      <c r="D39" s="139"/>
      <c r="E39" s="148">
        <v>25</v>
      </c>
      <c r="F39" s="154">
        <f>SUM(F35:F38)</f>
        <v>0</v>
      </c>
      <c r="G39" s="153">
        <f>SUM(G35:G38)</f>
        <v>0</v>
      </c>
      <c r="H39" s="153">
        <f>SUM(H35:H38)</f>
        <v>0</v>
      </c>
      <c r="I39" s="153">
        <f>SUM(I35:I38)</f>
        <v>0</v>
      </c>
      <c r="J39" s="147" t="s">
        <v>110</v>
      </c>
      <c r="K39" s="94"/>
    </row>
    <row r="40" spans="1:13" ht="12.5" customHeight="1">
      <c r="A40" s="138" t="s">
        <v>229</v>
      </c>
      <c r="B40" s="139"/>
      <c r="C40" s="139"/>
      <c r="D40" s="139"/>
      <c r="E40" s="156">
        <v>26</v>
      </c>
      <c r="F40" s="160">
        <f>F29+F34+F39</f>
        <v>25991</v>
      </c>
      <c r="G40" s="160">
        <f>G29+G34+G39</f>
        <v>2142</v>
      </c>
      <c r="H40" s="160">
        <f>H29+H34+H39</f>
        <v>98699</v>
      </c>
      <c r="I40" s="160">
        <f>I29+I34+I39</f>
        <v>28133</v>
      </c>
      <c r="J40" s="147" t="s">
        <v>112</v>
      </c>
      <c r="K40" s="94"/>
    </row>
    <row r="41" spans="1:13" ht="12" customHeight="1">
      <c r="A41" s="128"/>
      <c r="B41" s="128"/>
      <c r="C41" s="128"/>
      <c r="D41" s="128"/>
      <c r="E41" s="157"/>
      <c r="F41" s="161"/>
      <c r="G41" s="161"/>
      <c r="H41" s="161"/>
      <c r="I41" s="161"/>
      <c r="K41" s="161"/>
      <c r="L41" s="162"/>
      <c r="M41" s="163"/>
    </row>
    <row r="42" spans="1:13" ht="12" customHeight="1">
      <c r="A42" s="128"/>
      <c r="B42" s="128"/>
      <c r="C42" s="128"/>
      <c r="D42" s="128"/>
      <c r="E42" s="157"/>
      <c r="F42" s="161"/>
      <c r="G42" s="161"/>
      <c r="H42" s="161"/>
      <c r="I42" s="161"/>
      <c r="K42" s="161"/>
      <c r="L42" s="162"/>
      <c r="M42" s="163"/>
    </row>
    <row r="43" spans="1:13" ht="12.75" customHeight="1">
      <c r="A43" s="128"/>
      <c r="B43" s="128"/>
      <c r="C43" s="128"/>
      <c r="D43" s="128"/>
      <c r="E43" s="157"/>
      <c r="F43" s="161"/>
      <c r="G43" s="161"/>
      <c r="H43" s="161"/>
      <c r="I43" s="161"/>
      <c r="J43" s="161"/>
      <c r="K43" s="162"/>
      <c r="L43" s="164"/>
    </row>
    <row r="48" spans="1:13" ht="12.75" customHeight="1">
      <c r="A48" s="165">
        <v>1</v>
      </c>
    </row>
    <row r="50" spans="3:3" ht="12.75" customHeight="1">
      <c r="C50" s="165"/>
    </row>
  </sheetData>
  <mergeCells count="25">
    <mergeCell ref="F30:F31"/>
    <mergeCell ref="F18:F19"/>
    <mergeCell ref="G18:G19"/>
    <mergeCell ref="H18:H19"/>
    <mergeCell ref="H13:H14"/>
    <mergeCell ref="F13:F14"/>
    <mergeCell ref="G13:G14"/>
    <mergeCell ref="I35:I36"/>
    <mergeCell ref="F7:F9"/>
    <mergeCell ref="G7:G9"/>
    <mergeCell ref="H7:H9"/>
    <mergeCell ref="F35:F36"/>
    <mergeCell ref="G35:G36"/>
    <mergeCell ref="H35:H36"/>
    <mergeCell ref="F24:F26"/>
    <mergeCell ref="G24:G26"/>
    <mergeCell ref="H24:H26"/>
    <mergeCell ref="I24:I26"/>
    <mergeCell ref="H4:I4"/>
    <mergeCell ref="I7:I9"/>
    <mergeCell ref="I13:I14"/>
    <mergeCell ref="I18:I19"/>
    <mergeCell ref="G30:G31"/>
    <mergeCell ref="H30:H31"/>
    <mergeCell ref="I30:I31"/>
  </mergeCells>
  <phoneticPr fontId="10" type="noConversion"/>
  <pageMargins left="0.25" right="0.25" top="1.25" bottom="0.5" header="0.5" footer="0.5"/>
  <pageSetup scale="90" orientation="landscape"/>
  <headerFooter>
    <oddFooter>&amp;LRev. 9/06&amp;CFY 2005-06&amp;RPage 3 of 8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0"/>
  <sheetViews>
    <sheetView showGridLines="0" showRuler="0" workbookViewId="0">
      <pane xSplit="5" ySplit="7" topLeftCell="F21" activePane="bottomRight" state="frozen"/>
      <selection pane="topRight" activeCell="F1" sqref="F1"/>
      <selection pane="bottomLeft" activeCell="A8" sqref="A8"/>
      <selection pane="bottomRight" activeCell="G32" sqref="G32:G33"/>
    </sheetView>
  </sheetViews>
  <sheetFormatPr baseColWidth="10" defaultColWidth="8.83203125" defaultRowHeight="12" x14ac:dyDescent="0"/>
  <cols>
    <col min="1" max="1" width="1.83203125" style="4" customWidth="1"/>
    <col min="2" max="2" width="2" style="4" customWidth="1"/>
    <col min="3" max="3" width="19.5" style="4" customWidth="1"/>
    <col min="4" max="4" width="29" style="4" customWidth="1"/>
    <col min="5" max="5" width="5.6640625" style="4" customWidth="1"/>
    <col min="6" max="6" width="16" style="4" customWidth="1"/>
    <col min="7" max="7" width="18" style="4" bestFit="1" customWidth="1"/>
    <col min="8" max="11" width="16" style="4" customWidth="1"/>
    <col min="12" max="12" width="9.6640625" style="4" customWidth="1"/>
    <col min="13" max="13" width="4.5" style="4" customWidth="1"/>
    <col min="14" max="14" width="10.6640625" style="4" customWidth="1"/>
    <col min="15" max="16384" width="8.83203125" style="4"/>
  </cols>
  <sheetData>
    <row r="1" spans="1:14">
      <c r="A1" s="119" t="s">
        <v>0</v>
      </c>
      <c r="B1" s="120"/>
      <c r="C1" s="120"/>
      <c r="D1" s="357" t="str">
        <f>'Cover Page'!D1</f>
        <v>Primavera Technical Learning Centers</v>
      </c>
      <c r="E1" s="357"/>
      <c r="F1" s="125"/>
      <c r="G1" s="120"/>
      <c r="H1" s="124" t="s">
        <v>213</v>
      </c>
      <c r="I1" s="357" t="str">
        <f>'Cover Page'!M1</f>
        <v>Maricopa</v>
      </c>
      <c r="J1" s="357"/>
      <c r="K1" s="120"/>
      <c r="L1" s="124" t="s">
        <v>206</v>
      </c>
      <c r="M1" s="358" t="str">
        <f>'Cover Page'!R1</f>
        <v>078926000</v>
      </c>
      <c r="N1" s="357"/>
    </row>
    <row r="2" spans="1:14">
      <c r="A2" s="127"/>
      <c r="B2" s="127"/>
      <c r="C2" s="127"/>
      <c r="D2" s="127"/>
      <c r="E2" s="127"/>
      <c r="F2" s="127"/>
      <c r="G2" s="127"/>
      <c r="H2" s="127"/>
      <c r="I2" s="127"/>
      <c r="J2" s="128"/>
      <c r="K2" s="128"/>
      <c r="L2" s="128"/>
      <c r="M2" s="128"/>
      <c r="N2" s="120"/>
    </row>
    <row r="3" spans="1:14">
      <c r="A3" s="127"/>
      <c r="B3" s="127"/>
      <c r="C3" s="127"/>
      <c r="D3" s="127"/>
      <c r="E3" s="127"/>
      <c r="F3" s="127"/>
      <c r="G3" s="127"/>
      <c r="H3" s="127"/>
      <c r="I3" s="127"/>
      <c r="J3" s="128"/>
      <c r="K3" s="128"/>
      <c r="L3" s="128"/>
      <c r="M3" s="128"/>
      <c r="N3" s="120"/>
    </row>
    <row r="4" spans="1:14">
      <c r="A4" s="359"/>
      <c r="B4" s="359"/>
      <c r="C4" s="359"/>
      <c r="D4" s="359"/>
      <c r="E4" s="359"/>
      <c r="F4" s="359"/>
      <c r="G4" s="359"/>
      <c r="H4" s="359"/>
      <c r="I4" s="360"/>
      <c r="J4" s="360"/>
      <c r="K4" s="360"/>
      <c r="L4" s="128"/>
      <c r="M4" s="128"/>
      <c r="N4" s="120"/>
    </row>
    <row r="5" spans="1:14">
      <c r="A5" s="166"/>
      <c r="B5" s="167"/>
      <c r="C5" s="167"/>
      <c r="D5" s="167"/>
      <c r="E5" s="168"/>
      <c r="F5" s="169"/>
      <c r="G5" s="169"/>
      <c r="H5" s="364" t="s">
        <v>230</v>
      </c>
      <c r="I5" s="169"/>
      <c r="J5" s="345" t="s">
        <v>215</v>
      </c>
      <c r="K5" s="346"/>
      <c r="L5" s="120"/>
      <c r="M5" s="120"/>
      <c r="N5" s="120"/>
    </row>
    <row r="6" spans="1:14">
      <c r="A6" s="134" t="s">
        <v>152</v>
      </c>
      <c r="B6" s="128"/>
      <c r="C6" s="128"/>
      <c r="D6" s="128"/>
      <c r="E6" s="135"/>
      <c r="F6" s="136" t="s">
        <v>216</v>
      </c>
      <c r="G6" s="136" t="s">
        <v>231</v>
      </c>
      <c r="H6" s="365"/>
      <c r="I6" s="136" t="s">
        <v>232</v>
      </c>
      <c r="J6" s="136"/>
      <c r="K6" s="136"/>
      <c r="L6" s="120"/>
      <c r="M6" s="120"/>
      <c r="N6" s="120"/>
    </row>
    <row r="7" spans="1:14">
      <c r="A7" s="138"/>
      <c r="B7" s="139"/>
      <c r="C7" s="139"/>
      <c r="D7" s="139"/>
      <c r="E7" s="140"/>
      <c r="F7" s="141">
        <v>6100</v>
      </c>
      <c r="G7" s="141">
        <v>6200</v>
      </c>
      <c r="H7" s="366"/>
      <c r="I7" s="141">
        <v>6600</v>
      </c>
      <c r="J7" s="141" t="s">
        <v>235</v>
      </c>
      <c r="K7" s="141" t="s">
        <v>236</v>
      </c>
      <c r="L7" s="120"/>
      <c r="M7" s="120"/>
      <c r="N7" s="120"/>
    </row>
    <row r="8" spans="1:14">
      <c r="A8" s="143" t="s">
        <v>233</v>
      </c>
      <c r="B8" s="128"/>
      <c r="C8" s="128"/>
      <c r="D8" s="128"/>
      <c r="E8" s="157"/>
      <c r="F8" s="361">
        <v>90820</v>
      </c>
      <c r="G8" s="361">
        <v>7266</v>
      </c>
      <c r="H8" s="361"/>
      <c r="I8" s="361"/>
      <c r="J8" s="367">
        <v>98699</v>
      </c>
      <c r="K8" s="370">
        <f>SUM(F8:I10)</f>
        <v>98086</v>
      </c>
      <c r="L8" s="164"/>
      <c r="M8" s="120"/>
      <c r="N8" s="120"/>
    </row>
    <row r="9" spans="1:14">
      <c r="A9" s="144" t="s">
        <v>35</v>
      </c>
      <c r="B9" s="128"/>
      <c r="C9" s="128"/>
      <c r="D9" s="128"/>
      <c r="E9" s="128"/>
      <c r="F9" s="362"/>
      <c r="G9" s="362"/>
      <c r="H9" s="362"/>
      <c r="I9" s="362"/>
      <c r="J9" s="368"/>
      <c r="K9" s="371"/>
      <c r="L9" s="144"/>
      <c r="M9" s="120"/>
      <c r="N9" s="120"/>
    </row>
    <row r="10" spans="1:14">
      <c r="A10" s="144"/>
      <c r="B10" s="128" t="s">
        <v>298</v>
      </c>
      <c r="C10" s="128"/>
      <c r="D10" s="128"/>
      <c r="E10" s="145">
        <v>1</v>
      </c>
      <c r="F10" s="363"/>
      <c r="G10" s="363"/>
      <c r="H10" s="363"/>
      <c r="I10" s="363"/>
      <c r="J10" s="369"/>
      <c r="K10" s="372"/>
      <c r="L10" s="171">
        <v>1</v>
      </c>
      <c r="M10" s="172"/>
      <c r="N10" s="120"/>
    </row>
    <row r="11" spans="1:14">
      <c r="A11" s="294"/>
      <c r="B11" s="292" t="s">
        <v>219</v>
      </c>
      <c r="C11" s="292"/>
      <c r="D11" s="128"/>
      <c r="E11" s="145">
        <v>2</v>
      </c>
      <c r="F11" s="173"/>
      <c r="G11" s="173"/>
      <c r="H11" s="173"/>
      <c r="I11" s="173"/>
      <c r="J11" s="175">
        <f>'[1]Page 4'!$L$11</f>
        <v>0</v>
      </c>
      <c r="K11" s="170">
        <f>SUM(F11:I11)</f>
        <v>0</v>
      </c>
      <c r="L11" s="171">
        <v>2</v>
      </c>
      <c r="M11" s="172"/>
      <c r="N11" s="120"/>
    </row>
    <row r="12" spans="1:14">
      <c r="A12" s="294"/>
      <c r="B12" s="292" t="s">
        <v>349</v>
      </c>
      <c r="C12" s="292"/>
      <c r="D12" s="128"/>
      <c r="E12" s="145">
        <v>3</v>
      </c>
      <c r="F12" s="173"/>
      <c r="G12" s="173"/>
      <c r="H12" s="173"/>
      <c r="I12" s="173"/>
      <c r="J12" s="212">
        <f>'[1]Page 4'!$L$13</f>
        <v>0</v>
      </c>
      <c r="K12" s="170">
        <f>SUM(F12:I12)</f>
        <v>0</v>
      </c>
      <c r="L12" s="171">
        <v>3</v>
      </c>
      <c r="M12" s="172"/>
      <c r="N12" s="120"/>
    </row>
    <row r="13" spans="1:14">
      <c r="A13" s="295"/>
      <c r="B13" s="293" t="s">
        <v>221</v>
      </c>
      <c r="C13" s="293"/>
      <c r="D13" s="139"/>
      <c r="E13" s="174">
        <v>4</v>
      </c>
      <c r="F13" s="170">
        <f t="shared" ref="F13:K13" si="0">SUM(F8:F12)</f>
        <v>90820</v>
      </c>
      <c r="G13" s="170">
        <f t="shared" si="0"/>
        <v>7266</v>
      </c>
      <c r="H13" s="170">
        <f t="shared" si="0"/>
        <v>0</v>
      </c>
      <c r="I13" s="170">
        <f t="shared" si="0"/>
        <v>0</v>
      </c>
      <c r="J13" s="175">
        <f t="shared" si="0"/>
        <v>98699</v>
      </c>
      <c r="K13" s="170">
        <f t="shared" si="0"/>
        <v>98086</v>
      </c>
      <c r="L13" s="171">
        <v>4</v>
      </c>
      <c r="M13" s="172"/>
      <c r="N13" s="120"/>
    </row>
    <row r="14" spans="1:14">
      <c r="A14" s="294" t="s">
        <v>46</v>
      </c>
      <c r="B14" s="292"/>
      <c r="C14" s="292"/>
      <c r="D14" s="128"/>
      <c r="E14" s="145"/>
      <c r="F14" s="373"/>
      <c r="G14" s="373"/>
      <c r="H14" s="373"/>
      <c r="I14" s="373"/>
      <c r="J14" s="367">
        <f>'[1]Page 4'!$L$15</f>
        <v>0</v>
      </c>
      <c r="K14" s="370">
        <f>SUM(F14:I15)</f>
        <v>0</v>
      </c>
      <c r="L14" s="171"/>
      <c r="M14" s="172"/>
      <c r="N14" s="120"/>
    </row>
    <row r="15" spans="1:14">
      <c r="A15" s="294"/>
      <c r="B15" s="292" t="s">
        <v>298</v>
      </c>
      <c r="C15" s="292"/>
      <c r="D15" s="128"/>
      <c r="E15" s="145">
        <v>5</v>
      </c>
      <c r="F15" s="374"/>
      <c r="G15" s="374"/>
      <c r="H15" s="374"/>
      <c r="I15" s="374"/>
      <c r="J15" s="369"/>
      <c r="K15" s="372"/>
      <c r="L15" s="171">
        <v>5</v>
      </c>
      <c r="M15" s="172"/>
      <c r="N15" s="120"/>
    </row>
    <row r="16" spans="1:14">
      <c r="A16" s="294"/>
      <c r="B16" s="292" t="s">
        <v>219</v>
      </c>
      <c r="C16" s="292"/>
      <c r="D16" s="128"/>
      <c r="E16" s="176">
        <v>6</v>
      </c>
      <c r="F16" s="173"/>
      <c r="G16" s="173"/>
      <c r="H16" s="173"/>
      <c r="I16" s="173"/>
      <c r="J16" s="212">
        <f>'[1]Page 4'!$L$17</f>
        <v>0</v>
      </c>
      <c r="K16" s="170">
        <f>SUM(F16:I16)</f>
        <v>0</v>
      </c>
      <c r="L16" s="171">
        <v>6</v>
      </c>
      <c r="M16" s="172"/>
      <c r="N16" s="120"/>
    </row>
    <row r="17" spans="1:14">
      <c r="A17" s="294"/>
      <c r="B17" s="292" t="s">
        <v>349</v>
      </c>
      <c r="C17" s="292"/>
      <c r="D17" s="128"/>
      <c r="E17" s="176">
        <v>7</v>
      </c>
      <c r="F17" s="173"/>
      <c r="G17" s="173"/>
      <c r="H17" s="173"/>
      <c r="I17" s="173"/>
      <c r="J17" s="212">
        <f>'[1]Page 4'!$L$19</f>
        <v>0</v>
      </c>
      <c r="K17" s="170">
        <f>SUM(F17:I17)</f>
        <v>0</v>
      </c>
      <c r="L17" s="171">
        <v>7</v>
      </c>
      <c r="M17" s="172"/>
      <c r="N17" s="120"/>
    </row>
    <row r="18" spans="1:14">
      <c r="A18" s="295"/>
      <c r="B18" s="293" t="s">
        <v>222</v>
      </c>
      <c r="C18" s="139"/>
      <c r="D18" s="139"/>
      <c r="E18" s="174">
        <v>8</v>
      </c>
      <c r="F18" s="170">
        <f>SUM(F14:F17)</f>
        <v>0</v>
      </c>
      <c r="G18" s="170">
        <f>SUM(G14:G17)</f>
        <v>0</v>
      </c>
      <c r="H18" s="170">
        <f>SUM(H14:H17)</f>
        <v>0</v>
      </c>
      <c r="I18" s="170">
        <f>SUM(I14:I17)</f>
        <v>0</v>
      </c>
      <c r="J18" s="175">
        <f>SUM(J14:J17)</f>
        <v>0</v>
      </c>
      <c r="K18" s="170">
        <f>SUM(F18:I18)</f>
        <v>0</v>
      </c>
      <c r="L18" s="171">
        <v>8</v>
      </c>
      <c r="M18" s="172"/>
      <c r="N18" s="120"/>
    </row>
    <row r="19" spans="1:14">
      <c r="A19" s="211" t="s">
        <v>58</v>
      </c>
      <c r="B19" s="167"/>
      <c r="C19" s="167"/>
      <c r="D19" s="167"/>
      <c r="E19" s="377">
        <v>9</v>
      </c>
      <c r="F19" s="379"/>
      <c r="G19" s="379"/>
      <c r="H19" s="379"/>
      <c r="I19" s="379"/>
      <c r="J19" s="390">
        <f>'[1]Page 4'!$L$21</f>
        <v>0</v>
      </c>
      <c r="K19" s="392">
        <f>SUM(F19:I20)</f>
        <v>0</v>
      </c>
      <c r="L19" s="171"/>
      <c r="M19" s="172"/>
      <c r="N19" s="120"/>
    </row>
    <row r="20" spans="1:14">
      <c r="A20" s="138"/>
      <c r="B20" s="139" t="s">
        <v>298</v>
      </c>
      <c r="C20" s="139"/>
      <c r="D20" s="139"/>
      <c r="E20" s="378"/>
      <c r="F20" s="380"/>
      <c r="G20" s="380"/>
      <c r="H20" s="380"/>
      <c r="I20" s="380"/>
      <c r="J20" s="391"/>
      <c r="K20" s="393"/>
      <c r="L20" s="171">
        <v>9</v>
      </c>
      <c r="M20" s="172"/>
      <c r="N20" s="120"/>
    </row>
    <row r="21" spans="1:14">
      <c r="A21" s="144" t="s">
        <v>238</v>
      </c>
      <c r="B21" s="128"/>
      <c r="C21" s="128"/>
      <c r="D21" s="289"/>
      <c r="E21" s="210"/>
      <c r="F21" s="394"/>
      <c r="G21" s="379"/>
      <c r="H21" s="379"/>
      <c r="I21" s="379"/>
      <c r="J21" s="390">
        <f>'[1]Page 4'!$L$23</f>
        <v>0</v>
      </c>
      <c r="K21" s="392">
        <f>SUM(F21:I22)</f>
        <v>0</v>
      </c>
      <c r="L21" s="171"/>
      <c r="M21" s="172"/>
      <c r="N21" s="120"/>
    </row>
    <row r="22" spans="1:14">
      <c r="A22" s="144"/>
      <c r="B22" s="128" t="s">
        <v>298</v>
      </c>
      <c r="C22" s="128"/>
      <c r="D22" s="128"/>
      <c r="E22" s="176">
        <v>10</v>
      </c>
      <c r="F22" s="395"/>
      <c r="G22" s="380"/>
      <c r="H22" s="380"/>
      <c r="I22" s="380"/>
      <c r="J22" s="391"/>
      <c r="K22" s="393"/>
      <c r="L22" s="171">
        <v>10</v>
      </c>
      <c r="M22" s="172"/>
      <c r="N22" s="120"/>
    </row>
    <row r="23" spans="1:14">
      <c r="A23" s="144"/>
      <c r="B23" s="128" t="s">
        <v>271</v>
      </c>
      <c r="C23" s="128"/>
      <c r="D23" s="128"/>
      <c r="E23" s="176">
        <v>11</v>
      </c>
      <c r="F23" s="231"/>
      <c r="G23" s="230"/>
      <c r="H23" s="230"/>
      <c r="I23" s="230"/>
      <c r="J23" s="212">
        <f>'[1]Page 4'!$L$25</f>
        <v>0</v>
      </c>
      <c r="K23" s="149">
        <f>SUM(F23:I23)</f>
        <v>0</v>
      </c>
      <c r="L23" s="171">
        <v>11</v>
      </c>
      <c r="M23" s="172"/>
      <c r="N23" s="120"/>
    </row>
    <row r="24" spans="1:14">
      <c r="A24" s="138"/>
      <c r="B24" s="139" t="s">
        <v>272</v>
      </c>
      <c r="C24" s="139"/>
      <c r="D24" s="139"/>
      <c r="E24" s="148">
        <v>12</v>
      </c>
      <c r="F24" s="232">
        <f>SUM(F21:F23)</f>
        <v>0</v>
      </c>
      <c r="G24" s="232">
        <f>SUM(G21:G23)</f>
        <v>0</v>
      </c>
      <c r="H24" s="232">
        <f>SUM(H21:H23)</f>
        <v>0</v>
      </c>
      <c r="I24" s="232">
        <f>SUM(I21:I23)</f>
        <v>0</v>
      </c>
      <c r="J24" s="175">
        <f>SUM(J21:J23)</f>
        <v>0</v>
      </c>
      <c r="K24" s="149">
        <f>SUM(F24:I24)</f>
        <v>0</v>
      </c>
      <c r="L24" s="171">
        <v>12</v>
      </c>
      <c r="M24" s="172"/>
      <c r="N24" s="120"/>
    </row>
    <row r="25" spans="1:14">
      <c r="A25" s="138" t="s">
        <v>273</v>
      </c>
      <c r="B25" s="177"/>
      <c r="C25" s="139"/>
      <c r="D25" s="139"/>
      <c r="E25" s="148">
        <v>13</v>
      </c>
      <c r="F25" s="175">
        <f t="shared" ref="F25:K25" si="1">+F13+F18+F19+F24</f>
        <v>90820</v>
      </c>
      <c r="G25" s="175">
        <f t="shared" si="1"/>
        <v>7266</v>
      </c>
      <c r="H25" s="175">
        <f t="shared" si="1"/>
        <v>0</v>
      </c>
      <c r="I25" s="175">
        <f t="shared" si="1"/>
        <v>0</v>
      </c>
      <c r="J25" s="175">
        <f t="shared" si="1"/>
        <v>98699</v>
      </c>
      <c r="K25" s="175">
        <f t="shared" si="1"/>
        <v>98086</v>
      </c>
      <c r="L25" s="171">
        <v>13</v>
      </c>
      <c r="M25" s="172"/>
      <c r="N25" s="120"/>
    </row>
    <row r="26" spans="1:14">
      <c r="A26" s="388" t="s">
        <v>319</v>
      </c>
      <c r="B26" s="389"/>
      <c r="C26" s="389"/>
      <c r="D26" s="389"/>
      <c r="E26" s="148">
        <v>14</v>
      </c>
      <c r="F26" s="175">
        <f>'Page 3'!F23+'Page 3'!F40+F25</f>
        <v>162221</v>
      </c>
      <c r="G26" s="175">
        <f>'Page 3'!G23+'Page 3'!G40+G25</f>
        <v>13041</v>
      </c>
      <c r="H26" s="175">
        <f>H25</f>
        <v>0</v>
      </c>
      <c r="I26" s="175">
        <f>I25</f>
        <v>0</v>
      </c>
      <c r="J26" s="175">
        <f>J25+'Page 3'!H23+'Page 3'!H40</f>
        <v>246747</v>
      </c>
      <c r="K26" s="175">
        <f>K25+'Page 3'!I23+'Page 3'!I40</f>
        <v>175262</v>
      </c>
      <c r="L26" s="267">
        <v>14</v>
      </c>
    </row>
    <row r="27" spans="1:14" ht="26.25" customHeight="1">
      <c r="A27" s="186"/>
      <c r="B27" s="186"/>
      <c r="C27" s="186"/>
      <c r="D27" s="186"/>
      <c r="E27" s="186"/>
      <c r="F27" s="186"/>
      <c r="G27" s="186"/>
      <c r="H27" s="186"/>
      <c r="I27" s="186"/>
    </row>
    <row r="28" spans="1:14">
      <c r="A28" s="381" t="s">
        <v>255</v>
      </c>
      <c r="B28" s="382"/>
      <c r="C28" s="382"/>
      <c r="D28" s="382"/>
      <c r="E28" s="383"/>
      <c r="F28" s="200" t="s">
        <v>261</v>
      </c>
      <c r="G28" s="201"/>
      <c r="H28" s="202"/>
      <c r="I28" s="43"/>
      <c r="J28" s="3"/>
      <c r="K28" s="3"/>
      <c r="L28" s="25"/>
    </row>
    <row r="29" spans="1:14">
      <c r="A29" s="384"/>
      <c r="B29" s="385"/>
      <c r="C29" s="385"/>
      <c r="D29" s="385"/>
      <c r="E29" s="385"/>
      <c r="F29" s="203"/>
      <c r="G29" s="204" t="s">
        <v>259</v>
      </c>
      <c r="H29" s="203"/>
      <c r="I29" s="43"/>
      <c r="J29" s="3"/>
      <c r="K29" s="3"/>
      <c r="L29" s="25"/>
    </row>
    <row r="30" spans="1:14">
      <c r="A30" s="386"/>
      <c r="B30" s="387"/>
      <c r="C30" s="387"/>
      <c r="D30" s="387"/>
      <c r="E30" s="387"/>
      <c r="F30" s="36" t="s">
        <v>258</v>
      </c>
      <c r="G30" s="199" t="s">
        <v>262</v>
      </c>
      <c r="H30" s="36" t="s">
        <v>260</v>
      </c>
      <c r="I30" s="187"/>
      <c r="J30" s="25"/>
      <c r="K30" s="25"/>
      <c r="L30" s="25"/>
    </row>
    <row r="31" spans="1:14">
      <c r="A31" s="188" t="s">
        <v>275</v>
      </c>
      <c r="B31" s="189"/>
      <c r="C31" s="189"/>
      <c r="D31" s="189"/>
      <c r="E31" s="192">
        <v>15</v>
      </c>
      <c r="F31" s="198">
        <v>0</v>
      </c>
      <c r="G31" s="198">
        <v>114449</v>
      </c>
      <c r="H31" s="198">
        <v>0</v>
      </c>
      <c r="I31" s="190">
        <v>15</v>
      </c>
      <c r="J31" s="3"/>
      <c r="K31" s="50"/>
      <c r="L31" s="50"/>
      <c r="M31" s="184"/>
    </row>
    <row r="32" spans="1:14">
      <c r="A32" s="191" t="s">
        <v>256</v>
      </c>
      <c r="B32" s="43"/>
      <c r="C32" s="43"/>
      <c r="D32" s="43"/>
      <c r="F32" s="375">
        <v>49043</v>
      </c>
      <c r="G32" s="375">
        <v>98086</v>
      </c>
      <c r="H32" s="375">
        <v>98086</v>
      </c>
      <c r="I32" s="190"/>
      <c r="J32" s="3"/>
      <c r="K32" s="50"/>
      <c r="L32" s="50"/>
      <c r="M32" s="184"/>
    </row>
    <row r="33" spans="1:13">
      <c r="A33" s="191"/>
      <c r="B33" s="43" t="s">
        <v>264</v>
      </c>
      <c r="C33" s="43"/>
      <c r="D33" s="43"/>
      <c r="E33" s="192">
        <v>16</v>
      </c>
      <c r="F33" s="376"/>
      <c r="G33" s="376"/>
      <c r="H33" s="376"/>
      <c r="I33" s="193">
        <v>16</v>
      </c>
      <c r="J33" s="3"/>
      <c r="K33" s="185"/>
      <c r="L33" s="50"/>
      <c r="M33" s="184"/>
    </row>
    <row r="34" spans="1:13">
      <c r="A34" s="191"/>
      <c r="B34" s="43" t="s">
        <v>254</v>
      </c>
      <c r="C34" s="43"/>
      <c r="D34" s="43"/>
      <c r="E34" s="192">
        <v>17</v>
      </c>
      <c r="F34" s="197"/>
      <c r="G34" s="197"/>
      <c r="H34" s="197"/>
      <c r="I34" s="193">
        <v>17</v>
      </c>
    </row>
    <row r="35" spans="1:13">
      <c r="A35" s="191" t="s">
        <v>320</v>
      </c>
      <c r="B35" s="43"/>
      <c r="C35" s="43"/>
      <c r="D35" s="43"/>
      <c r="E35" s="192">
        <v>18</v>
      </c>
      <c r="F35" s="196">
        <f>F32+F34</f>
        <v>49043</v>
      </c>
      <c r="G35" s="196">
        <f>G32+G34</f>
        <v>98086</v>
      </c>
      <c r="H35" s="196">
        <f>H32+H34</f>
        <v>98086</v>
      </c>
      <c r="I35" s="193">
        <v>18</v>
      </c>
    </row>
    <row r="36" spans="1:13">
      <c r="A36" s="194" t="s">
        <v>321</v>
      </c>
      <c r="B36" s="43"/>
      <c r="C36" s="43"/>
      <c r="D36" s="43"/>
      <c r="E36" s="192">
        <v>19</v>
      </c>
      <c r="F36" s="196">
        <f>F31+F35</f>
        <v>49043</v>
      </c>
      <c r="G36" s="196">
        <f>G31+G35</f>
        <v>212535</v>
      </c>
      <c r="H36" s="196">
        <f>H31+H35</f>
        <v>98086</v>
      </c>
      <c r="I36" s="193">
        <v>19</v>
      </c>
    </row>
    <row r="37" spans="1:13">
      <c r="A37" s="194" t="s">
        <v>152</v>
      </c>
      <c r="B37" s="43"/>
      <c r="C37" s="43"/>
      <c r="D37" s="43"/>
      <c r="E37" s="192">
        <v>20</v>
      </c>
      <c r="F37" s="196">
        <f>'Page 3'!I23</f>
        <v>49043</v>
      </c>
      <c r="G37" s="196">
        <f>'Page 3'!I40</f>
        <v>28133</v>
      </c>
      <c r="H37" s="196">
        <f>K25</f>
        <v>98086</v>
      </c>
      <c r="I37" s="193">
        <v>20</v>
      </c>
    </row>
    <row r="38" spans="1:13">
      <c r="A38" s="195" t="s">
        <v>344</v>
      </c>
      <c r="B38" s="183"/>
      <c r="C38" s="183"/>
      <c r="D38" s="183"/>
      <c r="E38" s="268">
        <v>21</v>
      </c>
      <c r="F38" s="196">
        <f>F36-F37</f>
        <v>0</v>
      </c>
      <c r="G38" s="196">
        <f>G36-G37</f>
        <v>184402</v>
      </c>
      <c r="H38" s="196">
        <f>H36-H37</f>
        <v>0</v>
      </c>
      <c r="I38" s="193">
        <v>21</v>
      </c>
    </row>
    <row r="39" spans="1:13">
      <c r="A39" s="43"/>
      <c r="B39" s="43"/>
      <c r="C39" s="43"/>
      <c r="D39" s="43"/>
      <c r="E39" s="43"/>
      <c r="F39" s="186"/>
      <c r="G39" s="186"/>
      <c r="H39" s="186"/>
      <c r="I39" s="186"/>
    </row>
    <row r="40" spans="1:13">
      <c r="A40" s="43"/>
      <c r="B40" s="43"/>
      <c r="C40" s="43"/>
      <c r="D40" s="43"/>
      <c r="E40" s="43"/>
      <c r="F40" s="186"/>
      <c r="G40" s="186"/>
      <c r="H40" s="186"/>
      <c r="I40" s="186"/>
    </row>
  </sheetData>
  <mergeCells count="36">
    <mergeCell ref="J19:J20"/>
    <mergeCell ref="K19:K20"/>
    <mergeCell ref="F21:F22"/>
    <mergeCell ref="G21:G22"/>
    <mergeCell ref="H21:H22"/>
    <mergeCell ref="I21:I22"/>
    <mergeCell ref="I19:I20"/>
    <mergeCell ref="J21:J22"/>
    <mergeCell ref="K21:K22"/>
    <mergeCell ref="F32:F33"/>
    <mergeCell ref="G32:G33"/>
    <mergeCell ref="H32:H33"/>
    <mergeCell ref="E19:E20"/>
    <mergeCell ref="F19:F20"/>
    <mergeCell ref="G19:G20"/>
    <mergeCell ref="H19:H20"/>
    <mergeCell ref="A28:E30"/>
    <mergeCell ref="A26:D26"/>
    <mergeCell ref="J8:J10"/>
    <mergeCell ref="K8:K10"/>
    <mergeCell ref="J14:J15"/>
    <mergeCell ref="K14:K15"/>
    <mergeCell ref="F14:F15"/>
    <mergeCell ref="G14:G15"/>
    <mergeCell ref="H14:H15"/>
    <mergeCell ref="I14:I15"/>
    <mergeCell ref="I1:J1"/>
    <mergeCell ref="M1:N1"/>
    <mergeCell ref="A4:K4"/>
    <mergeCell ref="D1:E1"/>
    <mergeCell ref="F8:F10"/>
    <mergeCell ref="G8:G10"/>
    <mergeCell ref="H8:H10"/>
    <mergeCell ref="I8:I10"/>
    <mergeCell ref="H5:H7"/>
    <mergeCell ref="J5:K5"/>
  </mergeCells>
  <phoneticPr fontId="0" type="noConversion"/>
  <printOptions horizontalCentered="1"/>
  <pageMargins left="0.25" right="0.25" top="1.25" bottom="0.5" header="0.5" footer="0.5"/>
  <pageSetup scale="82" orientation="landscape"/>
  <headerFooter>
    <oddFooter>&amp;LRev. 9/06&amp;CFY 2005-06&amp;RPage 4 of 8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47"/>
  <sheetViews>
    <sheetView showGridLines="0" showRuler="0" workbookViewId="0">
      <selection activeCell="I11" sqref="I11"/>
    </sheetView>
  </sheetViews>
  <sheetFormatPr baseColWidth="10" defaultColWidth="8.83203125" defaultRowHeight="12" x14ac:dyDescent="0"/>
  <cols>
    <col min="1" max="1" width="1.83203125" style="4" customWidth="1"/>
    <col min="2" max="2" width="2" style="4" customWidth="1"/>
    <col min="3" max="3" width="19.5" style="4" customWidth="1"/>
    <col min="4" max="4" width="25.1640625" style="4" customWidth="1"/>
    <col min="5" max="5" width="4.83203125" style="4" customWidth="1"/>
    <col min="6" max="7" width="8.33203125" style="4" customWidth="1"/>
    <col min="8" max="14" width="16" style="4" customWidth="1"/>
    <col min="15" max="15" width="4.83203125" style="4" customWidth="1"/>
    <col min="16" max="16384" width="8.83203125" style="4"/>
  </cols>
  <sheetData>
    <row r="1" spans="1:14">
      <c r="A1" s="119" t="s">
        <v>0</v>
      </c>
      <c r="B1" s="120"/>
      <c r="C1" s="120"/>
      <c r="D1" s="357" t="str">
        <f>'Cover Page'!D1</f>
        <v>Primavera Technical Learning Centers</v>
      </c>
      <c r="E1" s="357"/>
      <c r="F1" s="125"/>
      <c r="G1" s="120"/>
      <c r="H1" s="124" t="s">
        <v>213</v>
      </c>
      <c r="I1" s="357" t="str">
        <f>'Cover Page'!M1</f>
        <v>Maricopa</v>
      </c>
      <c r="J1" s="357"/>
      <c r="K1" s="120"/>
      <c r="L1" s="124" t="s">
        <v>206</v>
      </c>
      <c r="M1" s="358" t="str">
        <f>'Cover Page'!R1</f>
        <v>078926000</v>
      </c>
      <c r="N1" s="357"/>
    </row>
    <row r="2" spans="1:14">
      <c r="A2" s="127"/>
      <c r="B2" s="127"/>
      <c r="C2" s="127"/>
      <c r="D2" s="127"/>
      <c r="E2" s="127"/>
      <c r="F2" s="127"/>
      <c r="G2" s="127"/>
      <c r="H2" s="127"/>
      <c r="I2" s="127"/>
      <c r="J2" s="128"/>
      <c r="K2" s="128"/>
      <c r="L2" s="128"/>
      <c r="M2" s="128"/>
      <c r="N2" s="120"/>
    </row>
    <row r="3" spans="1:14">
      <c r="A3" s="166"/>
      <c r="B3" s="167"/>
      <c r="C3" s="167"/>
      <c r="D3" s="167"/>
      <c r="E3" s="167"/>
      <c r="F3" s="399" t="s">
        <v>2</v>
      </c>
      <c r="G3" s="400"/>
      <c r="H3" s="169" t="s">
        <v>281</v>
      </c>
      <c r="I3" s="235" t="s">
        <v>215</v>
      </c>
      <c r="J3" s="236"/>
      <c r="K3" s="120"/>
      <c r="L3" s="120"/>
      <c r="M3" s="120"/>
    </row>
    <row r="4" spans="1:14">
      <c r="A4" s="134" t="s">
        <v>152</v>
      </c>
      <c r="B4" s="128"/>
      <c r="C4" s="128"/>
      <c r="D4" s="128"/>
      <c r="E4" s="128"/>
      <c r="F4" s="401" t="s">
        <v>279</v>
      </c>
      <c r="G4" s="402"/>
      <c r="H4" s="136" t="s">
        <v>280</v>
      </c>
      <c r="I4" s="169"/>
      <c r="J4" s="233"/>
      <c r="K4" s="120"/>
      <c r="L4" s="120"/>
      <c r="M4" s="120"/>
    </row>
    <row r="5" spans="1:14">
      <c r="A5" s="138"/>
      <c r="B5" s="139"/>
      <c r="C5" s="139"/>
      <c r="D5" s="139"/>
      <c r="E5" s="139"/>
      <c r="F5" s="416">
        <v>1000</v>
      </c>
      <c r="G5" s="417"/>
      <c r="H5" s="141">
        <v>2000</v>
      </c>
      <c r="I5" s="141" t="s">
        <v>235</v>
      </c>
      <c r="J5" s="234" t="s">
        <v>236</v>
      </c>
      <c r="K5" s="120"/>
      <c r="L5" s="120"/>
    </row>
    <row r="6" spans="1:14">
      <c r="A6" s="214" t="s">
        <v>274</v>
      </c>
      <c r="B6" s="167"/>
      <c r="C6" s="167"/>
      <c r="D6" s="167"/>
      <c r="E6" s="215"/>
      <c r="F6" s="419">
        <v>12371</v>
      </c>
      <c r="G6" s="419"/>
      <c r="H6" s="362"/>
      <c r="I6" s="397">
        <v>8472</v>
      </c>
      <c r="J6" s="397">
        <f>SUM(F6:H7)</f>
        <v>12371</v>
      </c>
      <c r="L6" s="120"/>
    </row>
    <row r="7" spans="1:14">
      <c r="A7" s="144"/>
      <c r="B7" s="128" t="s">
        <v>282</v>
      </c>
      <c r="C7" s="128"/>
      <c r="D7" s="128"/>
      <c r="E7" s="176">
        <v>1</v>
      </c>
      <c r="F7" s="419"/>
      <c r="G7" s="419"/>
      <c r="H7" s="363"/>
      <c r="I7" s="398"/>
      <c r="J7" s="398"/>
      <c r="K7" s="213">
        <v>1</v>
      </c>
      <c r="L7" s="128"/>
    </row>
    <row r="8" spans="1:14">
      <c r="A8" s="144"/>
      <c r="B8" s="128" t="s">
        <v>283</v>
      </c>
      <c r="C8" s="128"/>
      <c r="D8" s="128"/>
      <c r="E8" s="176">
        <v>2</v>
      </c>
      <c r="F8" s="419"/>
      <c r="G8" s="419"/>
      <c r="H8" s="237"/>
      <c r="I8" s="175"/>
      <c r="J8" s="170">
        <f>SUM(F8:H8)</f>
        <v>0</v>
      </c>
      <c r="K8" s="213">
        <v>2</v>
      </c>
      <c r="L8" s="128"/>
    </row>
    <row r="9" spans="1:14">
      <c r="A9" s="144"/>
      <c r="B9" s="128" t="s">
        <v>284</v>
      </c>
      <c r="C9" s="128"/>
      <c r="D9" s="128"/>
      <c r="E9" s="176">
        <v>3</v>
      </c>
      <c r="F9" s="419"/>
      <c r="G9" s="419"/>
      <c r="H9" s="229">
        <v>0</v>
      </c>
      <c r="I9" s="175"/>
      <c r="J9" s="170">
        <f>SUM(F9:H9)</f>
        <v>0</v>
      </c>
      <c r="K9" s="213">
        <v>3</v>
      </c>
      <c r="L9" s="128"/>
    </row>
    <row r="10" spans="1:14">
      <c r="A10" s="144"/>
      <c r="B10" s="128" t="s">
        <v>285</v>
      </c>
      <c r="C10" s="128"/>
      <c r="D10" s="128"/>
      <c r="E10" s="176">
        <v>4</v>
      </c>
      <c r="F10" s="419">
        <v>12372</v>
      </c>
      <c r="G10" s="419"/>
      <c r="H10" s="229">
        <v>0</v>
      </c>
      <c r="I10" s="175">
        <v>8473</v>
      </c>
      <c r="J10" s="170">
        <f>SUM(F10:H10)</f>
        <v>12372</v>
      </c>
      <c r="K10" s="213">
        <v>4</v>
      </c>
      <c r="L10" s="128"/>
    </row>
    <row r="11" spans="1:14">
      <c r="A11" s="138" t="s">
        <v>345</v>
      </c>
      <c r="B11" s="9"/>
      <c r="C11" s="139"/>
      <c r="D11" s="139"/>
      <c r="E11" s="174">
        <v>5</v>
      </c>
      <c r="F11" s="420">
        <f>SUM(F6:G10)</f>
        <v>24743</v>
      </c>
      <c r="G11" s="421"/>
      <c r="H11" s="170">
        <f>SUM(H6:H10)</f>
        <v>0</v>
      </c>
      <c r="I11" s="170">
        <f>SUM(I6:I10)</f>
        <v>16945</v>
      </c>
      <c r="J11" s="170">
        <f>SUM(J6:J10)</f>
        <v>24743</v>
      </c>
      <c r="K11" s="213">
        <v>5</v>
      </c>
      <c r="L11" s="128"/>
    </row>
    <row r="12" spans="1:14">
      <c r="A12" s="186"/>
      <c r="B12" s="186"/>
      <c r="C12" s="186"/>
      <c r="D12" s="186"/>
      <c r="E12" s="186"/>
      <c r="F12" s="186"/>
      <c r="G12" s="186"/>
      <c r="H12" s="186"/>
      <c r="I12" s="186"/>
      <c r="K12" s="122"/>
      <c r="L12" s="120"/>
    </row>
    <row r="13" spans="1:14">
      <c r="A13" s="263" t="s">
        <v>311</v>
      </c>
      <c r="B13" s="113"/>
      <c r="C13" s="216"/>
      <c r="D13" s="217"/>
      <c r="E13" s="218"/>
      <c r="F13" s="422" t="s">
        <v>236</v>
      </c>
      <c r="G13" s="422"/>
      <c r="J13" s="172"/>
      <c r="K13" s="120"/>
    </row>
    <row r="14" spans="1:14">
      <c r="A14" s="221" t="s">
        <v>275</v>
      </c>
      <c r="B14" s="25"/>
      <c r="C14" s="3"/>
      <c r="D14" s="219"/>
      <c r="E14" s="276">
        <v>6</v>
      </c>
      <c r="F14" s="423">
        <v>0</v>
      </c>
      <c r="G14" s="423"/>
      <c r="H14" s="213"/>
      <c r="J14" s="172"/>
      <c r="K14" s="120"/>
    </row>
    <row r="15" spans="1:14">
      <c r="A15" s="222" t="s">
        <v>256</v>
      </c>
      <c r="B15" s="50"/>
      <c r="C15" s="3"/>
      <c r="D15" s="219"/>
      <c r="E15" s="276">
        <v>7</v>
      </c>
      <c r="F15" s="424">
        <v>24743</v>
      </c>
      <c r="G15" s="424"/>
      <c r="H15" s="213"/>
      <c r="J15" s="172"/>
      <c r="K15" s="120"/>
    </row>
    <row r="16" spans="1:14">
      <c r="A16" s="222" t="s">
        <v>286</v>
      </c>
      <c r="B16" s="50"/>
      <c r="C16" s="3"/>
      <c r="D16" s="219"/>
      <c r="E16" s="276">
        <v>8</v>
      </c>
      <c r="F16" s="418">
        <f>SUM(F14:F15)</f>
        <v>24743</v>
      </c>
      <c r="G16" s="418"/>
      <c r="H16" s="213"/>
      <c r="J16" s="172"/>
      <c r="K16" s="120"/>
    </row>
    <row r="17" spans="1:15">
      <c r="A17" s="223" t="s">
        <v>288</v>
      </c>
      <c r="B17" s="3"/>
      <c r="C17" s="3"/>
      <c r="D17" s="219"/>
      <c r="E17" s="276">
        <v>9</v>
      </c>
      <c r="F17" s="396">
        <f>J11</f>
        <v>24743</v>
      </c>
      <c r="G17" s="396"/>
      <c r="H17" s="213"/>
      <c r="J17" s="172"/>
      <c r="K17" s="120"/>
    </row>
    <row r="18" spans="1:15">
      <c r="A18" s="224" t="s">
        <v>287</v>
      </c>
      <c r="B18" s="183"/>
      <c r="C18" s="9"/>
      <c r="D18" s="220"/>
      <c r="E18" s="277">
        <v>10</v>
      </c>
      <c r="F18" s="396">
        <f>F16-F17</f>
        <v>0</v>
      </c>
      <c r="G18" s="396"/>
      <c r="H18" s="213"/>
    </row>
    <row r="20" spans="1:15">
      <c r="A20" s="238"/>
      <c r="B20" s="189"/>
      <c r="C20" s="189"/>
      <c r="D20" s="189"/>
      <c r="E20" s="239"/>
      <c r="F20" s="200" t="s">
        <v>292</v>
      </c>
      <c r="G20" s="202"/>
      <c r="H20" s="240"/>
      <c r="I20" s="240"/>
      <c r="J20" s="203" t="s">
        <v>293</v>
      </c>
      <c r="K20" s="188"/>
      <c r="L20" s="188"/>
      <c r="M20" s="241" t="s">
        <v>215</v>
      </c>
      <c r="N20" s="242"/>
    </row>
    <row r="21" spans="1:15">
      <c r="A21" s="243"/>
      <c r="B21" s="43"/>
      <c r="C21" s="43"/>
      <c r="D21" s="43"/>
      <c r="E21" s="244"/>
      <c r="F21" s="273" t="s">
        <v>294</v>
      </c>
      <c r="G21" s="272"/>
      <c r="H21" s="245"/>
      <c r="I21" s="245" t="s">
        <v>295</v>
      </c>
      <c r="J21" s="245" t="s">
        <v>280</v>
      </c>
      <c r="K21" s="246"/>
      <c r="L21" s="246"/>
      <c r="M21" s="403" t="s">
        <v>235</v>
      </c>
      <c r="N21" s="403" t="s">
        <v>236</v>
      </c>
    </row>
    <row r="22" spans="1:15">
      <c r="A22" s="243" t="s">
        <v>152</v>
      </c>
      <c r="B22" s="43"/>
      <c r="C22" s="43"/>
      <c r="D22" s="43"/>
      <c r="E22" s="43"/>
      <c r="F22" s="269"/>
      <c r="G22" s="101"/>
      <c r="H22" s="270" t="s">
        <v>216</v>
      </c>
      <c r="I22" s="245" t="s">
        <v>217</v>
      </c>
      <c r="J22" s="245" t="s">
        <v>296</v>
      </c>
      <c r="K22" s="245" t="s">
        <v>232</v>
      </c>
      <c r="L22" s="245" t="s">
        <v>297</v>
      </c>
      <c r="M22" s="404"/>
      <c r="N22" s="404"/>
    </row>
    <row r="23" spans="1:15">
      <c r="A23" s="247"/>
      <c r="B23" s="183"/>
      <c r="C23" s="183"/>
      <c r="D23" s="183"/>
      <c r="E23" s="268"/>
      <c r="F23" s="249" t="s">
        <v>235</v>
      </c>
      <c r="G23" s="271" t="s">
        <v>236</v>
      </c>
      <c r="H23" s="271">
        <v>6100</v>
      </c>
      <c r="I23" s="249">
        <v>6200</v>
      </c>
      <c r="J23" s="249">
        <v>6500</v>
      </c>
      <c r="K23" s="249">
        <v>6600</v>
      </c>
      <c r="L23" s="249">
        <v>6800</v>
      </c>
      <c r="M23" s="405"/>
      <c r="N23" s="405"/>
    </row>
    <row r="24" spans="1:15">
      <c r="A24" s="238" t="s">
        <v>313</v>
      </c>
      <c r="B24" s="189"/>
      <c r="C24" s="189"/>
      <c r="D24" s="189"/>
      <c r="E24" s="250"/>
      <c r="F24" s="426">
        <f>'[1]Page 4'!$G$34</f>
        <v>0</v>
      </c>
      <c r="G24" s="427"/>
      <c r="H24" s="375"/>
      <c r="I24" s="375"/>
      <c r="J24" s="375"/>
      <c r="K24" s="375"/>
      <c r="L24" s="375"/>
      <c r="M24" s="406">
        <f>'[1]Page 4'!$N$34</f>
        <v>0</v>
      </c>
      <c r="N24" s="410">
        <f>SUM(H24:L25)</f>
        <v>0</v>
      </c>
    </row>
    <row r="25" spans="1:15">
      <c r="A25" s="191"/>
      <c r="B25" s="43" t="s">
        <v>298</v>
      </c>
      <c r="C25" s="43"/>
      <c r="D25" s="43"/>
      <c r="E25" s="251">
        <v>11</v>
      </c>
      <c r="F25" s="413"/>
      <c r="G25" s="415"/>
      <c r="H25" s="376"/>
      <c r="I25" s="376"/>
      <c r="J25" s="376"/>
      <c r="K25" s="376"/>
      <c r="L25" s="376"/>
      <c r="M25" s="407"/>
      <c r="N25" s="411"/>
      <c r="O25" s="265">
        <v>11</v>
      </c>
    </row>
    <row r="26" spans="1:15">
      <c r="A26" s="191"/>
      <c r="B26" s="252" t="s">
        <v>234</v>
      </c>
      <c r="C26" s="43"/>
      <c r="D26" s="43"/>
      <c r="E26" s="251"/>
      <c r="F26" s="412">
        <f>'[1]Page 4'!$G$36</f>
        <v>0</v>
      </c>
      <c r="G26" s="414"/>
      <c r="H26" s="375"/>
      <c r="I26" s="375"/>
      <c r="J26" s="375"/>
      <c r="K26" s="375"/>
      <c r="L26" s="375"/>
      <c r="M26" s="406">
        <f>'[1]Page 4'!$N$36</f>
        <v>0</v>
      </c>
      <c r="N26" s="408">
        <f>SUM(H26:L27)</f>
        <v>0</v>
      </c>
      <c r="O26" s="266"/>
    </row>
    <row r="27" spans="1:15">
      <c r="A27" s="191"/>
      <c r="B27" s="43"/>
      <c r="C27" s="43" t="s">
        <v>299</v>
      </c>
      <c r="D27" s="43"/>
      <c r="E27" s="251">
        <v>12</v>
      </c>
      <c r="F27" s="413"/>
      <c r="G27" s="415"/>
      <c r="H27" s="376"/>
      <c r="I27" s="376"/>
      <c r="J27" s="376"/>
      <c r="K27" s="376"/>
      <c r="L27" s="376"/>
      <c r="M27" s="407"/>
      <c r="N27" s="409"/>
      <c r="O27" s="265">
        <v>12</v>
      </c>
    </row>
    <row r="28" spans="1:15">
      <c r="A28" s="191"/>
      <c r="B28" s="43"/>
      <c r="C28" s="43" t="s">
        <v>300</v>
      </c>
      <c r="D28" s="43"/>
      <c r="E28" s="251">
        <v>13</v>
      </c>
      <c r="F28" s="274">
        <f>'[1]Page 4'!$G$38</f>
        <v>0</v>
      </c>
      <c r="G28" s="253"/>
      <c r="H28" s="197"/>
      <c r="I28" s="197"/>
      <c r="J28" s="197"/>
      <c r="K28" s="197"/>
      <c r="L28" s="197"/>
      <c r="M28" s="254">
        <f>'[1]Page 4'!$N$38</f>
        <v>0</v>
      </c>
      <c r="N28" s="264">
        <f t="shared" ref="N28:N34" si="0">SUM(H28:L28)</f>
        <v>0</v>
      </c>
      <c r="O28" s="265">
        <v>13</v>
      </c>
    </row>
    <row r="29" spans="1:15">
      <c r="A29" s="191"/>
      <c r="B29" s="43"/>
      <c r="C29" s="43" t="s">
        <v>301</v>
      </c>
      <c r="D29" s="43"/>
      <c r="E29" s="251">
        <v>14</v>
      </c>
      <c r="F29" s="274">
        <f>'[1]Page 4'!$G$39</f>
        <v>0</v>
      </c>
      <c r="G29" s="253"/>
      <c r="H29" s="197"/>
      <c r="I29" s="197"/>
      <c r="J29" s="197"/>
      <c r="K29" s="197"/>
      <c r="L29" s="197"/>
      <c r="M29" s="254">
        <f>'[1]Page 4'!$N$39</f>
        <v>0</v>
      </c>
      <c r="N29" s="264">
        <f t="shared" si="0"/>
        <v>0</v>
      </c>
      <c r="O29" s="265">
        <v>14</v>
      </c>
    </row>
    <row r="30" spans="1:15">
      <c r="A30" s="191"/>
      <c r="B30" s="43"/>
      <c r="C30" s="43" t="s">
        <v>302</v>
      </c>
      <c r="D30" s="43"/>
      <c r="E30" s="251">
        <v>15</v>
      </c>
      <c r="F30" s="274">
        <f>'[1]Page 4'!$G$40</f>
        <v>0</v>
      </c>
      <c r="G30" s="253"/>
      <c r="H30" s="197"/>
      <c r="I30" s="197"/>
      <c r="J30" s="197"/>
      <c r="K30" s="197"/>
      <c r="L30" s="197"/>
      <c r="M30" s="254">
        <f>'[1]Page 4'!$N$40</f>
        <v>0</v>
      </c>
      <c r="N30" s="264">
        <f t="shared" si="0"/>
        <v>0</v>
      </c>
      <c r="O30" s="265">
        <v>15</v>
      </c>
    </row>
    <row r="31" spans="1:15">
      <c r="A31" s="191"/>
      <c r="B31" s="43"/>
      <c r="C31" s="43" t="s">
        <v>303</v>
      </c>
      <c r="D31" s="43"/>
      <c r="E31" s="251">
        <v>16</v>
      </c>
      <c r="F31" s="274">
        <f>'[1]Page 4'!$G$41</f>
        <v>0</v>
      </c>
      <c r="G31" s="253"/>
      <c r="H31" s="197"/>
      <c r="I31" s="197"/>
      <c r="J31" s="197"/>
      <c r="K31" s="197"/>
      <c r="L31" s="197"/>
      <c r="M31" s="254">
        <f>'[1]Page 4'!$N$41</f>
        <v>0</v>
      </c>
      <c r="N31" s="264">
        <f t="shared" si="0"/>
        <v>0</v>
      </c>
      <c r="O31" s="265">
        <v>16</v>
      </c>
    </row>
    <row r="32" spans="1:15">
      <c r="A32" s="191"/>
      <c r="B32" s="43"/>
      <c r="C32" s="43" t="s">
        <v>304</v>
      </c>
      <c r="D32" s="43"/>
      <c r="E32" s="251">
        <v>17</v>
      </c>
      <c r="F32" s="274">
        <f>'[1]Page 4'!$G$42</f>
        <v>0</v>
      </c>
      <c r="G32" s="253"/>
      <c r="H32" s="197"/>
      <c r="I32" s="197"/>
      <c r="J32" s="197"/>
      <c r="K32" s="197"/>
      <c r="L32" s="197"/>
      <c r="M32" s="254">
        <f>'[1]Page 4'!$N$42</f>
        <v>0</v>
      </c>
      <c r="N32" s="264">
        <f>SUM(H32:L32)</f>
        <v>0</v>
      </c>
      <c r="O32" s="265">
        <v>17</v>
      </c>
    </row>
    <row r="33" spans="1:15">
      <c r="A33" s="191"/>
      <c r="B33" s="43"/>
      <c r="C33" s="252" t="s">
        <v>305</v>
      </c>
      <c r="D33" s="43"/>
      <c r="E33" s="251">
        <v>18</v>
      </c>
      <c r="F33" s="274">
        <f>'[1]Page 4'!$G$43</f>
        <v>0</v>
      </c>
      <c r="G33" s="255"/>
      <c r="H33" s="197"/>
      <c r="I33" s="197"/>
      <c r="J33" s="197"/>
      <c r="K33" s="197"/>
      <c r="L33" s="197"/>
      <c r="M33" s="254">
        <f>'[1]Page 4'!$N$43</f>
        <v>0</v>
      </c>
      <c r="N33" s="264">
        <f>SUM(H33:L33)</f>
        <v>0</v>
      </c>
      <c r="O33" s="265">
        <v>18</v>
      </c>
    </row>
    <row r="34" spans="1:15">
      <c r="A34" s="191"/>
      <c r="B34" s="43"/>
      <c r="C34" s="43" t="s">
        <v>306</v>
      </c>
      <c r="D34" s="43"/>
      <c r="E34" s="251">
        <v>19</v>
      </c>
      <c r="F34" s="274">
        <f>'[1]Page 4'!$G$44</f>
        <v>0</v>
      </c>
      <c r="G34" s="255"/>
      <c r="H34" s="197"/>
      <c r="I34" s="197"/>
      <c r="J34" s="197"/>
      <c r="K34" s="197"/>
      <c r="L34" s="197"/>
      <c r="M34" s="254">
        <f>'[1]Page 4'!$N$44</f>
        <v>0</v>
      </c>
      <c r="N34" s="264">
        <f t="shared" si="0"/>
        <v>0</v>
      </c>
      <c r="O34" s="265">
        <v>19</v>
      </c>
    </row>
    <row r="35" spans="1:15">
      <c r="A35" s="191"/>
      <c r="B35" s="43" t="s">
        <v>307</v>
      </c>
      <c r="C35" s="43"/>
      <c r="D35" s="43"/>
      <c r="E35" s="251">
        <v>20</v>
      </c>
      <c r="F35" s="274">
        <f>'[1]Page 4'!$G$45</f>
        <v>0</v>
      </c>
      <c r="G35" s="253"/>
      <c r="H35" s="256"/>
      <c r="I35" s="197"/>
      <c r="J35" s="197"/>
      <c r="K35" s="197"/>
      <c r="L35" s="197"/>
      <c r="M35" s="254">
        <f>'[1]Page 4'!$N$45</f>
        <v>0</v>
      </c>
      <c r="N35" s="264">
        <f>SUM(H35:L35)</f>
        <v>0</v>
      </c>
      <c r="O35" s="265">
        <v>20</v>
      </c>
    </row>
    <row r="36" spans="1:15">
      <c r="A36" s="191"/>
      <c r="B36" s="43" t="s">
        <v>308</v>
      </c>
      <c r="C36" s="43"/>
      <c r="D36" s="43"/>
      <c r="E36" s="251">
        <v>21</v>
      </c>
      <c r="F36" s="274">
        <f>'[1]Page 4'!$G$46</f>
        <v>0</v>
      </c>
      <c r="G36" s="257"/>
      <c r="H36" s="256"/>
      <c r="I36" s="197"/>
      <c r="J36" s="197"/>
      <c r="K36" s="197"/>
      <c r="L36" s="197"/>
      <c r="M36" s="254">
        <f>'[1]Page 4'!$N$46</f>
        <v>0</v>
      </c>
      <c r="N36" s="264">
        <f>SUM(H36:L36)</f>
        <v>0</v>
      </c>
      <c r="O36" s="265">
        <v>21</v>
      </c>
    </row>
    <row r="37" spans="1:15">
      <c r="A37" s="258"/>
      <c r="B37" s="183" t="s">
        <v>309</v>
      </c>
      <c r="C37" s="183"/>
      <c r="D37" s="183"/>
      <c r="E37" s="248">
        <v>22</v>
      </c>
      <c r="F37" s="274">
        <f>'[1]Page 4'!$G$47</f>
        <v>0</v>
      </c>
      <c r="G37" s="257"/>
      <c r="H37" s="256"/>
      <c r="I37" s="197"/>
      <c r="J37" s="197"/>
      <c r="K37" s="197"/>
      <c r="L37" s="197"/>
      <c r="M37" s="254">
        <f>'[1]Page 4'!$N$47</f>
        <v>0</v>
      </c>
      <c r="N37" s="264">
        <f>SUM(H37:L37)</f>
        <v>0</v>
      </c>
      <c r="O37" s="265">
        <v>22</v>
      </c>
    </row>
    <row r="38" spans="1:15">
      <c r="A38" s="259" t="s">
        <v>312</v>
      </c>
      <c r="B38" s="260"/>
      <c r="C38" s="260"/>
      <c r="D38" s="260"/>
      <c r="E38" s="261">
        <v>23</v>
      </c>
      <c r="F38" s="262">
        <f t="shared" ref="F38:L38" si="1">SUM(F24:F37)</f>
        <v>0</v>
      </c>
      <c r="G38" s="262">
        <f t="shared" si="1"/>
        <v>0</v>
      </c>
      <c r="H38" s="196">
        <f t="shared" si="1"/>
        <v>0</v>
      </c>
      <c r="I38" s="196">
        <f t="shared" si="1"/>
        <v>0</v>
      </c>
      <c r="J38" s="196">
        <f t="shared" si="1"/>
        <v>0</v>
      </c>
      <c r="K38" s="196">
        <f t="shared" si="1"/>
        <v>0</v>
      </c>
      <c r="L38" s="196">
        <f t="shared" si="1"/>
        <v>0</v>
      </c>
      <c r="M38" s="196">
        <f>SUM(M24:M37)</f>
        <v>0</v>
      </c>
      <c r="N38" s="264">
        <f>SUM(N24:N37)</f>
        <v>0</v>
      </c>
      <c r="O38" s="265">
        <v>23</v>
      </c>
    </row>
    <row r="40" spans="1:15">
      <c r="A40" s="263" t="s">
        <v>314</v>
      </c>
      <c r="B40" s="113"/>
      <c r="C40" s="216"/>
      <c r="D40" s="217"/>
      <c r="E40" s="218"/>
      <c r="F40" s="422" t="s">
        <v>236</v>
      </c>
      <c r="G40" s="422"/>
    </row>
    <row r="41" spans="1:15">
      <c r="A41" s="221" t="s">
        <v>275</v>
      </c>
      <c r="B41" s="25"/>
      <c r="C41" s="3"/>
      <c r="D41" s="219"/>
      <c r="E41" s="276">
        <v>24</v>
      </c>
      <c r="F41" s="428"/>
      <c r="G41" s="428"/>
      <c r="H41" s="213"/>
    </row>
    <row r="42" spans="1:15">
      <c r="A42" s="222" t="s">
        <v>256</v>
      </c>
      <c r="B42" s="50"/>
      <c r="C42" s="3"/>
      <c r="D42" s="219"/>
      <c r="E42" s="276">
        <v>25</v>
      </c>
      <c r="F42" s="424"/>
      <c r="G42" s="424"/>
      <c r="H42" s="213"/>
    </row>
    <row r="43" spans="1:15">
      <c r="A43" s="222" t="s">
        <v>315</v>
      </c>
      <c r="B43" s="50"/>
      <c r="C43" s="3"/>
      <c r="D43" s="219"/>
      <c r="E43" s="276">
        <v>26</v>
      </c>
      <c r="F43" s="418">
        <f>SUM(F41:F42)</f>
        <v>0</v>
      </c>
      <c r="G43" s="418"/>
      <c r="H43" s="213"/>
      <c r="J43" s="275"/>
      <c r="K43" s="275"/>
      <c r="L43" s="3"/>
    </row>
    <row r="44" spans="1:15">
      <c r="A44" s="223" t="s">
        <v>316</v>
      </c>
      <c r="B44" s="3"/>
      <c r="C44" s="3"/>
      <c r="D44" s="219"/>
      <c r="E44" s="276">
        <v>27</v>
      </c>
      <c r="F44" s="396">
        <f>N38</f>
        <v>0</v>
      </c>
      <c r="G44" s="396"/>
      <c r="H44" s="213"/>
    </row>
    <row r="45" spans="1:15">
      <c r="A45" s="224" t="s">
        <v>317</v>
      </c>
      <c r="B45" s="183"/>
      <c r="C45" s="9"/>
      <c r="D45" s="220"/>
      <c r="E45" s="277">
        <v>28</v>
      </c>
      <c r="F45" s="396">
        <f>F43-F44</f>
        <v>0</v>
      </c>
      <c r="G45" s="396"/>
      <c r="H45" s="213"/>
    </row>
    <row r="47" spans="1:15">
      <c r="A47" s="275" t="s">
        <v>326</v>
      </c>
      <c r="E47" s="11" t="s">
        <v>62</v>
      </c>
      <c r="F47" s="425"/>
      <c r="G47" s="425"/>
    </row>
  </sheetData>
  <mergeCells count="47">
    <mergeCell ref="F47:G47"/>
    <mergeCell ref="F24:F25"/>
    <mergeCell ref="G24:G25"/>
    <mergeCell ref="F44:G44"/>
    <mergeCell ref="F45:G45"/>
    <mergeCell ref="F40:G40"/>
    <mergeCell ref="F41:G41"/>
    <mergeCell ref="F42:G42"/>
    <mergeCell ref="F43:G43"/>
    <mergeCell ref="F5:G5"/>
    <mergeCell ref="F16:G16"/>
    <mergeCell ref="F8:G8"/>
    <mergeCell ref="F6:G7"/>
    <mergeCell ref="F9:G9"/>
    <mergeCell ref="F10:G10"/>
    <mergeCell ref="F11:G11"/>
    <mergeCell ref="F13:G13"/>
    <mergeCell ref="F14:G14"/>
    <mergeCell ref="F15:G15"/>
    <mergeCell ref="N26:N27"/>
    <mergeCell ref="N24:N25"/>
    <mergeCell ref="F26:F27"/>
    <mergeCell ref="G26:G27"/>
    <mergeCell ref="H26:H27"/>
    <mergeCell ref="I26:I27"/>
    <mergeCell ref="J26:J27"/>
    <mergeCell ref="K26:K27"/>
    <mergeCell ref="L26:L27"/>
    <mergeCell ref="M26:M27"/>
    <mergeCell ref="H24:H25"/>
    <mergeCell ref="I24:I25"/>
    <mergeCell ref="M21:M23"/>
    <mergeCell ref="N21:N23"/>
    <mergeCell ref="J24:J25"/>
    <mergeCell ref="K24:K25"/>
    <mergeCell ref="L24:L25"/>
    <mergeCell ref="M24:M25"/>
    <mergeCell ref="F17:G17"/>
    <mergeCell ref="F18:G18"/>
    <mergeCell ref="M1:N1"/>
    <mergeCell ref="D1:E1"/>
    <mergeCell ref="H6:H7"/>
    <mergeCell ref="I6:I7"/>
    <mergeCell ref="I1:J1"/>
    <mergeCell ref="J6:J7"/>
    <mergeCell ref="F3:G3"/>
    <mergeCell ref="F4:G4"/>
  </mergeCells>
  <phoneticPr fontId="0" type="noConversion"/>
  <printOptions horizontalCentered="1"/>
  <pageMargins left="0.25" right="0.25" top="1.6" bottom="0.62" header="0.43" footer="0.37"/>
  <pageSetup scale="74" orientation="landscape"/>
  <headerFooter>
    <oddFooter>&amp;LRev. 9/06&amp;CFY 2005-06&amp;RPage 5 of 8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43"/>
  <sheetViews>
    <sheetView showGridLines="0" tabSelected="1" showRuler="0" zoomScaleNormal="75" zoomScalePageLayoutView="75" workbookViewId="0">
      <selection activeCell="T7" sqref="T7:T9"/>
    </sheetView>
  </sheetViews>
  <sheetFormatPr baseColWidth="10" defaultColWidth="9.33203125" defaultRowHeight="12" x14ac:dyDescent="0"/>
  <cols>
    <col min="1" max="1" width="3.83203125" style="4" customWidth="1"/>
    <col min="2" max="2" width="20.33203125" style="4" customWidth="1"/>
    <col min="3" max="3" width="2.83203125" style="4" customWidth="1"/>
    <col min="4" max="4" width="15.83203125" style="4" customWidth="1"/>
    <col min="5" max="5" width="3.83203125" style="4" customWidth="1"/>
    <col min="6" max="7" width="15.83203125" style="4" customWidth="1"/>
    <col min="8" max="8" width="4.83203125" style="4" customWidth="1"/>
    <col min="9" max="10" width="3.83203125" style="4" customWidth="1"/>
    <col min="11" max="11" width="4.83203125" style="4" customWidth="1"/>
    <col min="12" max="12" width="17.83203125" style="4" customWidth="1"/>
    <col min="13" max="13" width="4.83203125" style="4" customWidth="1"/>
    <col min="14" max="14" width="3.83203125" style="4" customWidth="1"/>
    <col min="15" max="15" width="5.83203125" style="4" customWidth="1"/>
    <col min="16" max="16" width="6.83203125" style="4" customWidth="1"/>
    <col min="17" max="17" width="7.83203125" style="4" customWidth="1"/>
    <col min="18" max="20" width="12.83203125" style="4" customWidth="1"/>
    <col min="21" max="21" width="15.83203125" style="4" customWidth="1"/>
    <col min="22" max="16384" width="9.33203125" style="4"/>
  </cols>
  <sheetData>
    <row r="1" spans="1:21" ht="12" customHeight="1">
      <c r="A1" s="1" t="s">
        <v>0</v>
      </c>
      <c r="C1" s="337" t="str">
        <f>'Page 1'!C1</f>
        <v>Primavera Technical Learning Centers</v>
      </c>
      <c r="D1" s="337"/>
      <c r="E1" s="337"/>
      <c r="F1" s="337"/>
      <c r="G1" s="3"/>
      <c r="H1" s="4" t="s">
        <v>2</v>
      </c>
      <c r="I1" s="1" t="s">
        <v>1</v>
      </c>
      <c r="L1" s="12" t="str">
        <f>'Page 1'!$H1</f>
        <v>Maricopa</v>
      </c>
      <c r="S1" s="5" t="s">
        <v>206</v>
      </c>
      <c r="T1" s="2" t="str">
        <f>'Page 1'!$M1</f>
        <v>078926000</v>
      </c>
    </row>
    <row r="2" spans="1:21" hidden="1">
      <c r="S2" s="8"/>
      <c r="T2" s="8"/>
    </row>
    <row r="5" spans="1:21">
      <c r="A5" s="7" t="s">
        <v>59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1">
      <c r="T6" s="3"/>
    </row>
    <row r="7" spans="1:21">
      <c r="A7" s="4" t="s">
        <v>60</v>
      </c>
      <c r="B7" s="4" t="s">
        <v>61</v>
      </c>
      <c r="I7" s="4" t="s">
        <v>67</v>
      </c>
      <c r="J7" s="4" t="s">
        <v>5</v>
      </c>
      <c r="K7" s="4" t="s">
        <v>359</v>
      </c>
      <c r="T7" s="15">
        <v>17</v>
      </c>
    </row>
    <row r="8" spans="1:21">
      <c r="D8" s="14">
        <v>38534</v>
      </c>
      <c r="F8" s="14">
        <v>38898</v>
      </c>
      <c r="J8" s="4" t="s">
        <v>6</v>
      </c>
      <c r="K8" s="4" t="s">
        <v>360</v>
      </c>
      <c r="T8" s="15">
        <v>0</v>
      </c>
    </row>
    <row r="9" spans="1:21">
      <c r="B9" s="4" t="s">
        <v>63</v>
      </c>
      <c r="C9" s="11" t="s">
        <v>62</v>
      </c>
      <c r="D9" s="15">
        <v>1110779</v>
      </c>
      <c r="E9" s="11"/>
      <c r="F9" s="15">
        <v>460009</v>
      </c>
      <c r="J9" s="4" t="s">
        <v>7</v>
      </c>
      <c r="K9" s="4" t="s">
        <v>361</v>
      </c>
      <c r="T9" s="299">
        <v>0</v>
      </c>
    </row>
    <row r="10" spans="1:21">
      <c r="B10" s="4" t="s">
        <v>65</v>
      </c>
      <c r="C10" s="11" t="s">
        <v>62</v>
      </c>
      <c r="D10" s="16">
        <v>266429</v>
      </c>
      <c r="E10" s="11"/>
      <c r="F10" s="16">
        <v>920228</v>
      </c>
      <c r="J10" s="91" t="s">
        <v>8</v>
      </c>
      <c r="K10" s="4" t="s">
        <v>64</v>
      </c>
      <c r="T10" s="16">
        <v>2</v>
      </c>
    </row>
    <row r="11" spans="1:21" ht="13" thickBot="1">
      <c r="B11" s="4" t="s">
        <v>195</v>
      </c>
      <c r="C11" s="11" t="s">
        <v>62</v>
      </c>
      <c r="D11" s="17">
        <f>SUM(D9-D10)</f>
        <v>844350</v>
      </c>
      <c r="E11" s="11" t="s">
        <v>62</v>
      </c>
      <c r="F11" s="17">
        <f>SUM(F9-F10)</f>
        <v>-460219</v>
      </c>
      <c r="J11" s="91" t="s">
        <v>9</v>
      </c>
      <c r="K11" s="4" t="s">
        <v>66</v>
      </c>
      <c r="T11" s="15">
        <v>180</v>
      </c>
    </row>
    <row r="12" spans="1:21" ht="13" thickTop="1">
      <c r="J12" s="108" t="s">
        <v>10</v>
      </c>
      <c r="K12" s="4" t="s">
        <v>210</v>
      </c>
      <c r="S12" s="11" t="s">
        <v>62</v>
      </c>
      <c r="T12" s="16">
        <v>0</v>
      </c>
    </row>
    <row r="13" spans="1:21">
      <c r="D13" s="14">
        <v>38534</v>
      </c>
      <c r="F13" s="14">
        <v>38898</v>
      </c>
      <c r="J13" s="108" t="s">
        <v>11</v>
      </c>
      <c r="K13" s="4" t="s">
        <v>237</v>
      </c>
      <c r="S13" s="11" t="s">
        <v>62</v>
      </c>
      <c r="T13" s="16">
        <v>0</v>
      </c>
    </row>
    <row r="14" spans="1:21">
      <c r="A14" s="4" t="s">
        <v>68</v>
      </c>
      <c r="B14" s="4" t="s">
        <v>69</v>
      </c>
      <c r="C14" s="11" t="s">
        <v>62</v>
      </c>
      <c r="D14" s="15">
        <v>441145</v>
      </c>
      <c r="E14" s="11" t="s">
        <v>62</v>
      </c>
      <c r="F14" s="15">
        <v>318590</v>
      </c>
      <c r="J14" s="108" t="s">
        <v>13</v>
      </c>
      <c r="K14" s="4" t="s">
        <v>363</v>
      </c>
      <c r="S14" s="11" t="s">
        <v>62</v>
      </c>
      <c r="T14" s="302">
        <f>115.89+2106.57</f>
        <v>2222</v>
      </c>
    </row>
    <row r="16" spans="1:21">
      <c r="A16" s="56" t="s">
        <v>71</v>
      </c>
      <c r="B16" s="56" t="s">
        <v>72</v>
      </c>
      <c r="C16" s="57"/>
      <c r="D16" s="56"/>
      <c r="E16" s="57"/>
      <c r="F16" s="58" t="s">
        <v>34</v>
      </c>
      <c r="G16" s="58" t="s">
        <v>3</v>
      </c>
      <c r="I16" s="90" t="s">
        <v>134</v>
      </c>
      <c r="J16" s="434" t="s">
        <v>209</v>
      </c>
      <c r="K16" s="434"/>
      <c r="L16" s="434"/>
      <c r="M16" s="434"/>
      <c r="N16" s="434"/>
      <c r="O16" s="434"/>
      <c r="P16" s="434"/>
      <c r="Q16" s="434"/>
      <c r="R16" s="434"/>
      <c r="S16" s="434"/>
      <c r="T16" s="434"/>
      <c r="U16" s="3"/>
    </row>
    <row r="17" spans="1:20">
      <c r="A17" s="56"/>
      <c r="B17" s="56" t="s">
        <v>156</v>
      </c>
      <c r="C17" s="57"/>
      <c r="D17" s="56"/>
      <c r="E17" s="57"/>
      <c r="F17" s="85">
        <v>7200</v>
      </c>
      <c r="G17" s="85">
        <v>7200</v>
      </c>
      <c r="L17" s="93" t="s">
        <v>386</v>
      </c>
    </row>
    <row r="18" spans="1:20" ht="13" thickBot="1">
      <c r="A18" s="56"/>
      <c r="B18" s="56" t="s">
        <v>157</v>
      </c>
      <c r="C18" s="56"/>
      <c r="D18" s="56"/>
      <c r="E18" s="56"/>
      <c r="F18" s="86">
        <v>0</v>
      </c>
      <c r="G18" s="86">
        <v>0</v>
      </c>
      <c r="J18" s="446" t="s">
        <v>330</v>
      </c>
      <c r="K18" s="446"/>
      <c r="L18" s="446"/>
      <c r="M18" s="446"/>
      <c r="N18" s="446"/>
      <c r="O18" s="446"/>
      <c r="P18" s="446"/>
      <c r="Q18" s="446"/>
      <c r="R18" s="446"/>
      <c r="S18" s="446"/>
      <c r="T18" s="446"/>
    </row>
    <row r="19" spans="1:20" ht="13" thickBot="1">
      <c r="A19" s="56"/>
      <c r="B19" s="56" t="s">
        <v>196</v>
      </c>
      <c r="C19" s="56"/>
      <c r="D19" s="56"/>
      <c r="E19" s="56"/>
      <c r="F19" s="92">
        <f>SUM(F17:F18)</f>
        <v>7200</v>
      </c>
      <c r="G19" s="88">
        <f>SUM(G17:G18)</f>
        <v>7200</v>
      </c>
      <c r="J19" s="446"/>
      <c r="K19" s="446"/>
      <c r="L19" s="446"/>
      <c r="M19" s="446"/>
      <c r="N19" s="446"/>
      <c r="O19" s="446"/>
      <c r="P19" s="446"/>
      <c r="Q19" s="446"/>
      <c r="R19" s="446"/>
      <c r="S19" s="446"/>
      <c r="T19" s="446"/>
    </row>
    <row r="20" spans="1:20" ht="13.5" customHeight="1" thickTop="1">
      <c r="J20" s="4" t="s">
        <v>70</v>
      </c>
      <c r="K20" s="300"/>
      <c r="L20" s="300"/>
      <c r="M20" s="300"/>
      <c r="N20" s="300"/>
      <c r="O20" s="300"/>
      <c r="P20" s="300"/>
      <c r="Q20" s="300"/>
      <c r="R20" s="300"/>
      <c r="S20" s="300"/>
      <c r="T20" s="300"/>
    </row>
    <row r="21" spans="1:20">
      <c r="A21" s="4" t="s">
        <v>74</v>
      </c>
      <c r="B21" s="4" t="s">
        <v>75</v>
      </c>
      <c r="F21" s="10" t="s">
        <v>34</v>
      </c>
      <c r="G21" s="10" t="s">
        <v>3</v>
      </c>
      <c r="J21" s="446" t="s">
        <v>364</v>
      </c>
      <c r="K21" s="446"/>
      <c r="L21" s="446"/>
      <c r="M21" s="446"/>
      <c r="N21" s="446"/>
      <c r="O21" s="446"/>
      <c r="P21" s="446"/>
      <c r="Q21" s="446"/>
      <c r="R21" s="446"/>
      <c r="S21" s="446"/>
      <c r="T21" s="446"/>
    </row>
    <row r="22" spans="1:20" ht="12.75" customHeight="1">
      <c r="B22" s="4" t="s">
        <v>77</v>
      </c>
      <c r="F22" s="51">
        <v>0</v>
      </c>
      <c r="G22" s="19">
        <v>0</v>
      </c>
      <c r="J22" s="446"/>
      <c r="K22" s="446"/>
      <c r="L22" s="446"/>
      <c r="M22" s="446"/>
      <c r="N22" s="446"/>
      <c r="O22" s="446"/>
      <c r="P22" s="446"/>
      <c r="Q22" s="446"/>
      <c r="R22" s="446"/>
      <c r="S22" s="446"/>
      <c r="T22" s="446"/>
    </row>
    <row r="23" spans="1:20">
      <c r="B23" s="4" t="s">
        <v>78</v>
      </c>
      <c r="F23" s="51">
        <v>0</v>
      </c>
      <c r="G23" s="19">
        <v>1954</v>
      </c>
      <c r="J23" s="27" t="s">
        <v>5</v>
      </c>
      <c r="K23" s="4" t="s">
        <v>346</v>
      </c>
      <c r="S23" s="18" t="s">
        <v>62</v>
      </c>
      <c r="T23" s="15">
        <f>246977</f>
        <v>246977</v>
      </c>
    </row>
    <row r="24" spans="1:20">
      <c r="B24" s="4" t="s">
        <v>79</v>
      </c>
      <c r="F24" s="51">
        <v>41000</v>
      </c>
      <c r="G24" s="19">
        <v>131596</v>
      </c>
      <c r="J24" s="27" t="s">
        <v>6</v>
      </c>
      <c r="K24" s="4" t="s">
        <v>154</v>
      </c>
      <c r="S24" s="18" t="s">
        <v>62</v>
      </c>
      <c r="T24" s="16">
        <v>7200</v>
      </c>
    </row>
    <row r="25" spans="1:20" ht="13" thickBot="1">
      <c r="B25" s="4" t="s">
        <v>80</v>
      </c>
      <c r="F25" s="51">
        <v>0</v>
      </c>
      <c r="G25" s="20">
        <v>0</v>
      </c>
      <c r="J25" s="27" t="s">
        <v>7</v>
      </c>
      <c r="K25" s="4" t="s">
        <v>73</v>
      </c>
      <c r="S25" s="18" t="s">
        <v>62</v>
      </c>
      <c r="T25" s="15">
        <v>164651</v>
      </c>
    </row>
    <row r="26" spans="1:20" ht="13" thickBot="1">
      <c r="B26" s="4" t="s">
        <v>197</v>
      </c>
      <c r="F26" s="21">
        <f>SUM(F22:F25)</f>
        <v>41000</v>
      </c>
      <c r="G26" s="21">
        <f>SUM(G22:G25)</f>
        <v>133550</v>
      </c>
      <c r="J26" s="27" t="s">
        <v>8</v>
      </c>
      <c r="K26" s="4" t="s">
        <v>76</v>
      </c>
      <c r="S26" s="18" t="s">
        <v>62</v>
      </c>
      <c r="T26" s="16">
        <f>40305+20905</f>
        <v>61210</v>
      </c>
    </row>
    <row r="27" spans="1:20" ht="13" thickTop="1">
      <c r="J27" s="27" t="s">
        <v>9</v>
      </c>
      <c r="K27" s="4" t="s">
        <v>198</v>
      </c>
      <c r="T27" s="52"/>
    </row>
    <row r="28" spans="1:20">
      <c r="A28" s="4" t="s">
        <v>124</v>
      </c>
      <c r="B28" s="4" t="s">
        <v>331</v>
      </c>
      <c r="J28" s="27"/>
      <c r="K28" s="4" t="s">
        <v>144</v>
      </c>
      <c r="S28" s="18" t="s">
        <v>62</v>
      </c>
      <c r="T28" s="15">
        <v>163369</v>
      </c>
    </row>
    <row r="29" spans="1:20">
      <c r="B29" s="4" t="s">
        <v>77</v>
      </c>
      <c r="E29" s="11" t="s">
        <v>62</v>
      </c>
      <c r="F29" s="15">
        <v>0</v>
      </c>
      <c r="J29" s="27" t="s">
        <v>10</v>
      </c>
      <c r="K29" s="4" t="s">
        <v>155</v>
      </c>
      <c r="S29" s="18" t="s">
        <v>62</v>
      </c>
      <c r="T29" s="16">
        <f>58202+4351</f>
        <v>62553</v>
      </c>
    </row>
    <row r="30" spans="1:20">
      <c r="B30" s="4" t="s">
        <v>78</v>
      </c>
      <c r="E30" s="11" t="s">
        <v>62</v>
      </c>
      <c r="F30" s="16">
        <v>26257</v>
      </c>
      <c r="J30" s="27" t="s">
        <v>11</v>
      </c>
      <c r="K30" s="4" t="s">
        <v>207</v>
      </c>
      <c r="S30" s="18" t="s">
        <v>62</v>
      </c>
      <c r="T30" s="16">
        <v>0</v>
      </c>
    </row>
    <row r="31" spans="1:20">
      <c r="B31" s="4" t="s">
        <v>79</v>
      </c>
      <c r="E31" s="11" t="s">
        <v>62</v>
      </c>
      <c r="F31" s="15">
        <f>269319+154</f>
        <v>269473</v>
      </c>
      <c r="J31" s="95" t="s">
        <v>13</v>
      </c>
      <c r="K31" s="4" t="s">
        <v>257</v>
      </c>
      <c r="S31" s="18" t="s">
        <v>62</v>
      </c>
      <c r="T31" s="16">
        <v>0</v>
      </c>
    </row>
    <row r="32" spans="1:20">
      <c r="B32" s="4" t="s">
        <v>80</v>
      </c>
      <c r="E32" s="11" t="s">
        <v>62</v>
      </c>
      <c r="F32" s="15">
        <v>0</v>
      </c>
    </row>
    <row r="33" spans="1:20" ht="13.5" customHeight="1" thickBot="1">
      <c r="B33" s="4" t="s">
        <v>197</v>
      </c>
      <c r="E33" s="11" t="s">
        <v>62</v>
      </c>
      <c r="F33" s="17">
        <f>SUM(F29:F32)</f>
        <v>295730</v>
      </c>
      <c r="M33" s="435" t="s">
        <v>368</v>
      </c>
      <c r="N33" s="436"/>
      <c r="O33" s="437"/>
      <c r="P33" s="445" t="s">
        <v>376</v>
      </c>
      <c r="Q33" s="445"/>
      <c r="R33" s="445" t="s">
        <v>369</v>
      </c>
      <c r="S33" s="445" t="s">
        <v>377</v>
      </c>
      <c r="T33" s="445" t="s">
        <v>370</v>
      </c>
    </row>
    <row r="34" spans="1:20" ht="13.5" customHeight="1" thickTop="1">
      <c r="I34" s="4" t="s">
        <v>362</v>
      </c>
      <c r="J34" s="4" t="s">
        <v>365</v>
      </c>
      <c r="M34" s="438"/>
      <c r="N34" s="439"/>
      <c r="O34" s="440"/>
      <c r="P34" s="445"/>
      <c r="Q34" s="445"/>
      <c r="R34" s="445"/>
      <c r="S34" s="445"/>
      <c r="T34" s="445"/>
    </row>
    <row r="35" spans="1:20">
      <c r="A35" s="4" t="s">
        <v>268</v>
      </c>
      <c r="B35" s="4" t="s">
        <v>145</v>
      </c>
      <c r="J35" s="4" t="s">
        <v>366</v>
      </c>
      <c r="M35" s="441"/>
      <c r="N35" s="442"/>
      <c r="O35" s="443"/>
      <c r="P35" s="445"/>
      <c r="Q35" s="445"/>
      <c r="R35" s="445"/>
      <c r="S35" s="445"/>
      <c r="T35" s="445"/>
    </row>
    <row r="36" spans="1:20">
      <c r="B36" s="22" t="s">
        <v>357</v>
      </c>
      <c r="G36" s="298"/>
      <c r="J36" s="27" t="s">
        <v>5</v>
      </c>
      <c r="K36" s="4" t="s">
        <v>372</v>
      </c>
      <c r="M36" s="431">
        <v>552500</v>
      </c>
      <c r="N36" s="431"/>
      <c r="O36" s="431"/>
      <c r="P36" s="431">
        <v>0</v>
      </c>
      <c r="Q36" s="431"/>
      <c r="R36" s="301">
        <v>0</v>
      </c>
      <c r="S36" s="301">
        <v>0</v>
      </c>
      <c r="T36" s="301">
        <v>0</v>
      </c>
    </row>
    <row r="37" spans="1:20">
      <c r="B37" s="22" t="s">
        <v>358</v>
      </c>
      <c r="F37" s="18" t="s">
        <v>62</v>
      </c>
      <c r="G37" s="15">
        <f>2966069+54307+175262+24743+191697-10512-19154+18046+3684</f>
        <v>3404142</v>
      </c>
      <c r="J37" s="27" t="s">
        <v>6</v>
      </c>
      <c r="K37" s="4" t="s">
        <v>373</v>
      </c>
      <c r="M37" s="431">
        <v>53438</v>
      </c>
      <c r="N37" s="431"/>
      <c r="O37" s="431"/>
      <c r="P37" s="431">
        <v>0</v>
      </c>
      <c r="Q37" s="431"/>
      <c r="R37" s="301">
        <v>0</v>
      </c>
      <c r="S37" s="301">
        <v>0</v>
      </c>
      <c r="T37" s="301">
        <v>0</v>
      </c>
    </row>
    <row r="38" spans="1:20">
      <c r="B38" s="22" t="s">
        <v>352</v>
      </c>
      <c r="F38" s="18" t="s">
        <v>62</v>
      </c>
      <c r="G38" s="16">
        <f>10512+19154</f>
        <v>29666</v>
      </c>
      <c r="J38" s="27" t="s">
        <v>7</v>
      </c>
      <c r="K38" s="4" t="s">
        <v>374</v>
      </c>
      <c r="M38" s="431">
        <v>0</v>
      </c>
      <c r="N38" s="431"/>
      <c r="O38" s="431"/>
      <c r="P38" s="432">
        <v>0</v>
      </c>
      <c r="Q38" s="433"/>
      <c r="R38" s="301">
        <v>0</v>
      </c>
      <c r="S38" s="301">
        <v>0</v>
      </c>
      <c r="T38" s="301">
        <v>0</v>
      </c>
    </row>
    <row r="39" spans="1:20">
      <c r="B39" s="22" t="s">
        <v>353</v>
      </c>
      <c r="F39" s="18" t="s">
        <v>62</v>
      </c>
      <c r="G39" s="15">
        <f>264161+782953+411628+20813+300+17183+1</f>
        <v>1497039</v>
      </c>
      <c r="J39" s="27" t="s">
        <v>8</v>
      </c>
      <c r="K39" s="4" t="s">
        <v>375</v>
      </c>
      <c r="M39" s="431"/>
      <c r="N39" s="431"/>
      <c r="O39" s="431"/>
      <c r="P39" s="432">
        <v>0</v>
      </c>
      <c r="Q39" s="433"/>
      <c r="R39" s="301">
        <v>0</v>
      </c>
      <c r="S39" s="301">
        <v>0</v>
      </c>
      <c r="T39" s="301">
        <v>0</v>
      </c>
    </row>
    <row r="40" spans="1:20">
      <c r="B40" s="22" t="s">
        <v>354</v>
      </c>
      <c r="F40" s="18" t="s">
        <v>62</v>
      </c>
      <c r="G40" s="16">
        <f>21747+29427</f>
        <v>51174</v>
      </c>
      <c r="J40" s="27" t="s">
        <v>9</v>
      </c>
      <c r="K40" s="444" t="s">
        <v>367</v>
      </c>
      <c r="L40" s="434"/>
      <c r="M40" s="431">
        <v>0</v>
      </c>
      <c r="N40" s="431"/>
      <c r="O40" s="431"/>
      <c r="P40" s="431">
        <v>0</v>
      </c>
      <c r="Q40" s="431"/>
      <c r="R40" s="431">
        <v>0</v>
      </c>
      <c r="S40" s="431">
        <v>0</v>
      </c>
      <c r="T40" s="429">
        <v>0</v>
      </c>
    </row>
    <row r="41" spans="1:20">
      <c r="B41" s="22" t="s">
        <v>355</v>
      </c>
      <c r="F41" s="18" t="s">
        <v>62</v>
      </c>
      <c r="G41" s="15">
        <f>105678+163369+122146-18046+14395-3685</f>
        <v>383857</v>
      </c>
      <c r="K41" s="444"/>
      <c r="L41" s="434"/>
      <c r="M41" s="431"/>
      <c r="N41" s="431"/>
      <c r="O41" s="431"/>
      <c r="P41" s="431"/>
      <c r="Q41" s="431"/>
      <c r="R41" s="431"/>
      <c r="S41" s="431"/>
      <c r="T41" s="430"/>
    </row>
    <row r="42" spans="1:20" ht="13" thickBot="1">
      <c r="B42" s="22" t="s">
        <v>356</v>
      </c>
      <c r="F42" s="18" t="s">
        <v>62</v>
      </c>
      <c r="G42" s="87">
        <f>SUM(G36:G41)</f>
        <v>5365878</v>
      </c>
      <c r="M42" s="4" t="s">
        <v>371</v>
      </c>
    </row>
    <row r="43" spans="1:20" ht="13" thickTop="1">
      <c r="M43" s="4" t="s">
        <v>378</v>
      </c>
    </row>
  </sheetData>
  <mergeCells count="23">
    <mergeCell ref="T33:T35"/>
    <mergeCell ref="J18:T19"/>
    <mergeCell ref="J21:T22"/>
    <mergeCell ref="P36:Q36"/>
    <mergeCell ref="P33:Q35"/>
    <mergeCell ref="R33:R35"/>
    <mergeCell ref="C1:F1"/>
    <mergeCell ref="J16:T16"/>
    <mergeCell ref="M33:O35"/>
    <mergeCell ref="K40:L41"/>
    <mergeCell ref="M40:O41"/>
    <mergeCell ref="P40:Q41"/>
    <mergeCell ref="R40:R41"/>
    <mergeCell ref="S40:S41"/>
    <mergeCell ref="S33:S35"/>
    <mergeCell ref="P37:Q37"/>
    <mergeCell ref="T40:T41"/>
    <mergeCell ref="M36:O36"/>
    <mergeCell ref="M37:O37"/>
    <mergeCell ref="M38:O38"/>
    <mergeCell ref="M39:O39"/>
    <mergeCell ref="P38:Q38"/>
    <mergeCell ref="P39:Q39"/>
  </mergeCells>
  <phoneticPr fontId="0" type="noConversion"/>
  <dataValidations count="1">
    <dataValidation type="list" errorStyle="information" showInputMessage="1" showErrorMessage="1" sqref="L17">
      <formula1>"Select Yes or No, Yes, No"</formula1>
    </dataValidation>
  </dataValidations>
  <printOptions horizontalCentered="1"/>
  <pageMargins left="0.25" right="0.25" top="1.25" bottom="0.5" header="0.5" footer="0.25"/>
  <pageSetup scale="82" orientation="landscape" horizontalDpi="300" verticalDpi="300"/>
  <headerFooter>
    <oddFooter>&amp;LRev. 9/06&amp;CFY 2005-06&amp;RPage 6 of 8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39"/>
  <sheetViews>
    <sheetView showGridLines="0" showRuler="0" topLeftCell="E1" zoomScaleNormal="75" zoomScaleSheetLayoutView="75" zoomScalePageLayoutView="75" workbookViewId="0">
      <selection activeCell="T28" sqref="T28"/>
    </sheetView>
  </sheetViews>
  <sheetFormatPr baseColWidth="10" defaultColWidth="9.33203125" defaultRowHeight="12.75" customHeight="1" x14ac:dyDescent="0"/>
  <cols>
    <col min="1" max="1" width="2.83203125" style="4" customWidth="1"/>
    <col min="2" max="2" width="9.33203125" style="4"/>
    <col min="3" max="3" width="9" style="4" customWidth="1"/>
    <col min="4" max="4" width="10.83203125" style="4" customWidth="1"/>
    <col min="5" max="18" width="7.83203125" style="4" customWidth="1"/>
    <col min="19" max="20" width="13.83203125" style="4" customWidth="1"/>
    <col min="21" max="21" width="3.83203125" style="4" customWidth="1"/>
    <col min="22" max="16384" width="9.33203125" style="4"/>
  </cols>
  <sheetData>
    <row r="1" spans="1:21" ht="12.75" customHeight="1">
      <c r="A1" s="1" t="s">
        <v>0</v>
      </c>
      <c r="D1" s="337" t="str">
        <f>'Page 1'!C1</f>
        <v>Primavera Technical Learning Centers</v>
      </c>
      <c r="E1" s="337"/>
      <c r="F1" s="337"/>
      <c r="G1" s="337"/>
      <c r="H1" s="3"/>
      <c r="I1" s="3"/>
      <c r="K1" s="5" t="s">
        <v>1</v>
      </c>
      <c r="L1" s="337" t="str">
        <f>'Page 1'!$H1</f>
        <v>Maricopa</v>
      </c>
      <c r="M1" s="337"/>
      <c r="P1" s="13"/>
      <c r="S1" s="5" t="s">
        <v>206</v>
      </c>
      <c r="T1" s="2" t="str">
        <f>'Page 1'!$M1</f>
        <v>078926000</v>
      </c>
    </row>
    <row r="2" spans="1:21" ht="12.75" customHeight="1">
      <c r="Q2" s="8"/>
      <c r="T2" s="8"/>
    </row>
    <row r="3" spans="1:21" ht="12.75" customHeight="1">
      <c r="A3" s="54" t="s">
        <v>158</v>
      </c>
      <c r="B3" s="8"/>
      <c r="C3" s="8"/>
      <c r="D3" s="8"/>
      <c r="E3" s="8"/>
      <c r="F3" s="8"/>
      <c r="G3" s="8"/>
      <c r="H3" s="8"/>
      <c r="I3" s="55"/>
      <c r="J3" s="55"/>
      <c r="K3" s="55"/>
      <c r="L3" s="55"/>
      <c r="M3" s="55"/>
      <c r="N3" s="55"/>
      <c r="O3" s="8"/>
      <c r="P3" s="8"/>
      <c r="Q3" s="8"/>
      <c r="R3" s="8"/>
      <c r="S3" s="8"/>
      <c r="T3" s="8"/>
      <c r="U3" s="8"/>
    </row>
    <row r="5" spans="1:21" ht="12.75" customHeight="1">
      <c r="A5" s="4" t="s">
        <v>322</v>
      </c>
    </row>
    <row r="6" spans="1:21" ht="12.75" customHeight="1">
      <c r="E6" s="449" t="s">
        <v>82</v>
      </c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450"/>
      <c r="Q6" s="450"/>
      <c r="R6" s="451"/>
      <c r="S6" s="23"/>
      <c r="T6" s="23"/>
    </row>
    <row r="7" spans="1:21" ht="12.75" customHeight="1">
      <c r="B7" s="4" t="s">
        <v>81</v>
      </c>
      <c r="E7" s="24" t="s">
        <v>83</v>
      </c>
      <c r="F7" s="24">
        <v>1</v>
      </c>
      <c r="G7" s="24">
        <v>2</v>
      </c>
      <c r="H7" s="24">
        <v>3</v>
      </c>
      <c r="I7" s="24">
        <v>4</v>
      </c>
      <c r="J7" s="24">
        <v>5</v>
      </c>
      <c r="K7" s="24">
        <v>6</v>
      </c>
      <c r="L7" s="24">
        <v>7</v>
      </c>
      <c r="M7" s="24">
        <v>8</v>
      </c>
      <c r="N7" s="24">
        <v>9</v>
      </c>
      <c r="O7" s="24">
        <v>10</v>
      </c>
      <c r="P7" s="24">
        <v>11</v>
      </c>
      <c r="Q7" s="24">
        <v>12</v>
      </c>
      <c r="R7" s="24" t="s">
        <v>32</v>
      </c>
      <c r="S7" s="25"/>
      <c r="T7" s="25"/>
    </row>
    <row r="8" spans="1:21" ht="12.75" customHeight="1">
      <c r="B8" s="4" t="s">
        <v>84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26">
        <f>SUM(E8:Q8)</f>
        <v>0</v>
      </c>
      <c r="S8" s="27" t="s">
        <v>5</v>
      </c>
      <c r="T8" s="3"/>
    </row>
    <row r="9" spans="1:21" ht="12.75" customHeight="1">
      <c r="B9" s="4" t="s">
        <v>85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26">
        <f>SUM(E9:Q9)</f>
        <v>0</v>
      </c>
      <c r="S9" s="27" t="s">
        <v>6</v>
      </c>
      <c r="T9" s="3"/>
    </row>
    <row r="10" spans="1:21" ht="12.75" customHeight="1" thickBot="1">
      <c r="B10" s="4" t="s">
        <v>86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9">
        <f>SUM(E10:Q10)</f>
        <v>0</v>
      </c>
      <c r="S10" s="27" t="s">
        <v>7</v>
      </c>
      <c r="T10" s="3"/>
    </row>
    <row r="11" spans="1:21" s="3" customFormat="1" ht="12.75" customHeight="1">
      <c r="B11" s="3" t="s">
        <v>199</v>
      </c>
      <c r="E11" s="447">
        <f t="shared" ref="E11:Q11" si="0">SUM(E8:E10)</f>
        <v>0</v>
      </c>
      <c r="F11" s="447">
        <f t="shared" si="0"/>
        <v>0</v>
      </c>
      <c r="G11" s="447">
        <f t="shared" si="0"/>
        <v>0</v>
      </c>
      <c r="H11" s="447">
        <f t="shared" si="0"/>
        <v>0</v>
      </c>
      <c r="I11" s="447">
        <f t="shared" si="0"/>
        <v>0</v>
      </c>
      <c r="J11" s="447">
        <f t="shared" si="0"/>
        <v>0</v>
      </c>
      <c r="K11" s="447">
        <f t="shared" si="0"/>
        <v>0</v>
      </c>
      <c r="L11" s="447">
        <f t="shared" si="0"/>
        <v>0</v>
      </c>
      <c r="M11" s="447">
        <f t="shared" si="0"/>
        <v>0</v>
      </c>
      <c r="N11" s="447">
        <f t="shared" si="0"/>
        <v>0</v>
      </c>
      <c r="O11" s="447">
        <f t="shared" si="0"/>
        <v>0</v>
      </c>
      <c r="P11" s="447">
        <f t="shared" si="0"/>
        <v>0</v>
      </c>
      <c r="Q11" s="447">
        <f t="shared" si="0"/>
        <v>0</v>
      </c>
      <c r="R11" s="447">
        <f>SUM(E11:Q11)</f>
        <v>0</v>
      </c>
      <c r="S11" s="30"/>
    </row>
    <row r="12" spans="1:21" ht="13" thickBot="1">
      <c r="B12" s="4" t="s">
        <v>200</v>
      </c>
      <c r="E12" s="448"/>
      <c r="F12" s="448"/>
      <c r="G12" s="448"/>
      <c r="H12" s="448"/>
      <c r="I12" s="448"/>
      <c r="J12" s="448"/>
      <c r="K12" s="448"/>
      <c r="L12" s="448"/>
      <c r="M12" s="448"/>
      <c r="N12" s="448"/>
      <c r="O12" s="448"/>
      <c r="P12" s="448"/>
      <c r="Q12" s="448"/>
      <c r="R12" s="448"/>
      <c r="S12" s="27" t="s">
        <v>153</v>
      </c>
      <c r="T12" s="3"/>
    </row>
    <row r="13" spans="1:21" ht="12.75" customHeight="1" thickTop="1"/>
    <row r="15" spans="1:21" ht="12.75" customHeight="1">
      <c r="A15" s="4" t="s">
        <v>323</v>
      </c>
      <c r="L15" s="4" t="s">
        <v>174</v>
      </c>
    </row>
    <row r="17" spans="1:21" ht="12.75" customHeight="1">
      <c r="B17" s="4" t="s">
        <v>2</v>
      </c>
      <c r="F17" s="10" t="s">
        <v>87</v>
      </c>
      <c r="S17" s="24" t="s">
        <v>34</v>
      </c>
      <c r="T17" s="24" t="s">
        <v>3</v>
      </c>
      <c r="U17" s="4" t="s">
        <v>2</v>
      </c>
    </row>
    <row r="18" spans="1:21" ht="12.75" customHeight="1">
      <c r="B18" s="4" t="s">
        <v>2</v>
      </c>
      <c r="F18" s="10" t="s">
        <v>327</v>
      </c>
      <c r="L18" s="82" t="s">
        <v>5</v>
      </c>
      <c r="M18" s="4" t="s">
        <v>175</v>
      </c>
      <c r="S18" s="51">
        <v>0</v>
      </c>
      <c r="T18" s="19">
        <v>0</v>
      </c>
      <c r="U18" s="27" t="s">
        <v>5</v>
      </c>
    </row>
    <row r="19" spans="1:21" ht="12.75" customHeight="1">
      <c r="B19" s="4" t="s">
        <v>88</v>
      </c>
      <c r="F19" s="15">
        <v>0</v>
      </c>
      <c r="G19" s="4" t="s">
        <v>2</v>
      </c>
      <c r="L19" s="82" t="s">
        <v>6</v>
      </c>
      <c r="M19" s="4" t="s">
        <v>176</v>
      </c>
      <c r="S19" s="51">
        <v>0</v>
      </c>
      <c r="T19" s="19">
        <v>0</v>
      </c>
      <c r="U19" s="27" t="s">
        <v>6</v>
      </c>
    </row>
    <row r="20" spans="1:21" ht="12.75" customHeight="1">
      <c r="B20" s="4" t="s">
        <v>89</v>
      </c>
      <c r="F20" s="16">
        <v>0</v>
      </c>
      <c r="L20" s="82" t="s">
        <v>7</v>
      </c>
      <c r="M20" s="4" t="s">
        <v>177</v>
      </c>
      <c r="S20" s="51">
        <v>12000</v>
      </c>
      <c r="T20" s="19">
        <v>7500</v>
      </c>
      <c r="U20" s="27" t="s">
        <v>7</v>
      </c>
    </row>
    <row r="21" spans="1:21" ht="12.75" customHeight="1">
      <c r="B21" s="4" t="s">
        <v>90</v>
      </c>
      <c r="F21" s="16">
        <v>0</v>
      </c>
      <c r="L21" s="82" t="s">
        <v>8</v>
      </c>
      <c r="M21" s="4" t="s">
        <v>178</v>
      </c>
      <c r="S21" s="51">
        <v>0</v>
      </c>
      <c r="T21" s="19">
        <v>0</v>
      </c>
      <c r="U21" s="27" t="s">
        <v>8</v>
      </c>
    </row>
    <row r="22" spans="1:21" ht="12.75" customHeight="1">
      <c r="B22" s="4" t="s">
        <v>91</v>
      </c>
      <c r="F22" s="16">
        <v>0</v>
      </c>
      <c r="L22" s="82" t="s">
        <v>9</v>
      </c>
      <c r="M22" s="4" t="s">
        <v>179</v>
      </c>
      <c r="S22" s="51">
        <v>12000</v>
      </c>
      <c r="T22" s="19">
        <v>7500</v>
      </c>
      <c r="U22" s="27" t="s">
        <v>9</v>
      </c>
    </row>
    <row r="23" spans="1:21" ht="12.75" customHeight="1">
      <c r="B23" s="4" t="s">
        <v>92</v>
      </c>
      <c r="F23" s="16">
        <v>0</v>
      </c>
      <c r="L23" s="82" t="s">
        <v>10</v>
      </c>
      <c r="M23" s="4" t="s">
        <v>180</v>
      </c>
      <c r="S23" s="51">
        <v>36000</v>
      </c>
      <c r="T23" s="19">
        <v>22500</v>
      </c>
      <c r="U23" s="27" t="s">
        <v>10</v>
      </c>
    </row>
    <row r="24" spans="1:21" ht="13" thickBot="1">
      <c r="B24" s="4" t="s">
        <v>201</v>
      </c>
      <c r="F24" s="53">
        <f>SUM(F19:F23)</f>
        <v>0</v>
      </c>
      <c r="G24" s="32" t="s">
        <v>93</v>
      </c>
      <c r="L24" s="82" t="s">
        <v>11</v>
      </c>
      <c r="M24" s="4" t="s">
        <v>181</v>
      </c>
      <c r="S24" s="51">
        <v>0</v>
      </c>
      <c r="T24" s="19">
        <v>0</v>
      </c>
      <c r="U24" s="27" t="s">
        <v>11</v>
      </c>
    </row>
    <row r="25" spans="1:21" ht="12.75" customHeight="1" thickTop="1">
      <c r="L25" s="82" t="s">
        <v>13</v>
      </c>
      <c r="M25" s="4" t="s">
        <v>182</v>
      </c>
      <c r="S25" s="51">
        <v>0</v>
      </c>
      <c r="T25" s="19">
        <v>0</v>
      </c>
      <c r="U25" s="27" t="s">
        <v>13</v>
      </c>
    </row>
    <row r="26" spans="1:21" ht="12.75" customHeight="1">
      <c r="L26" s="82" t="s">
        <v>14</v>
      </c>
      <c r="M26" s="4" t="s">
        <v>183</v>
      </c>
      <c r="S26" s="51">
        <v>0</v>
      </c>
      <c r="T26" s="19">
        <v>0</v>
      </c>
      <c r="U26" s="27" t="s">
        <v>14</v>
      </c>
    </row>
    <row r="27" spans="1:21" ht="12.75" customHeight="1">
      <c r="L27" s="82" t="s">
        <v>15</v>
      </c>
      <c r="M27" s="4" t="s">
        <v>184</v>
      </c>
      <c r="S27" s="51">
        <v>26993</v>
      </c>
      <c r="T27" s="19">
        <v>16807</v>
      </c>
      <c r="U27" s="27" t="s">
        <v>15</v>
      </c>
    </row>
    <row r="28" spans="1:21" ht="12.75" customHeight="1">
      <c r="A28" s="4" t="s">
        <v>324</v>
      </c>
      <c r="L28" s="82" t="s">
        <v>16</v>
      </c>
      <c r="M28" s="4" t="s">
        <v>185</v>
      </c>
      <c r="S28" s="51">
        <v>0</v>
      </c>
      <c r="T28" s="19">
        <v>0</v>
      </c>
      <c r="U28" s="27" t="s">
        <v>16</v>
      </c>
    </row>
    <row r="29" spans="1:21" ht="12.75" customHeight="1" thickBot="1">
      <c r="L29" s="82" t="s">
        <v>17</v>
      </c>
      <c r="M29" s="4" t="s">
        <v>186</v>
      </c>
      <c r="S29" s="225">
        <v>0</v>
      </c>
      <c r="T29" s="28">
        <v>0</v>
      </c>
      <c r="U29" s="27" t="s">
        <v>17</v>
      </c>
    </row>
    <row r="30" spans="1:21" ht="12">
      <c r="B30" s="4" t="s">
        <v>94</v>
      </c>
      <c r="L30" s="82" t="s">
        <v>19</v>
      </c>
      <c r="M30" s="4" t="s">
        <v>203</v>
      </c>
      <c r="S30" s="98">
        <f>SUM(S18:S29)</f>
        <v>86993</v>
      </c>
      <c r="T30" s="83">
        <f>SUM(T18:T29)</f>
        <v>54307</v>
      </c>
      <c r="U30" s="27" t="s">
        <v>19</v>
      </c>
    </row>
    <row r="31" spans="1:21" ht="12">
      <c r="B31" s="4" t="s">
        <v>125</v>
      </c>
      <c r="C31" s="11" t="s">
        <v>62</v>
      </c>
      <c r="D31" s="15">
        <v>0</v>
      </c>
      <c r="L31" s="82" t="s">
        <v>20</v>
      </c>
      <c r="M31" s="4" t="s">
        <v>187</v>
      </c>
      <c r="S31" s="51">
        <f>'[1]Page 2'!$N$17</f>
        <v>0</v>
      </c>
      <c r="T31" s="19">
        <v>0</v>
      </c>
      <c r="U31" s="27" t="s">
        <v>20</v>
      </c>
    </row>
    <row r="32" spans="1:21" ht="12">
      <c r="B32" s="27" t="s">
        <v>121</v>
      </c>
      <c r="C32" s="11" t="s">
        <v>62</v>
      </c>
      <c r="D32" s="16">
        <v>0</v>
      </c>
      <c r="L32" s="82" t="s">
        <v>21</v>
      </c>
      <c r="M32" s="4" t="s">
        <v>188</v>
      </c>
      <c r="S32" s="51">
        <f>'[1]Page 2'!$N$18</f>
        <v>0</v>
      </c>
      <c r="T32" s="19">
        <v>0</v>
      </c>
      <c r="U32" s="27" t="s">
        <v>21</v>
      </c>
    </row>
    <row r="33" spans="2:21" ht="13" thickBot="1">
      <c r="B33" s="4" t="s">
        <v>202</v>
      </c>
      <c r="C33" s="11" t="s">
        <v>62</v>
      </c>
      <c r="D33" s="53">
        <f>SUM(D31:D32)</f>
        <v>0</v>
      </c>
      <c r="E33" s="32" t="s">
        <v>95</v>
      </c>
      <c r="L33" s="82" t="s">
        <v>22</v>
      </c>
      <c r="M33" s="4" t="s">
        <v>189</v>
      </c>
      <c r="S33" s="51">
        <f>'[1]Page 2'!$N$19</f>
        <v>0</v>
      </c>
      <c r="T33" s="19">
        <v>0</v>
      </c>
      <c r="U33" s="27" t="s">
        <v>22</v>
      </c>
    </row>
    <row r="34" spans="2:21" ht="12.75" customHeight="1" thickTop="1">
      <c r="L34" s="82" t="s">
        <v>23</v>
      </c>
      <c r="M34" s="4" t="s">
        <v>265</v>
      </c>
      <c r="S34" s="51">
        <f>'[1]Page 2'!$N$20</f>
        <v>0</v>
      </c>
      <c r="T34" s="19">
        <v>0</v>
      </c>
      <c r="U34" s="27" t="s">
        <v>23</v>
      </c>
    </row>
    <row r="35" spans="2:21" ht="12.75" customHeight="1" thickBot="1">
      <c r="L35" s="82" t="s">
        <v>25</v>
      </c>
      <c r="M35" s="4" t="s">
        <v>190</v>
      </c>
      <c r="S35" s="225">
        <f>'[1]Page 2'!$N$21</f>
        <v>0</v>
      </c>
      <c r="T35" s="28">
        <v>0</v>
      </c>
      <c r="U35" s="27" t="s">
        <v>25</v>
      </c>
    </row>
    <row r="36" spans="2:21" ht="13" thickBot="1">
      <c r="L36" s="82" t="s">
        <v>26</v>
      </c>
      <c r="M36" s="186" t="s">
        <v>277</v>
      </c>
      <c r="S36" s="205">
        <f>SUM(S31:S35)</f>
        <v>0</v>
      </c>
      <c r="T36" s="205">
        <f>SUM(T31:T35)</f>
        <v>0</v>
      </c>
      <c r="U36" s="27" t="s">
        <v>26</v>
      </c>
    </row>
    <row r="37" spans="2:21" ht="26.25" customHeight="1" thickBot="1">
      <c r="L37" s="179" t="s">
        <v>27</v>
      </c>
      <c r="M37" s="446" t="s">
        <v>278</v>
      </c>
      <c r="N37" s="446"/>
      <c r="O37" s="446"/>
      <c r="P37" s="446"/>
      <c r="Q37" s="446"/>
      <c r="R37" s="452"/>
      <c r="S37" s="226">
        <f>S30+S36</f>
        <v>86993</v>
      </c>
      <c r="T37" s="21">
        <f>T30+T36</f>
        <v>54307</v>
      </c>
      <c r="U37" s="27" t="s">
        <v>27</v>
      </c>
    </row>
    <row r="38" spans="2:21" ht="12.75" customHeight="1" thickTop="1">
      <c r="B38" s="11" t="s">
        <v>96</v>
      </c>
      <c r="C38" s="4" t="s">
        <v>97</v>
      </c>
      <c r="M38" s="4" t="s">
        <v>191</v>
      </c>
    </row>
    <row r="39" spans="2:21" ht="12.75" customHeight="1">
      <c r="B39" s="11" t="s">
        <v>98</v>
      </c>
      <c r="C39" s="4" t="s">
        <v>99</v>
      </c>
      <c r="K39" s="11"/>
    </row>
  </sheetData>
  <mergeCells count="18">
    <mergeCell ref="M37:R37"/>
    <mergeCell ref="D1:G1"/>
    <mergeCell ref="L1:M1"/>
    <mergeCell ref="E11:E12"/>
    <mergeCell ref="F11:F12"/>
    <mergeCell ref="G11:G12"/>
    <mergeCell ref="H11:H12"/>
    <mergeCell ref="I11:I12"/>
    <mergeCell ref="J11:J12"/>
    <mergeCell ref="K11:K12"/>
    <mergeCell ref="L11:L12"/>
    <mergeCell ref="Q11:Q12"/>
    <mergeCell ref="R11:R12"/>
    <mergeCell ref="E6:R6"/>
    <mergeCell ref="M11:M12"/>
    <mergeCell ref="N11:N12"/>
    <mergeCell ref="O11:O12"/>
    <mergeCell ref="P11:P12"/>
  </mergeCells>
  <phoneticPr fontId="0" type="noConversion"/>
  <printOptions horizontalCentered="1"/>
  <pageMargins left="0.25" right="0.25" top="1.25" bottom="0.5" header="0.5" footer="0.25"/>
  <pageSetup scale="86" orientation="landscape" horizontalDpi="300" verticalDpi="300"/>
  <headerFooter>
    <oddFooter>&amp;LRev. 9/06&amp;CFY 2005-06&amp;RPage 7 of 8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9"/>
  <sheetViews>
    <sheetView showGridLines="0" showRuler="0" workbookViewId="0">
      <pane xSplit="4" ySplit="5" topLeftCell="G35" activePane="bottomRight" state="frozen"/>
      <selection pane="topRight" activeCell="E1" sqref="E1"/>
      <selection pane="bottomLeft" activeCell="A6" sqref="A6"/>
      <selection pane="bottomRight" activeCell="J38" sqref="J38"/>
    </sheetView>
  </sheetViews>
  <sheetFormatPr baseColWidth="10" defaultColWidth="9.33203125" defaultRowHeight="12" x14ac:dyDescent="0"/>
  <cols>
    <col min="1" max="1" width="21.5" style="4" customWidth="1"/>
    <col min="2" max="2" width="21.33203125" style="4" customWidth="1"/>
    <col min="3" max="3" width="13.5" style="4" customWidth="1"/>
    <col min="4" max="4" width="3.83203125" style="11" customWidth="1"/>
    <col min="5" max="10" width="13.83203125" style="4" customWidth="1"/>
    <col min="11" max="11" width="15.33203125" style="4" customWidth="1"/>
    <col min="12" max="12" width="13.83203125" style="4" customWidth="1"/>
    <col min="13" max="13" width="3.83203125" style="4" customWidth="1"/>
    <col min="14" max="16384" width="9.33203125" style="4"/>
  </cols>
  <sheetData>
    <row r="1" spans="1:13">
      <c r="A1" s="1" t="s">
        <v>0</v>
      </c>
      <c r="B1" s="337" t="str">
        <f>'Page 1'!C1</f>
        <v>Primavera Technical Learning Centers</v>
      </c>
      <c r="C1" s="337"/>
      <c r="D1" s="337"/>
      <c r="E1" s="3"/>
      <c r="F1" s="5" t="s">
        <v>1</v>
      </c>
      <c r="G1" s="337" t="str">
        <f>'Page 1'!$H1</f>
        <v>Maricopa</v>
      </c>
      <c r="H1" s="337"/>
      <c r="K1" s="5" t="s">
        <v>206</v>
      </c>
      <c r="L1" s="12" t="str">
        <f>'Page 1'!$M1</f>
        <v>078926000</v>
      </c>
    </row>
    <row r="3" spans="1:13">
      <c r="A3" s="453" t="s">
        <v>171</v>
      </c>
      <c r="B3" s="453"/>
      <c r="C3" s="453"/>
      <c r="D3" s="454"/>
      <c r="E3" s="33" t="s">
        <v>126</v>
      </c>
      <c r="F3" s="33"/>
      <c r="G3" s="33" t="s">
        <v>131</v>
      </c>
      <c r="H3" s="33"/>
      <c r="I3" s="34"/>
      <c r="J3" s="35"/>
      <c r="K3" s="33" t="s">
        <v>128</v>
      </c>
      <c r="L3" s="33" t="s">
        <v>130</v>
      </c>
    </row>
    <row r="4" spans="1:13">
      <c r="E4" s="36" t="s">
        <v>127</v>
      </c>
      <c r="F4" s="36" t="s">
        <v>100</v>
      </c>
      <c r="G4" s="36" t="s">
        <v>132</v>
      </c>
      <c r="H4" s="36" t="s">
        <v>133</v>
      </c>
      <c r="I4" s="455" t="s">
        <v>120</v>
      </c>
      <c r="J4" s="456"/>
      <c r="K4" s="36" t="s">
        <v>129</v>
      </c>
      <c r="L4" s="36" t="s">
        <v>127</v>
      </c>
    </row>
    <row r="5" spans="1:13">
      <c r="A5" s="1" t="s">
        <v>101</v>
      </c>
      <c r="E5" s="24" t="s">
        <v>3</v>
      </c>
      <c r="F5" s="24" t="s">
        <v>3</v>
      </c>
      <c r="G5" s="24" t="s">
        <v>3</v>
      </c>
      <c r="H5" s="24" t="s">
        <v>3</v>
      </c>
      <c r="I5" s="24" t="s">
        <v>34</v>
      </c>
      <c r="J5" s="24" t="s">
        <v>3</v>
      </c>
      <c r="K5" s="24" t="s">
        <v>3</v>
      </c>
      <c r="L5" s="24" t="s">
        <v>3</v>
      </c>
    </row>
    <row r="6" spans="1:13">
      <c r="A6" s="4" t="s">
        <v>270</v>
      </c>
      <c r="D6" s="11" t="s">
        <v>5</v>
      </c>
      <c r="E6" s="19">
        <v>0</v>
      </c>
      <c r="F6" s="19">
        <v>77164</v>
      </c>
      <c r="G6" s="19">
        <v>5679</v>
      </c>
      <c r="H6" s="19">
        <v>0</v>
      </c>
      <c r="I6" s="51">
        <v>25198</v>
      </c>
      <c r="J6" s="19">
        <v>71485</v>
      </c>
      <c r="K6" s="19">
        <v>0</v>
      </c>
      <c r="L6" s="26">
        <f>SUM(E6+F6-G6-H6-J6-K6)</f>
        <v>0</v>
      </c>
      <c r="M6" s="4" t="s">
        <v>5</v>
      </c>
    </row>
    <row r="7" spans="1:13">
      <c r="A7" s="4" t="s">
        <v>247</v>
      </c>
      <c r="D7" s="11" t="s">
        <v>6</v>
      </c>
      <c r="E7" s="85">
        <v>0</v>
      </c>
      <c r="F7" s="19">
        <v>4963</v>
      </c>
      <c r="G7" s="19">
        <v>365</v>
      </c>
      <c r="H7" s="19">
        <v>0</v>
      </c>
      <c r="I7" s="51">
        <v>3064</v>
      </c>
      <c r="J7" s="19">
        <v>4598</v>
      </c>
      <c r="K7" s="19">
        <v>0</v>
      </c>
      <c r="L7" s="26">
        <f t="shared" ref="L7:L22" si="0">SUM(E7+F7-G7-H7-J7-K7)</f>
        <v>0</v>
      </c>
      <c r="M7" s="4" t="s">
        <v>6</v>
      </c>
    </row>
    <row r="8" spans="1:13">
      <c r="A8" s="4" t="s">
        <v>242</v>
      </c>
      <c r="D8" s="11" t="s">
        <v>7</v>
      </c>
      <c r="E8" s="85">
        <v>0</v>
      </c>
      <c r="F8" s="19">
        <v>0</v>
      </c>
      <c r="G8" s="19">
        <v>0</v>
      </c>
      <c r="H8" s="19">
        <v>0</v>
      </c>
      <c r="I8" s="51">
        <v>1395</v>
      </c>
      <c r="J8" s="19">
        <v>0</v>
      </c>
      <c r="K8" s="19">
        <v>0</v>
      </c>
      <c r="L8" s="26">
        <f t="shared" si="0"/>
        <v>0</v>
      </c>
      <c r="M8" s="4" t="s">
        <v>7</v>
      </c>
    </row>
    <row r="9" spans="1:13">
      <c r="A9" s="4" t="s">
        <v>243</v>
      </c>
      <c r="D9" s="11" t="s">
        <v>8</v>
      </c>
      <c r="E9" s="85">
        <v>0</v>
      </c>
      <c r="F9" s="19">
        <v>489</v>
      </c>
      <c r="G9" s="19">
        <v>30</v>
      </c>
      <c r="H9" s="19">
        <v>0</v>
      </c>
      <c r="I9" s="51">
        <v>815</v>
      </c>
      <c r="J9" s="19">
        <v>459</v>
      </c>
      <c r="K9" s="19">
        <v>0</v>
      </c>
      <c r="L9" s="26">
        <f t="shared" si="0"/>
        <v>0</v>
      </c>
      <c r="M9" s="4" t="s">
        <v>8</v>
      </c>
    </row>
    <row r="10" spans="1:13">
      <c r="A10" s="4" t="s">
        <v>244</v>
      </c>
      <c r="D10" s="11" t="s">
        <v>9</v>
      </c>
      <c r="E10" s="85">
        <v>0</v>
      </c>
      <c r="F10" s="19">
        <v>0</v>
      </c>
      <c r="G10" s="19">
        <v>0</v>
      </c>
      <c r="H10" s="19">
        <v>0</v>
      </c>
      <c r="I10" s="51">
        <v>0</v>
      </c>
      <c r="J10" s="19">
        <v>0</v>
      </c>
      <c r="K10" s="19">
        <v>0</v>
      </c>
      <c r="L10" s="26">
        <f t="shared" si="0"/>
        <v>0</v>
      </c>
      <c r="M10" s="4" t="s">
        <v>9</v>
      </c>
    </row>
    <row r="11" spans="1:13">
      <c r="A11" s="4" t="s">
        <v>245</v>
      </c>
      <c r="D11" s="11" t="s">
        <v>10</v>
      </c>
      <c r="E11" s="19">
        <v>0</v>
      </c>
      <c r="F11" s="19">
        <v>0</v>
      </c>
      <c r="G11" s="19">
        <v>0</v>
      </c>
      <c r="H11" s="19">
        <v>0</v>
      </c>
      <c r="I11" s="51">
        <v>0</v>
      </c>
      <c r="J11" s="19">
        <v>0</v>
      </c>
      <c r="K11" s="19">
        <v>0</v>
      </c>
      <c r="L11" s="26">
        <f t="shared" si="0"/>
        <v>0</v>
      </c>
      <c r="M11" s="4" t="s">
        <v>10</v>
      </c>
    </row>
    <row r="12" spans="1:13">
      <c r="A12" s="4" t="s">
        <v>246</v>
      </c>
      <c r="D12" s="11" t="s">
        <v>11</v>
      </c>
      <c r="E12" s="85">
        <v>0</v>
      </c>
      <c r="F12" s="19">
        <v>0</v>
      </c>
      <c r="G12" s="19">
        <v>0</v>
      </c>
      <c r="H12" s="19">
        <v>0</v>
      </c>
      <c r="I12" s="51">
        <v>0</v>
      </c>
      <c r="J12" s="19">
        <v>0</v>
      </c>
      <c r="K12" s="19">
        <v>0</v>
      </c>
      <c r="L12" s="26">
        <f t="shared" si="0"/>
        <v>0</v>
      </c>
      <c r="M12" s="4" t="s">
        <v>11</v>
      </c>
    </row>
    <row r="13" spans="1:13">
      <c r="A13" s="4" t="s">
        <v>102</v>
      </c>
      <c r="D13" s="11" t="s">
        <v>13</v>
      </c>
      <c r="E13" s="19">
        <v>0</v>
      </c>
      <c r="F13" s="19">
        <v>22875</v>
      </c>
      <c r="G13" s="19">
        <v>1144</v>
      </c>
      <c r="H13" s="19">
        <v>0</v>
      </c>
      <c r="I13" s="51">
        <v>12955</v>
      </c>
      <c r="J13" s="19">
        <v>21731</v>
      </c>
      <c r="K13" s="19">
        <v>0</v>
      </c>
      <c r="L13" s="26">
        <f t="shared" si="0"/>
        <v>0</v>
      </c>
      <c r="M13" s="4" t="s">
        <v>13</v>
      </c>
    </row>
    <row r="14" spans="1:13">
      <c r="A14" s="4" t="s">
        <v>103</v>
      </c>
      <c r="D14" s="11" t="s">
        <v>14</v>
      </c>
      <c r="E14" s="19">
        <v>0</v>
      </c>
      <c r="F14" s="19">
        <v>0</v>
      </c>
      <c r="G14" s="19">
        <v>0</v>
      </c>
      <c r="H14" s="19">
        <v>0</v>
      </c>
      <c r="I14" s="51">
        <v>0</v>
      </c>
      <c r="J14" s="19">
        <v>0</v>
      </c>
      <c r="K14" s="19">
        <v>0</v>
      </c>
      <c r="L14" s="26">
        <f t="shared" si="0"/>
        <v>0</v>
      </c>
      <c r="M14" s="4" t="s">
        <v>14</v>
      </c>
    </row>
    <row r="15" spans="1:13">
      <c r="A15" s="4" t="s">
        <v>266</v>
      </c>
      <c r="D15" s="11" t="s">
        <v>15</v>
      </c>
      <c r="E15" s="19">
        <v>0</v>
      </c>
      <c r="F15" s="19">
        <v>0</v>
      </c>
      <c r="G15" s="19">
        <v>0</v>
      </c>
      <c r="H15" s="19">
        <v>0</v>
      </c>
      <c r="I15" s="51">
        <v>0</v>
      </c>
      <c r="J15" s="19">
        <v>0</v>
      </c>
      <c r="K15" s="19">
        <v>0</v>
      </c>
      <c r="L15" s="26">
        <f t="shared" si="0"/>
        <v>0</v>
      </c>
      <c r="M15" s="4" t="s">
        <v>15</v>
      </c>
    </row>
    <row r="16" spans="1:13">
      <c r="A16" s="4" t="s">
        <v>104</v>
      </c>
      <c r="D16" s="11" t="s">
        <v>16</v>
      </c>
      <c r="E16" s="19">
        <v>0</v>
      </c>
      <c r="F16" s="19">
        <v>0</v>
      </c>
      <c r="G16" s="19">
        <v>0</v>
      </c>
      <c r="H16" s="19">
        <v>0</v>
      </c>
      <c r="I16" s="51">
        <v>0</v>
      </c>
      <c r="J16" s="19">
        <v>0</v>
      </c>
      <c r="K16" s="19">
        <v>0</v>
      </c>
      <c r="L16" s="26">
        <f t="shared" si="0"/>
        <v>0</v>
      </c>
      <c r="M16" s="4" t="s">
        <v>16</v>
      </c>
    </row>
    <row r="17" spans="1:13">
      <c r="A17" s="4" t="s">
        <v>248</v>
      </c>
      <c r="D17" s="11" t="s">
        <v>17</v>
      </c>
      <c r="E17" s="19">
        <v>0</v>
      </c>
      <c r="F17" s="19">
        <v>0</v>
      </c>
      <c r="G17" s="19">
        <v>0</v>
      </c>
      <c r="H17" s="19">
        <v>0</v>
      </c>
      <c r="I17" s="51">
        <v>0</v>
      </c>
      <c r="J17" s="19">
        <v>0</v>
      </c>
      <c r="K17" s="19">
        <v>0</v>
      </c>
      <c r="L17" s="26">
        <f t="shared" si="0"/>
        <v>0</v>
      </c>
      <c r="M17" s="4" t="s">
        <v>17</v>
      </c>
    </row>
    <row r="18" spans="1:13">
      <c r="A18" s="4" t="s">
        <v>291</v>
      </c>
      <c r="D18" s="11" t="s">
        <v>19</v>
      </c>
      <c r="E18" s="85">
        <v>0</v>
      </c>
      <c r="F18" s="19">
        <v>0</v>
      </c>
      <c r="G18" s="19">
        <v>0</v>
      </c>
      <c r="H18" s="19">
        <v>0</v>
      </c>
      <c r="I18" s="51">
        <v>0</v>
      </c>
      <c r="J18" s="19">
        <v>0</v>
      </c>
      <c r="K18" s="19">
        <v>0</v>
      </c>
      <c r="L18" s="26">
        <f t="shared" si="0"/>
        <v>0</v>
      </c>
      <c r="M18" s="4" t="s">
        <v>19</v>
      </c>
    </row>
    <row r="19" spans="1:13">
      <c r="A19" s="4" t="s">
        <v>146</v>
      </c>
      <c r="D19" s="11" t="s">
        <v>20</v>
      </c>
      <c r="E19" s="19">
        <v>0</v>
      </c>
      <c r="F19" s="19">
        <v>0</v>
      </c>
      <c r="G19" s="19">
        <v>0</v>
      </c>
      <c r="H19" s="19">
        <v>0</v>
      </c>
      <c r="I19" s="51">
        <v>0</v>
      </c>
      <c r="J19" s="19">
        <v>0</v>
      </c>
      <c r="K19" s="19">
        <v>0</v>
      </c>
      <c r="L19" s="26">
        <f t="shared" si="0"/>
        <v>0</v>
      </c>
      <c r="M19" s="4" t="s">
        <v>20</v>
      </c>
    </row>
    <row r="20" spans="1:13">
      <c r="A20" s="4" t="s">
        <v>147</v>
      </c>
      <c r="D20" s="82" t="s">
        <v>21</v>
      </c>
      <c r="E20" s="20">
        <v>0</v>
      </c>
      <c r="F20" s="20">
        <v>0</v>
      </c>
      <c r="G20" s="20">
        <v>0</v>
      </c>
      <c r="H20" s="20">
        <v>0</v>
      </c>
      <c r="I20" s="51">
        <v>0</v>
      </c>
      <c r="J20" s="20">
        <v>0</v>
      </c>
      <c r="K20" s="20">
        <v>0</v>
      </c>
      <c r="L20" s="26">
        <f t="shared" si="0"/>
        <v>0</v>
      </c>
      <c r="M20" s="27" t="s">
        <v>21</v>
      </c>
    </row>
    <row r="21" spans="1:13" ht="13" thickBot="1">
      <c r="A21" s="4" t="s">
        <v>208</v>
      </c>
      <c r="D21" s="82" t="s">
        <v>22</v>
      </c>
      <c r="E21" s="28">
        <v>0</v>
      </c>
      <c r="F21" s="28">
        <f>7425+101113</f>
        <v>108538</v>
      </c>
      <c r="G21" s="28">
        <v>4869</v>
      </c>
      <c r="H21" s="28">
        <v>0</v>
      </c>
      <c r="I21" s="225">
        <v>136573</v>
      </c>
      <c r="J21" s="28">
        <v>68679</v>
      </c>
      <c r="K21" s="28">
        <v>34990</v>
      </c>
      <c r="L21" s="29">
        <f t="shared" si="0"/>
        <v>0</v>
      </c>
      <c r="M21" s="27" t="s">
        <v>22</v>
      </c>
    </row>
    <row r="22" spans="1:13" ht="13" thickBot="1">
      <c r="A22" s="4" t="s">
        <v>253</v>
      </c>
      <c r="D22" s="82" t="s">
        <v>23</v>
      </c>
      <c r="E22" s="206">
        <f>SUM(E6:E21)</f>
        <v>0</v>
      </c>
      <c r="F22" s="31">
        <f t="shared" ref="F22:K22" si="1">SUM(F6:F21)</f>
        <v>214029</v>
      </c>
      <c r="G22" s="31">
        <f t="shared" si="1"/>
        <v>12087</v>
      </c>
      <c r="H22" s="31">
        <f t="shared" si="1"/>
        <v>0</v>
      </c>
      <c r="I22" s="227">
        <f t="shared" si="1"/>
        <v>180000</v>
      </c>
      <c r="J22" s="31">
        <f t="shared" si="1"/>
        <v>166952</v>
      </c>
      <c r="K22" s="31">
        <f t="shared" si="1"/>
        <v>34990</v>
      </c>
      <c r="L22" s="31">
        <f t="shared" si="0"/>
        <v>0</v>
      </c>
      <c r="M22" s="27" t="s">
        <v>23</v>
      </c>
    </row>
    <row r="23" spans="1:13" ht="13" thickTop="1">
      <c r="A23" s="1" t="s">
        <v>105</v>
      </c>
      <c r="E23" s="9"/>
      <c r="F23" s="9"/>
      <c r="G23" s="9"/>
      <c r="H23" s="9"/>
      <c r="I23" s="183"/>
      <c r="J23" s="9"/>
      <c r="K23" s="9"/>
      <c r="L23" s="9"/>
    </row>
    <row r="24" spans="1:13">
      <c r="A24" s="4" t="s">
        <v>106</v>
      </c>
      <c r="D24" s="82" t="s">
        <v>25</v>
      </c>
      <c r="E24" s="19">
        <v>0</v>
      </c>
      <c r="F24" s="85">
        <v>0</v>
      </c>
      <c r="G24" s="37"/>
      <c r="H24" s="19">
        <v>0</v>
      </c>
      <c r="I24" s="51">
        <v>0</v>
      </c>
      <c r="J24" s="19">
        <v>0</v>
      </c>
      <c r="K24" s="19">
        <v>0</v>
      </c>
      <c r="L24" s="26">
        <f t="shared" ref="L24:L36" si="2">SUM(E24+F24-G24-H24-J24-K24)</f>
        <v>0</v>
      </c>
      <c r="M24" s="27" t="s">
        <v>25</v>
      </c>
    </row>
    <row r="25" spans="1:13">
      <c r="A25" s="4" t="s">
        <v>148</v>
      </c>
      <c r="D25" s="82" t="s">
        <v>26</v>
      </c>
      <c r="E25" s="19">
        <v>0</v>
      </c>
      <c r="F25" s="85">
        <v>0</v>
      </c>
      <c r="G25" s="37"/>
      <c r="H25" s="19">
        <v>0</v>
      </c>
      <c r="I25" s="51">
        <v>0</v>
      </c>
      <c r="J25" s="19">
        <v>0</v>
      </c>
      <c r="K25" s="19">
        <v>0</v>
      </c>
      <c r="L25" s="26">
        <f t="shared" si="2"/>
        <v>0</v>
      </c>
      <c r="M25" s="27" t="s">
        <v>26</v>
      </c>
    </row>
    <row r="26" spans="1:13">
      <c r="A26" s="4" t="s">
        <v>249</v>
      </c>
      <c r="D26" s="82" t="s">
        <v>27</v>
      </c>
      <c r="E26" s="19">
        <v>0</v>
      </c>
      <c r="F26" s="19">
        <v>0</v>
      </c>
      <c r="G26" s="37"/>
      <c r="H26" s="19">
        <v>0</v>
      </c>
      <c r="I26" s="51">
        <v>0</v>
      </c>
      <c r="J26" s="19">
        <v>0</v>
      </c>
      <c r="K26" s="19">
        <v>0</v>
      </c>
      <c r="L26" s="26">
        <f t="shared" si="2"/>
        <v>0</v>
      </c>
      <c r="M26" s="27" t="s">
        <v>27</v>
      </c>
    </row>
    <row r="27" spans="1:13">
      <c r="A27" s="4" t="s">
        <v>347</v>
      </c>
      <c r="D27" s="82" t="s">
        <v>28</v>
      </c>
      <c r="E27" s="19">
        <v>0</v>
      </c>
      <c r="F27" s="19">
        <v>0</v>
      </c>
      <c r="G27" s="37"/>
      <c r="H27" s="19">
        <v>0</v>
      </c>
      <c r="I27" s="51">
        <v>0</v>
      </c>
      <c r="J27" s="19">
        <v>0</v>
      </c>
      <c r="K27" s="19">
        <v>0</v>
      </c>
      <c r="L27" s="26">
        <f t="shared" si="2"/>
        <v>0</v>
      </c>
      <c r="M27" s="27" t="s">
        <v>28</v>
      </c>
    </row>
    <row r="28" spans="1:13">
      <c r="A28" s="4" t="s">
        <v>107</v>
      </c>
      <c r="D28" s="82" t="s">
        <v>29</v>
      </c>
      <c r="E28" s="19">
        <v>0</v>
      </c>
      <c r="F28" s="19">
        <v>0</v>
      </c>
      <c r="G28" s="37"/>
      <c r="H28" s="19">
        <v>0</v>
      </c>
      <c r="I28" s="51">
        <v>0</v>
      </c>
      <c r="J28" s="19">
        <v>0</v>
      </c>
      <c r="K28" s="19">
        <v>0</v>
      </c>
      <c r="L28" s="26">
        <f t="shared" si="2"/>
        <v>0</v>
      </c>
      <c r="M28" s="27" t="s">
        <v>29</v>
      </c>
    </row>
    <row r="29" spans="1:13">
      <c r="A29" s="4" t="s">
        <v>108</v>
      </c>
      <c r="D29" s="82" t="s">
        <v>30</v>
      </c>
      <c r="E29" s="19">
        <v>0</v>
      </c>
      <c r="F29" s="19">
        <v>0</v>
      </c>
      <c r="G29" s="37"/>
      <c r="H29" s="19">
        <v>0</v>
      </c>
      <c r="I29" s="51">
        <v>0</v>
      </c>
      <c r="J29" s="19">
        <v>0</v>
      </c>
      <c r="K29" s="19">
        <v>0</v>
      </c>
      <c r="L29" s="26">
        <f t="shared" si="2"/>
        <v>0</v>
      </c>
      <c r="M29" s="27" t="s">
        <v>30</v>
      </c>
    </row>
    <row r="30" spans="1:13">
      <c r="A30" s="4" t="s">
        <v>109</v>
      </c>
      <c r="D30" s="82" t="s">
        <v>31</v>
      </c>
      <c r="E30" s="19">
        <v>0</v>
      </c>
      <c r="F30" s="19">
        <v>0</v>
      </c>
      <c r="G30" s="37"/>
      <c r="H30" s="19">
        <v>0</v>
      </c>
      <c r="I30" s="51">
        <v>0</v>
      </c>
      <c r="J30" s="19">
        <v>0</v>
      </c>
      <c r="K30" s="19">
        <v>0</v>
      </c>
      <c r="L30" s="26">
        <f t="shared" si="2"/>
        <v>0</v>
      </c>
      <c r="M30" s="27" t="s">
        <v>31</v>
      </c>
    </row>
    <row r="31" spans="1:13">
      <c r="A31" s="4" t="s">
        <v>111</v>
      </c>
      <c r="D31" s="82" t="s">
        <v>110</v>
      </c>
      <c r="E31" s="19">
        <v>0</v>
      </c>
      <c r="F31" s="19">
        <v>0</v>
      </c>
      <c r="G31" s="37"/>
      <c r="H31" s="19">
        <v>0</v>
      </c>
      <c r="I31" s="51">
        <v>0</v>
      </c>
      <c r="J31" s="19">
        <v>0</v>
      </c>
      <c r="K31" s="19">
        <v>0</v>
      </c>
      <c r="L31" s="26">
        <f t="shared" si="2"/>
        <v>0</v>
      </c>
      <c r="M31" s="27" t="s">
        <v>110</v>
      </c>
    </row>
    <row r="32" spans="1:13">
      <c r="A32" s="4" t="s">
        <v>113</v>
      </c>
      <c r="D32" s="82" t="s">
        <v>112</v>
      </c>
      <c r="E32" s="19">
        <v>0</v>
      </c>
      <c r="F32" s="19">
        <v>0</v>
      </c>
      <c r="G32" s="37"/>
      <c r="H32" s="19">
        <v>0</v>
      </c>
      <c r="I32" s="51">
        <v>0</v>
      </c>
      <c r="J32" s="19">
        <v>0</v>
      </c>
      <c r="K32" s="19">
        <v>0</v>
      </c>
      <c r="L32" s="26">
        <f t="shared" si="2"/>
        <v>0</v>
      </c>
      <c r="M32" s="27" t="s">
        <v>112</v>
      </c>
    </row>
    <row r="33" spans="1:13">
      <c r="A33" s="4" t="s">
        <v>115</v>
      </c>
      <c r="D33" s="82" t="s">
        <v>114</v>
      </c>
      <c r="E33" s="19">
        <v>0</v>
      </c>
      <c r="F33" s="19">
        <v>0</v>
      </c>
      <c r="G33" s="37"/>
      <c r="H33" s="19">
        <v>0</v>
      </c>
      <c r="I33" s="51">
        <v>0</v>
      </c>
      <c r="J33" s="19">
        <v>0</v>
      </c>
      <c r="K33" s="19">
        <v>0</v>
      </c>
      <c r="L33" s="26">
        <f t="shared" si="2"/>
        <v>0</v>
      </c>
      <c r="M33" s="27" t="s">
        <v>114</v>
      </c>
    </row>
    <row r="34" spans="1:13">
      <c r="A34" s="4" t="s">
        <v>150</v>
      </c>
      <c r="D34" s="82" t="s">
        <v>116</v>
      </c>
      <c r="E34" s="20">
        <v>0</v>
      </c>
      <c r="F34" s="20">
        <v>0</v>
      </c>
      <c r="G34" s="38"/>
      <c r="H34" s="20">
        <v>0</v>
      </c>
      <c r="I34" s="51">
        <v>0</v>
      </c>
      <c r="J34" s="20">
        <v>0</v>
      </c>
      <c r="K34" s="20">
        <v>0</v>
      </c>
      <c r="L34" s="26">
        <f t="shared" si="2"/>
        <v>0</v>
      </c>
      <c r="M34" s="27" t="s">
        <v>116</v>
      </c>
    </row>
    <row r="35" spans="1:13" ht="13" thickBot="1">
      <c r="A35" s="4" t="s">
        <v>149</v>
      </c>
      <c r="D35" s="82" t="s">
        <v>117</v>
      </c>
      <c r="E35" s="28">
        <v>0</v>
      </c>
      <c r="F35" s="28">
        <v>199582</v>
      </c>
      <c r="G35" s="39"/>
      <c r="H35" s="28">
        <v>0</v>
      </c>
      <c r="I35" s="225">
        <v>0</v>
      </c>
      <c r="J35" s="28">
        <v>199582</v>
      </c>
      <c r="K35" s="28">
        <v>0</v>
      </c>
      <c r="L35" s="29">
        <f t="shared" si="2"/>
        <v>0</v>
      </c>
      <c r="M35" s="27" t="s">
        <v>117</v>
      </c>
    </row>
    <row r="36" spans="1:13" ht="13" thickBot="1">
      <c r="A36" s="4" t="s">
        <v>251</v>
      </c>
      <c r="D36" s="82" t="s">
        <v>118</v>
      </c>
      <c r="E36" s="206">
        <f>SUM(E24:E35)</f>
        <v>0</v>
      </c>
      <c r="F36" s="31">
        <f>SUM(F24:F35)</f>
        <v>199582</v>
      </c>
      <c r="G36" s="40"/>
      <c r="H36" s="31">
        <f>SUM(H24:H35)</f>
        <v>0</v>
      </c>
      <c r="I36" s="227">
        <f>SUM(I24:I35)</f>
        <v>0</v>
      </c>
      <c r="J36" s="31">
        <f>SUM(J24:J35)</f>
        <v>199582</v>
      </c>
      <c r="K36" s="31">
        <f>SUM(K24:K35)</f>
        <v>0</v>
      </c>
      <c r="L36" s="31">
        <f t="shared" si="2"/>
        <v>0</v>
      </c>
      <c r="M36" s="27" t="s">
        <v>118</v>
      </c>
    </row>
    <row r="37" spans="1:13" ht="13" thickTop="1">
      <c r="D37" s="82"/>
      <c r="E37" s="207"/>
      <c r="F37" s="9"/>
      <c r="G37" s="9"/>
      <c r="H37" s="9"/>
      <c r="I37" s="183"/>
      <c r="J37" s="9"/>
      <c r="K37" s="9"/>
      <c r="L37" s="9"/>
      <c r="M37" s="27"/>
    </row>
    <row r="38" spans="1:13" ht="13" thickBot="1">
      <c r="A38" s="4" t="s">
        <v>252</v>
      </c>
      <c r="D38" s="82" t="s">
        <v>119</v>
      </c>
      <c r="E38" s="208">
        <f>SUM(E22+E36)</f>
        <v>0</v>
      </c>
      <c r="F38" s="41">
        <f>SUM(F22+F36)</f>
        <v>413611</v>
      </c>
      <c r="G38" s="41">
        <f>G22</f>
        <v>12087</v>
      </c>
      <c r="H38" s="41">
        <f>SUM(H22+H36)</f>
        <v>0</v>
      </c>
      <c r="I38" s="228">
        <f>SUM(I22+I36)</f>
        <v>180000</v>
      </c>
      <c r="J38" s="41">
        <f>SUM(J22+J36)</f>
        <v>366534</v>
      </c>
      <c r="K38" s="41">
        <f>SUM(K22+K36)</f>
        <v>34990</v>
      </c>
      <c r="L38" s="41">
        <f>SUM(E38+F38-G38-H38-J38-K38)</f>
        <v>0</v>
      </c>
      <c r="M38" s="27" t="s">
        <v>119</v>
      </c>
    </row>
    <row r="39" spans="1:13" ht="13" thickTop="1"/>
  </sheetData>
  <mergeCells count="4">
    <mergeCell ref="A3:D3"/>
    <mergeCell ref="B1:D1"/>
    <mergeCell ref="G1:H1"/>
    <mergeCell ref="I4:J4"/>
  </mergeCells>
  <phoneticPr fontId="0" type="noConversion"/>
  <printOptions horizontalCentered="1"/>
  <pageMargins left="0.25" right="0.25" top="1.25" bottom="0.5" header="0.5" footer="0.15"/>
  <pageSetup scale="84" orientation="landscape" horizontalDpi="300" verticalDpi="300"/>
  <headerFooter>
    <oddFooter>&amp;LRev. 9/06&amp;CFY 2005-06&amp;RPage 8 of 8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Cover Page</vt:lpstr>
      <vt:lpstr>Page 1</vt:lpstr>
      <vt:lpstr>Page 2</vt:lpstr>
      <vt:lpstr>Page 3</vt:lpstr>
      <vt:lpstr>Page 4</vt:lpstr>
      <vt:lpstr>Page 5</vt:lpstr>
      <vt:lpstr>Page 6</vt:lpstr>
      <vt:lpstr>Page 7</vt:lpstr>
      <vt:lpstr>Page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Charter School AFR</dc:title>
  <dc:creator>AZ Auditor General</dc:creator>
  <cp:lastModifiedBy>Microsoft Office User</cp:lastModifiedBy>
  <cp:lastPrinted>2006-10-15T21:56:29Z</cp:lastPrinted>
  <dcterms:created xsi:type="dcterms:W3CDTF">1997-10-10T20:56:13Z</dcterms:created>
  <dcterms:modified xsi:type="dcterms:W3CDTF">2017-02-15T22:51:07Z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scalYear">
    <vt:lpwstr>2006</vt:lpwstr>
  </property>
  <property fmtid="{D5CDD505-2E9C-101B-9397-08002B2CF9AE}" pid="3" name="BudgetTypeID">
    <vt:lpwstr>11</vt:lpwstr>
  </property>
  <property fmtid="{D5CDD505-2E9C-101B-9397-08002B2CF9AE}" pid="4" name="SchoolBySchool">
    <vt:lpwstr>0</vt:lpwstr>
  </property>
</Properties>
</file>