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odeName="ThisWorkbook" autoCompressPictures="0"/>
  <bookViews>
    <workbookView xWindow="160" yWindow="0" windowWidth="25600" windowHeight="19820" activeTab="1"/>
  </bookViews>
  <sheets>
    <sheet name="Cover Page" sheetId="2" r:id="rId1"/>
    <sheet name="Page 1" sheetId="8" r:id="rId2"/>
    <sheet name="Page 2" sheetId="7" r:id="rId3"/>
    <sheet name="Page 3" sheetId="9" r:id="rId4"/>
    <sheet name="Page 4" sheetId="11" r:id="rId5"/>
    <sheet name="Page 5" sheetId="6" r:id="rId6"/>
    <sheet name="Page 6" sheetId="5" r:id="rId7"/>
    <sheet name="Page 7" sheetId="4" r:id="rId8"/>
    <sheet name="Page 8" sheetId="3" r:id="rId9"/>
  </sheets>
  <externalReferences>
    <externalReference r:id="rId10"/>
  </externalReferences>
  <definedNames>
    <definedName name="_Order1" hidden="1">255</definedName>
    <definedName name="CTD">[1]Cover!$R$1</definedName>
    <definedName name="FiscalYear">[1]Cover!#REF!</definedName>
    <definedName name="_xlnm.Print_Area" localSheetId="3">'Page 3'!$A$1:$J$44</definedName>
    <definedName name="_xlnm.Print_Area" localSheetId="4">'Page 4'!$A$1:$N$39</definedName>
    <definedName name="SUMMARY_Page1">#REF!</definedName>
    <definedName name="SUMMARY_Page2">#REF!</definedName>
  </definedNames>
  <calcPr calcId="140001" fullPrecision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7" l="1"/>
  <c r="J38" i="7"/>
  <c r="J39" i="7"/>
  <c r="J40" i="7"/>
  <c r="J23" i="7"/>
  <c r="J25" i="7"/>
  <c r="J27" i="7"/>
  <c r="J28" i="7"/>
  <c r="J29" i="7"/>
  <c r="J30" i="7"/>
  <c r="J31" i="7"/>
  <c r="J32" i="7"/>
  <c r="J33" i="7"/>
  <c r="J34" i="7"/>
  <c r="J35" i="7"/>
  <c r="J36" i="7"/>
  <c r="F12" i="9"/>
  <c r="F17" i="9"/>
  <c r="F22" i="9"/>
  <c r="F23" i="9"/>
  <c r="F30" i="9"/>
  <c r="F35" i="9"/>
  <c r="F40" i="9"/>
  <c r="F41" i="9"/>
  <c r="F15" i="11"/>
  <c r="F22" i="11"/>
  <c r="F26" i="11"/>
  <c r="D42" i="7"/>
  <c r="D6" i="7"/>
  <c r="G12" i="9"/>
  <c r="G17" i="9"/>
  <c r="G22" i="9"/>
  <c r="G23" i="9"/>
  <c r="G30" i="9"/>
  <c r="G35" i="9"/>
  <c r="G40" i="9"/>
  <c r="G41" i="9"/>
  <c r="G15" i="11"/>
  <c r="G22" i="11"/>
  <c r="G26" i="11"/>
  <c r="E42" i="7"/>
  <c r="E6" i="7"/>
  <c r="F6" i="7"/>
  <c r="G6" i="7"/>
  <c r="J6" i="7"/>
  <c r="J8" i="7"/>
  <c r="F10" i="7"/>
  <c r="J10" i="7"/>
  <c r="E11" i="7"/>
  <c r="J11" i="7"/>
  <c r="E12" i="7"/>
  <c r="F12" i="7"/>
  <c r="G12" i="7"/>
  <c r="J12" i="7"/>
  <c r="J13" i="7"/>
  <c r="E14" i="7"/>
  <c r="F14" i="7"/>
  <c r="J14" i="7"/>
  <c r="J15" i="7"/>
  <c r="J16" i="7"/>
  <c r="J17" i="7"/>
  <c r="J18" i="7"/>
  <c r="J19" i="7"/>
  <c r="J20" i="7"/>
  <c r="J21" i="7"/>
  <c r="J22" i="7"/>
  <c r="J41" i="7"/>
  <c r="Q33" i="2"/>
  <c r="H15" i="11"/>
  <c r="H22" i="11"/>
  <c r="H26" i="11"/>
  <c r="F42" i="7"/>
  <c r="I15" i="11"/>
  <c r="I22" i="11"/>
  <c r="I26" i="11"/>
  <c r="G42" i="7"/>
  <c r="J42" i="7"/>
  <c r="Q34" i="2"/>
  <c r="C1" i="8"/>
  <c r="H1" i="8"/>
  <c r="M1" i="8"/>
  <c r="H12" i="8"/>
  <c r="H18" i="8"/>
  <c r="H24" i="8"/>
  <c r="H31" i="8"/>
  <c r="H33" i="8"/>
  <c r="B1" i="7"/>
  <c r="F1" i="7"/>
  <c r="J1" i="7"/>
  <c r="I6" i="7"/>
  <c r="I8" i="7"/>
  <c r="I10" i="7"/>
  <c r="I11" i="7"/>
  <c r="I12" i="7"/>
  <c r="I13" i="7"/>
  <c r="I14" i="7"/>
  <c r="I15" i="7"/>
  <c r="I16" i="7"/>
  <c r="I17" i="7"/>
  <c r="I18" i="7"/>
  <c r="I19" i="7"/>
  <c r="I20" i="7"/>
  <c r="I21" i="7"/>
  <c r="D22" i="7"/>
  <c r="E22" i="7"/>
  <c r="F22" i="7"/>
  <c r="G22" i="7"/>
  <c r="H22" i="7"/>
  <c r="I22" i="7"/>
  <c r="I25" i="7"/>
  <c r="I27" i="7"/>
  <c r="I28" i="7"/>
  <c r="I29" i="7"/>
  <c r="I30" i="7"/>
  <c r="I31" i="7"/>
  <c r="I32" i="7"/>
  <c r="I33" i="7"/>
  <c r="I34" i="7"/>
  <c r="I35" i="7"/>
  <c r="D36" i="7"/>
  <c r="E36" i="7"/>
  <c r="F36" i="7"/>
  <c r="G36" i="7"/>
  <c r="H36" i="7"/>
  <c r="I36" i="7"/>
  <c r="I37" i="7"/>
  <c r="I38" i="7"/>
  <c r="I39" i="7"/>
  <c r="I40" i="7"/>
  <c r="D41" i="7"/>
  <c r="E41" i="7"/>
  <c r="F41" i="7"/>
  <c r="G41" i="7"/>
  <c r="H41" i="7"/>
  <c r="I41" i="7"/>
  <c r="I42" i="7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8" i="4"/>
  <c r="I43" i="7"/>
  <c r="J22" i="4"/>
  <c r="J36" i="4"/>
  <c r="J38" i="4"/>
  <c r="J43" i="7"/>
  <c r="I44" i="7"/>
  <c r="J44" i="7"/>
  <c r="D1" i="9"/>
  <c r="G1" i="9"/>
  <c r="J1" i="9"/>
  <c r="H7" i="9"/>
  <c r="I7" i="9"/>
  <c r="H10" i="9"/>
  <c r="I10" i="9"/>
  <c r="H11" i="9"/>
  <c r="I11" i="9"/>
  <c r="H12" i="9"/>
  <c r="I12" i="9"/>
  <c r="H13" i="9"/>
  <c r="I13" i="9"/>
  <c r="H15" i="9"/>
  <c r="I15" i="9"/>
  <c r="H16" i="9"/>
  <c r="I16" i="9"/>
  <c r="H17" i="9"/>
  <c r="I17" i="9"/>
  <c r="H18" i="9"/>
  <c r="I18" i="9"/>
  <c r="H20" i="9"/>
  <c r="I20" i="9"/>
  <c r="H21" i="9"/>
  <c r="I21" i="9"/>
  <c r="H22" i="9"/>
  <c r="I22" i="9"/>
  <c r="H23" i="9"/>
  <c r="I23" i="9"/>
  <c r="H25" i="9"/>
  <c r="I25" i="9"/>
  <c r="H28" i="9"/>
  <c r="I28" i="9"/>
  <c r="H29" i="9"/>
  <c r="I29" i="9"/>
  <c r="H30" i="9"/>
  <c r="I30" i="9"/>
  <c r="H31" i="9"/>
  <c r="I31" i="9"/>
  <c r="H33" i="9"/>
  <c r="I33" i="9"/>
  <c r="H34" i="9"/>
  <c r="I34" i="9"/>
  <c r="H35" i="9"/>
  <c r="I35" i="9"/>
  <c r="H36" i="9"/>
  <c r="I36" i="9"/>
  <c r="H38" i="9"/>
  <c r="I38" i="9"/>
  <c r="H39" i="9"/>
  <c r="I39" i="9"/>
  <c r="H40" i="9"/>
  <c r="I40" i="9"/>
  <c r="H41" i="9"/>
  <c r="I41" i="9"/>
  <c r="D1" i="11"/>
  <c r="I1" i="11"/>
  <c r="M1" i="11"/>
  <c r="J8" i="11"/>
  <c r="K8" i="11"/>
  <c r="J11" i="11"/>
  <c r="K11" i="11"/>
  <c r="J13" i="11"/>
  <c r="K13" i="11"/>
  <c r="J14" i="11"/>
  <c r="K14" i="11"/>
  <c r="J15" i="11"/>
  <c r="K15" i="11"/>
  <c r="J16" i="11"/>
  <c r="K16" i="11"/>
  <c r="J18" i="11"/>
  <c r="K18" i="11"/>
  <c r="J20" i="11"/>
  <c r="K20" i="11"/>
  <c r="J21" i="11"/>
  <c r="K21" i="11"/>
  <c r="J22" i="11"/>
  <c r="K22" i="11"/>
  <c r="J23" i="11"/>
  <c r="K23" i="11"/>
  <c r="J24" i="11"/>
  <c r="K24" i="11"/>
  <c r="J25" i="11"/>
  <c r="K25" i="11"/>
  <c r="J26" i="11"/>
  <c r="K26" i="11"/>
  <c r="F36" i="11"/>
  <c r="G36" i="11"/>
  <c r="H36" i="11"/>
  <c r="F37" i="11"/>
  <c r="G37" i="11"/>
  <c r="H37" i="11"/>
  <c r="F38" i="11"/>
  <c r="G38" i="11"/>
  <c r="H38" i="11"/>
  <c r="F39" i="11"/>
  <c r="G39" i="11"/>
  <c r="H39" i="11"/>
  <c r="C1" i="6"/>
  <c r="L1" i="6"/>
  <c r="T1" i="6"/>
  <c r="R8" i="6"/>
  <c r="D11" i="6"/>
  <c r="F11" i="6"/>
  <c r="F23" i="6"/>
  <c r="G23" i="6"/>
  <c r="F26" i="6"/>
  <c r="G27" i="6"/>
  <c r="F28" i="6"/>
  <c r="G28" i="6"/>
  <c r="F29" i="6"/>
  <c r="F30" i="6"/>
  <c r="G30" i="6"/>
  <c r="T33" i="6"/>
  <c r="T35" i="6"/>
  <c r="T37" i="6"/>
  <c r="F38" i="6"/>
  <c r="T38" i="6"/>
  <c r="F40" i="6"/>
  <c r="D1" i="5"/>
  <c r="L1" i="5"/>
  <c r="T1" i="5"/>
  <c r="R8" i="5"/>
  <c r="R9" i="5"/>
  <c r="R10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8" i="5"/>
  <c r="S19" i="5"/>
  <c r="S20" i="5"/>
  <c r="S21" i="5"/>
  <c r="S22" i="5"/>
  <c r="S23" i="5"/>
  <c r="F24" i="5"/>
  <c r="S24" i="5"/>
  <c r="S25" i="5"/>
  <c r="S26" i="5"/>
  <c r="S27" i="5"/>
  <c r="S28" i="5"/>
  <c r="S29" i="5"/>
  <c r="S30" i="5"/>
  <c r="T30" i="5"/>
  <c r="S31" i="5"/>
  <c r="S32" i="5"/>
  <c r="D33" i="5"/>
  <c r="S33" i="5"/>
  <c r="S34" i="5"/>
  <c r="S35" i="5"/>
  <c r="S36" i="5"/>
  <c r="T36" i="5"/>
  <c r="S37" i="5"/>
  <c r="T37" i="5"/>
  <c r="B1" i="4"/>
  <c r="G1" i="4"/>
  <c r="L1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E22" i="4"/>
  <c r="F22" i="4"/>
  <c r="G22" i="4"/>
  <c r="H22" i="4"/>
  <c r="K22" i="4"/>
  <c r="L22" i="4"/>
  <c r="L24" i="4"/>
  <c r="L25" i="4"/>
  <c r="L26" i="4"/>
  <c r="L27" i="4"/>
  <c r="L28" i="4"/>
  <c r="L29" i="4"/>
  <c r="L30" i="4"/>
  <c r="L31" i="4"/>
  <c r="L32" i="4"/>
  <c r="L33" i="4"/>
  <c r="L34" i="4"/>
  <c r="L35" i="4"/>
  <c r="E36" i="4"/>
  <c r="F36" i="4"/>
  <c r="H36" i="4"/>
  <c r="K36" i="4"/>
  <c r="L36" i="4"/>
  <c r="E38" i="4"/>
  <c r="F38" i="4"/>
  <c r="G38" i="4"/>
  <c r="H38" i="4"/>
  <c r="K38" i="4"/>
  <c r="L38" i="4"/>
  <c r="C1" i="3"/>
  <c r="G1" i="3"/>
  <c r="N1" i="3"/>
  <c r="E12" i="3"/>
  <c r="N20" i="3"/>
  <c r="N34" i="3"/>
</calcChain>
</file>

<file path=xl/sharedStrings.xml><?xml version="1.0" encoding="utf-8"?>
<sst xmlns="http://schemas.openxmlformats.org/spreadsheetml/2006/main" count="781" uniqueCount="389">
  <si>
    <t>CHARTER SCHOOL</t>
  </si>
  <si>
    <t>COUNTY</t>
  </si>
  <si>
    <t>TITLE</t>
  </si>
  <si>
    <t xml:space="preserve"> </t>
  </si>
  <si>
    <t>SCHOOLWIDE REVENUE</t>
  </si>
  <si>
    <t>ACTUAL</t>
  </si>
  <si>
    <t>1000 Local Sources</t>
  </si>
  <si>
    <t>1.</t>
  </si>
  <si>
    <t>2.</t>
  </si>
  <si>
    <t>3.</t>
  </si>
  <si>
    <t>4.</t>
  </si>
  <si>
    <t>5.</t>
  </si>
  <si>
    <t>6.</t>
  </si>
  <si>
    <t>7.</t>
  </si>
  <si>
    <t>2000 Intermediate Sources</t>
  </si>
  <si>
    <t>8.</t>
  </si>
  <si>
    <t>9.</t>
  </si>
  <si>
    <t>10.</t>
  </si>
  <si>
    <t>11.</t>
  </si>
  <si>
    <t>12.</t>
  </si>
  <si>
    <t>3000 State Sources</t>
  </si>
  <si>
    <t>13.</t>
  </si>
  <si>
    <t>14.</t>
  </si>
  <si>
    <t>15.</t>
  </si>
  <si>
    <t>16.</t>
  </si>
  <si>
    <t>17.</t>
  </si>
  <si>
    <t>4000 Federal Sources</t>
  </si>
  <si>
    <t>18.</t>
  </si>
  <si>
    <t>19.</t>
  </si>
  <si>
    <t>20.</t>
  </si>
  <si>
    <t>21.</t>
  </si>
  <si>
    <t>22.</t>
  </si>
  <si>
    <t>23.</t>
  </si>
  <si>
    <t>24.</t>
  </si>
  <si>
    <t>TOTAL REVENUE FROM ALL SOURCES (lines 7, 12, 17, and 23)</t>
  </si>
  <si>
    <t>SALARIES</t>
  </si>
  <si>
    <t>SUPPLIES</t>
  </si>
  <si>
    <t>OTHER</t>
  </si>
  <si>
    <t>TOTAL</t>
  </si>
  <si>
    <t>6300, 6400, 6500</t>
  </si>
  <si>
    <t>BUDGET</t>
  </si>
  <si>
    <t>100 Regular Education</t>
  </si>
  <si>
    <t xml:space="preserve">    1000 Instruction</t>
  </si>
  <si>
    <t xml:space="preserve">    Support Services</t>
  </si>
  <si>
    <t xml:space="preserve">       2100 Student </t>
  </si>
  <si>
    <t xml:space="preserve">       2200 Instructional Staff </t>
  </si>
  <si>
    <t xml:space="preserve">       2300 General Administration </t>
  </si>
  <si>
    <t xml:space="preserve">       2400 School Administration </t>
  </si>
  <si>
    <t xml:space="preserve">       2600 Operations and Maintenance of Plant Services</t>
  </si>
  <si>
    <t xml:space="preserve">    3000 Operation of Noninstructional Services</t>
  </si>
  <si>
    <t xml:space="preserve">    4000 Facilities Acquisition &amp; Construction Services</t>
  </si>
  <si>
    <t xml:space="preserve">    5000 Debt Service</t>
  </si>
  <si>
    <t>200 Special Education</t>
  </si>
  <si>
    <t xml:space="preserve">     1000 Instruction</t>
  </si>
  <si>
    <t xml:space="preserve">     Support Services</t>
  </si>
  <si>
    <t xml:space="preserve">        2100 Student </t>
  </si>
  <si>
    <t xml:space="preserve">        2200 Instructional Staff </t>
  </si>
  <si>
    <t xml:space="preserve">        2300 General Administration </t>
  </si>
  <si>
    <t xml:space="preserve">        2400 School Administration </t>
  </si>
  <si>
    <t xml:space="preserve">        2600 Operations and Maintenance of Plant Services</t>
  </si>
  <si>
    <t xml:space="preserve">     3000 Operation of Noninstructional Services</t>
  </si>
  <si>
    <t xml:space="preserve">     4000 Facilities Acquisition &amp; Construction Services</t>
  </si>
  <si>
    <t xml:space="preserve">     5000 Debt Service</t>
  </si>
  <si>
    <t>400 Pupil Transportation</t>
  </si>
  <si>
    <t>530 Dropout Prevention Programs</t>
  </si>
  <si>
    <t>540 Joint Vocational and Technical Center</t>
  </si>
  <si>
    <t>SUPPLEMENTARY INFORMATION</t>
  </si>
  <si>
    <t>A.</t>
  </si>
  <si>
    <t>CURRENT ASSETS &amp; CURRENT LIABILITIES</t>
  </si>
  <si>
    <t xml:space="preserve">F.    </t>
  </si>
  <si>
    <t>Total Classroom Teacher Salaries</t>
  </si>
  <si>
    <t xml:space="preserve">(Function 1000, Object Code 6100) </t>
  </si>
  <si>
    <t>$</t>
  </si>
  <si>
    <t>1.  Current Assets</t>
  </si>
  <si>
    <t>Number of Schools</t>
  </si>
  <si>
    <t>2.  Current Liabilities</t>
  </si>
  <si>
    <t>Actual Days in Session</t>
  </si>
  <si>
    <t>G.</t>
  </si>
  <si>
    <t>B.</t>
  </si>
  <si>
    <t>CASH BALANCE</t>
  </si>
  <si>
    <t>Do not include costs related to transportation for the following items.</t>
  </si>
  <si>
    <t>C.</t>
  </si>
  <si>
    <t>AUDIT SERVICES</t>
  </si>
  <si>
    <t>project, function, and object codes:</t>
  </si>
  <si>
    <t>Total Support Services - Central Expenses (Function 2800)</t>
  </si>
  <si>
    <t>D.</t>
  </si>
  <si>
    <t>CAPITAL ACQUISITIONS</t>
  </si>
  <si>
    <t>Total Expenses for Communications (Object Code 6530)</t>
  </si>
  <si>
    <t>1.  0181  Land and Improvements</t>
  </si>
  <si>
    <t>2.  0182  Buildings and Improvements</t>
  </si>
  <si>
    <t>3.  0183  Equipment</t>
  </si>
  <si>
    <t>4.  0184  Construction in Progress</t>
  </si>
  <si>
    <t>A. ENROLLMENT OF GIFTED STUDENTS BY GRADE</t>
  </si>
  <si>
    <t>Areas of Identification</t>
  </si>
  <si>
    <t>GRADE</t>
  </si>
  <si>
    <t>K</t>
  </si>
  <si>
    <t xml:space="preserve"> 1. Quantitative Reasoning</t>
  </si>
  <si>
    <t xml:space="preserve"> 2. Verbal Reasoning</t>
  </si>
  <si>
    <t xml:space="preserve"> 3. Non-Verbal Reasoning</t>
  </si>
  <si>
    <t>B. ENROLLMENT OF GIFTED STUDENTS BY ETHNICITY</t>
  </si>
  <si>
    <t>Total Number</t>
  </si>
  <si>
    <t>Gifted Students</t>
  </si>
  <si>
    <t>1. White, not Hispanic</t>
  </si>
  <si>
    <t>2. Black, not Hispanic</t>
  </si>
  <si>
    <t>3. Hispanic</t>
  </si>
  <si>
    <t>4. American Indian/Alaskan Native</t>
  </si>
  <si>
    <t>5. Asian or Pacific Islander</t>
  </si>
  <si>
    <t xml:space="preserve">  (1)</t>
  </si>
  <si>
    <t>C. EXPENSES FOR GIFTED STUDENTS (ELEMENTARY, SECONDARY, AND TOTAL)</t>
  </si>
  <si>
    <t xml:space="preserve">          Actual Expenses for all Gifted Programs:</t>
  </si>
  <si>
    <t xml:space="preserve"> (2)</t>
  </si>
  <si>
    <t>(1)</t>
  </si>
  <si>
    <t>Total Enrollment in Section B cannot be greater than Section A.</t>
  </si>
  <si>
    <t>(2)</t>
  </si>
  <si>
    <t>Total Actual Gifted Expenses in Sections C and D must agree.</t>
  </si>
  <si>
    <t>REVENUE</t>
  </si>
  <si>
    <t>FEDERAL PROJECTS</t>
  </si>
  <si>
    <t>1220 IDEA, Part B</t>
  </si>
  <si>
    <t>1230 Johnson-O'Malley</t>
  </si>
  <si>
    <t>1240 Job Training Partnership Act (JTPA)</t>
  </si>
  <si>
    <t>1250 AEA - Adult Education</t>
  </si>
  <si>
    <t>STATE PROJECTS</t>
  </si>
  <si>
    <t>1400 Vocational Education</t>
  </si>
  <si>
    <t>1425 Adult Basic Education</t>
  </si>
  <si>
    <t>1430 Chemical Abuse Prevention Programs</t>
  </si>
  <si>
    <t>1435 Academic Contests</t>
  </si>
  <si>
    <t>1445 At-Risk Pupil Dropout Prevention Proj. (7-12)</t>
  </si>
  <si>
    <t>25.</t>
  </si>
  <si>
    <t>1450 Gifted</t>
  </si>
  <si>
    <t>26.</t>
  </si>
  <si>
    <t>1455 Family Literacy Pilot Program</t>
  </si>
  <si>
    <t>27.</t>
  </si>
  <si>
    <t>1460 Environmental Special Plate</t>
  </si>
  <si>
    <t>28.</t>
  </si>
  <si>
    <t>29.</t>
  </si>
  <si>
    <t>30.</t>
  </si>
  <si>
    <t>31.</t>
  </si>
  <si>
    <t>REVENUES</t>
  </si>
  <si>
    <t>EXPENSES</t>
  </si>
  <si>
    <t>1510 Interest on Investments</t>
  </si>
  <si>
    <t xml:space="preserve">6100 Personal Services - Salaries </t>
  </si>
  <si>
    <t>1600 Food Service Sales</t>
  </si>
  <si>
    <t xml:space="preserve">6200 Personal Services - Employee Benefits </t>
  </si>
  <si>
    <t>1900 Other Revenues From Local Sources</t>
  </si>
  <si>
    <t>6530 Communications</t>
  </si>
  <si>
    <t>4500 Reimbursement Received From the</t>
  </si>
  <si>
    <t xml:space="preserve">           Federal Government Through the State</t>
  </si>
  <si>
    <t>6620 Utilities</t>
  </si>
  <si>
    <t>6632 Other Food</t>
  </si>
  <si>
    <t>6800 Other Expenses</t>
  </si>
  <si>
    <t>0183 Equipment</t>
  </si>
  <si>
    <t>BREAKFASTS</t>
  </si>
  <si>
    <t>LUNCHES</t>
  </si>
  <si>
    <t>9-12</t>
  </si>
  <si>
    <t>32.</t>
  </si>
  <si>
    <t>33.</t>
  </si>
  <si>
    <t>E.</t>
  </si>
  <si>
    <t>K-8</t>
  </si>
  <si>
    <t>BEGINNING</t>
  </si>
  <si>
    <t>BALANCE</t>
  </si>
  <si>
    <t>CAPITAL</t>
  </si>
  <si>
    <t>ACQUISITIONS</t>
  </si>
  <si>
    <t>ENDING</t>
  </si>
  <si>
    <t>INDIRECT</t>
  </si>
  <si>
    <t>COSTS</t>
  </si>
  <si>
    <t>REVERSIONS</t>
  </si>
  <si>
    <t>H.</t>
  </si>
  <si>
    <t>Classroom Instruction excluding Classroom Supplies</t>
  </si>
  <si>
    <t>Classroom Supplies</t>
  </si>
  <si>
    <t>Administration</t>
  </si>
  <si>
    <t>Support Services - Students</t>
  </si>
  <si>
    <t>Nonstudent Support Services and Operations</t>
  </si>
  <si>
    <t xml:space="preserve">    1420  Transportation Fees from Other Arizona Schools or Districts</t>
  </si>
  <si>
    <t xml:space="preserve">    1500  Earnings on Investments</t>
  </si>
  <si>
    <t xml:space="preserve">    1600  Food Service Sales</t>
  </si>
  <si>
    <t xml:space="preserve">    1700  Activities</t>
  </si>
  <si>
    <t xml:space="preserve">    Other Revenue from Local Sources (specify)</t>
  </si>
  <si>
    <t xml:space="preserve">      Subtotal (lines 1-6)</t>
  </si>
  <si>
    <t xml:space="preserve">    2100  Unrestricted Grants-in-Aid</t>
  </si>
  <si>
    <t xml:space="preserve">    2200  Restricted Grants-in-Aid</t>
  </si>
  <si>
    <t xml:space="preserve">    2900  Revenue for/on Behalf of the School</t>
  </si>
  <si>
    <t xml:space="preserve">    Other Revenue from Intermediate Sources (specify)</t>
  </si>
  <si>
    <t xml:space="preserve">      Subtotal (lines 8-11)</t>
  </si>
  <si>
    <t xml:space="preserve">    3110  State Equalization Assistance</t>
  </si>
  <si>
    <t xml:space="preserve">    3130-3150  Other Unrestricted Grants-in-Aid</t>
  </si>
  <si>
    <t xml:space="preserve">    3200  Restricted Grants-in-Aid</t>
  </si>
  <si>
    <t xml:space="preserve">    Other Revenue from State Sources (specify)</t>
  </si>
  <si>
    <t xml:space="preserve">      Subtotal (lines 13-16)</t>
  </si>
  <si>
    <t xml:space="preserve">    4100, 4300  Grants-in-Aid Received Directly from the Federal Government</t>
  </si>
  <si>
    <t xml:space="preserve">    4200, 4500  Grants-in-Aid Received from the Federal Government through the State</t>
  </si>
  <si>
    <t xml:space="preserve">    4700  Grants-in-Aid from the Federal Government through Other Intermediate Agencies</t>
  </si>
  <si>
    <t xml:space="preserve">    4900 Revenue for/on Behalf of the School</t>
  </si>
  <si>
    <t xml:space="preserve">    Other Revenue from Federal Sources (specify)</t>
  </si>
  <si>
    <t xml:space="preserve">      Subtotal (lines 18-22)</t>
  </si>
  <si>
    <t>300 Special Education, Title 8, P.L. 103-382</t>
  </si>
  <si>
    <t>(Function 2600)</t>
  </si>
  <si>
    <t>CURRENT EXPENSES BY CATEGORY</t>
  </si>
  <si>
    <t>1290 Medicaid Reimbursement</t>
  </si>
  <si>
    <t>1300 Charter School Implementation Project (Stimulus)</t>
  </si>
  <si>
    <t>1410 Early Childhood Block Grant</t>
  </si>
  <si>
    <t>1470-1499 Other State Projects</t>
  </si>
  <si>
    <t>1465 Charter School Stimulus Fund</t>
  </si>
  <si>
    <t xml:space="preserve">    1940  Revenue from Sponsoring School District</t>
  </si>
  <si>
    <t>EMPLOYEE</t>
  </si>
  <si>
    <t>BENEFITS</t>
  </si>
  <si>
    <t>PURCHASED</t>
  </si>
  <si>
    <t>SERVICES</t>
  </si>
  <si>
    <t>TOTALS</t>
  </si>
  <si>
    <t>Expenses</t>
  </si>
  <si>
    <r>
      <t xml:space="preserve">4. </t>
    </r>
    <r>
      <rPr>
        <vertAlign val="superscript"/>
        <sz val="10"/>
        <rFont val="Times New Roman"/>
        <family val="1"/>
      </rPr>
      <t>(1)</t>
    </r>
  </si>
  <si>
    <t>Contracted Audit Fees included in line 1 above</t>
  </si>
  <si>
    <t>Land and Building Lease Payments included in line 5 above</t>
  </si>
  <si>
    <t>1.  Non-Federal</t>
  </si>
  <si>
    <t>2.  Federal</t>
  </si>
  <si>
    <t>SUPPLEMENTARY INFORMATION (Cont’d)</t>
  </si>
  <si>
    <t>34.</t>
  </si>
  <si>
    <t>STATE OF ARIZONA</t>
  </si>
  <si>
    <t>SIGNED</t>
  </si>
  <si>
    <t>CHARTER SCHOOL ANNUAL FINANCIAL REPORT</t>
  </si>
  <si>
    <t xml:space="preserve">contain(s) the data for the annual financial report </t>
  </si>
  <si>
    <t>described at left.</t>
  </si>
  <si>
    <t>1000 Schoolwide Project</t>
  </si>
  <si>
    <t xml:space="preserve">       2500, 2800 Business and Central</t>
  </si>
  <si>
    <t xml:space="preserve">       2900 Other Support Services</t>
  </si>
  <si>
    <t xml:space="preserve">    Regular Educ. Subsection Subtotal (lines 1-14)</t>
  </si>
  <si>
    <t xml:space="preserve">     Subtotal (lines 16-26)</t>
  </si>
  <si>
    <t xml:space="preserve">     Subtotal (lines 15 and 27-31)</t>
  </si>
  <si>
    <t>FEDERAL AND STATE PROJECTS</t>
  </si>
  <si>
    <t xml:space="preserve">        2500, 2800 Business and Central</t>
  </si>
  <si>
    <t xml:space="preserve">        2900 Other Support Services</t>
  </si>
  <si>
    <t>D. SPECIAL EDUCATION PROGRAMS BY TYPE</t>
  </si>
  <si>
    <t>Autism</t>
  </si>
  <si>
    <t>Emotional Disability</t>
  </si>
  <si>
    <t>Hearing Impairment</t>
  </si>
  <si>
    <t>Other Health Impairments</t>
  </si>
  <si>
    <t>Specific Learning Disability</t>
  </si>
  <si>
    <t>Mild, Moderate, or Severe Mental Retardation</t>
  </si>
  <si>
    <t>Multiple Disabilities</t>
  </si>
  <si>
    <t>Multiple Disabilities with SSI*</t>
  </si>
  <si>
    <t>Orthopedic Impairment</t>
  </si>
  <si>
    <t>Speech/Language Impairment</t>
  </si>
  <si>
    <t>Traumatic Brain Injury</t>
  </si>
  <si>
    <t>Visual Impairment</t>
  </si>
  <si>
    <r>
      <t>Gifted Education</t>
    </r>
    <r>
      <rPr>
        <vertAlign val="superscript"/>
        <sz val="10"/>
        <rFont val="Times New Roman"/>
        <family val="1"/>
      </rPr>
      <t xml:space="preserve"> (2)</t>
    </r>
  </si>
  <si>
    <t>Bilingual Education</t>
  </si>
  <si>
    <t>Remedial Education</t>
  </si>
  <si>
    <t>Career Education</t>
  </si>
  <si>
    <t>* Severe Sensory Impairment</t>
  </si>
  <si>
    <t>610 School-Sponsored Cocurricular Activities</t>
  </si>
  <si>
    <t>620 School-Sponsored Athletics</t>
  </si>
  <si>
    <t>630, 700, 800, 900 Other Programs</t>
  </si>
  <si>
    <t>SNACKS</t>
  </si>
  <si>
    <t>3.     Difference</t>
  </si>
  <si>
    <t>3.     Total (lines 1 and 2)</t>
  </si>
  <si>
    <t>5.     Total (lines 1-4)</t>
  </si>
  <si>
    <t xml:space="preserve">   Total (lines 1-5)</t>
  </si>
  <si>
    <t>Total Support Services-Business Expenses (Function 2500)</t>
  </si>
  <si>
    <t>Total Expenses for Operation and Maintenance of Plant Services</t>
  </si>
  <si>
    <t xml:space="preserve"> 4.    Total Duplicated Enrollment</t>
  </si>
  <si>
    <t xml:space="preserve">        (lines 1 through 3)</t>
  </si>
  <si>
    <t>6.    Total Unduplicated Enrollment</t>
  </si>
  <si>
    <t xml:space="preserve">   Total</t>
  </si>
  <si>
    <t xml:space="preserve">   Subtotal (lines 1 through 12)</t>
  </si>
  <si>
    <t>Charter Name</t>
  </si>
  <si>
    <t>d.b.a. (as applicable)</t>
  </si>
  <si>
    <t>CTDS NUMBER</t>
  </si>
  <si>
    <t>Total Tuition Expenses</t>
  </si>
  <si>
    <t>1310-1399 Other Federal Projects</t>
  </si>
  <si>
    <t>Does the school wish to have indirect cost rates calculated for use in federally funded programs?</t>
  </si>
  <si>
    <t>Tuition Out</t>
  </si>
  <si>
    <t>cation's Web site on</t>
  </si>
  <si>
    <t>B.  Number of Meals Served</t>
  </si>
  <si>
    <t>6400 Purchased Property Services</t>
  </si>
  <si>
    <t>6592 Services Purchased from Other AZ Schools or Districts</t>
  </si>
  <si>
    <t xml:space="preserve">6570 Food Service Management </t>
  </si>
  <si>
    <t>6610 General Supplies (Nonfood Items)</t>
  </si>
  <si>
    <t>Total Revenue (lines 1 through 5)</t>
  </si>
  <si>
    <t>A.  Number of Operating Months</t>
  </si>
  <si>
    <t>35.</t>
  </si>
  <si>
    <t xml:space="preserve">  COUNTY</t>
  </si>
  <si>
    <t xml:space="preserve">Employee </t>
  </si>
  <si>
    <t>Totals</t>
  </si>
  <si>
    <t>Salaries</t>
  </si>
  <si>
    <t>Benefits</t>
  </si>
  <si>
    <t>Classroom Site Project 1011 - Base Salary</t>
  </si>
  <si>
    <t>1000 Classroom Instruction</t>
  </si>
  <si>
    <t>2100 Support Services - Students</t>
  </si>
  <si>
    <t>2200 Support Services - Instructional Staff</t>
  </si>
  <si>
    <t>Program 100 Subtotal (lines 1-3)</t>
  </si>
  <si>
    <t>Program 200 Subtotal (lines 5-7)</t>
  </si>
  <si>
    <t>Other Programs Subtotal (lines 9-11)</t>
  </si>
  <si>
    <t>Total Expenses (lines 4, 8, and 12)</t>
  </si>
  <si>
    <t>Classroom Site Project 1012 - Performance Pay</t>
  </si>
  <si>
    <t>Program 100 Subtotal (lines 14-16)</t>
  </si>
  <si>
    <t>Program 200 Subtotal (lines 18-20)</t>
  </si>
  <si>
    <t>Other Programs Subtotal (lines 22-24)</t>
  </si>
  <si>
    <t>Total Expenses (lines 17, 21, and 25)</t>
  </si>
  <si>
    <t>Purchased Services 6300, 6400, 6500</t>
  </si>
  <si>
    <t>Employee Benefits</t>
  </si>
  <si>
    <t>Supplies</t>
  </si>
  <si>
    <t>Classroom Site Project 1013 - Other</t>
  </si>
  <si>
    <t>1000 Instruction</t>
  </si>
  <si>
    <t>2000 Support Services</t>
  </si>
  <si>
    <t xml:space="preserve">   2100 Student </t>
  </si>
  <si>
    <t xml:space="preserve">   2200 Instructional Staff </t>
  </si>
  <si>
    <t xml:space="preserve">   2600 Operation &amp; Maintenance of Plant Services</t>
  </si>
  <si>
    <t>Program 100 Subtotal (lines 1-4)</t>
  </si>
  <si>
    <t>Program 200 Subtotal (lines 6-9)</t>
  </si>
  <si>
    <t>Other Programs</t>
  </si>
  <si>
    <t>Total Expenses (lines 5, 10, 11, 12, and 13)</t>
  </si>
  <si>
    <t>Budget</t>
  </si>
  <si>
    <t>Actual</t>
  </si>
  <si>
    <t xml:space="preserve">C.  Number of non-reimbursable Snacks, A La Carte Servings, and other meals* </t>
  </si>
  <si>
    <t xml:space="preserve">     * Divide all snacks, a la carte, and catering revenues by the free lunch reimbursement rate received.</t>
  </si>
  <si>
    <t xml:space="preserve">      Classified Salaries</t>
  </si>
  <si>
    <t xml:space="preserve">      Employee Benefits</t>
  </si>
  <si>
    <t xml:space="preserve">      Supplies and Materials (Nonfood)</t>
  </si>
  <si>
    <t xml:space="preserve">      Food</t>
  </si>
  <si>
    <t xml:space="preserve">      Management Fee</t>
  </si>
  <si>
    <t xml:space="preserve">      Other</t>
  </si>
  <si>
    <t xml:space="preserve">      Total  (must equal total of amounts </t>
  </si>
  <si>
    <t xml:space="preserve">           on line 11 above)</t>
  </si>
  <si>
    <t>(1)  Include the value of USDA Commodities on this line (excluding freight), as well as cash received from the USDA instead of commodities.</t>
  </si>
  <si>
    <t>4900 Revenue for/on Behalf of the School (1)</t>
  </si>
  <si>
    <t>Tuition Expense</t>
  </si>
  <si>
    <t xml:space="preserve">     1.  Children's Reimbursable Meals</t>
  </si>
  <si>
    <t xml:space="preserve">     2.  Adult Worker</t>
  </si>
  <si>
    <t xml:space="preserve">     3.  Other Adult</t>
  </si>
  <si>
    <t>6631 USDA Commodities (Freight Only)</t>
  </si>
  <si>
    <t>6631 USDA Commodities (Excluding Freight)</t>
  </si>
  <si>
    <t>Total Expenses (lines 7 through 20)</t>
  </si>
  <si>
    <t>Other Programs (Specify)</t>
  </si>
  <si>
    <t xml:space="preserve">   ____________________</t>
  </si>
  <si>
    <t xml:space="preserve">     Total (lines 32-34)</t>
  </si>
  <si>
    <t>Classroom Site Project (from pages 3 and 4)</t>
  </si>
  <si>
    <t>Refer to USFRCS Chart of Accounts, section III, for a description of the following</t>
  </si>
  <si>
    <t>Charter School Official</t>
  </si>
  <si>
    <t>Email</t>
  </si>
  <si>
    <t>FY 2002-03</t>
  </si>
  <si>
    <t>We, the Governing Board of the Charter School, hereby certify the Annual Financial Report for the School Year 2002-03</t>
  </si>
  <si>
    <t xml:space="preserve">The annual financial report file(s) for FY 2002-03 uploaded to the Arizona Department of Edu-  </t>
  </si>
  <si>
    <t>If Yes, the following information must be completed to qualify for approved Indirect Cost Rates for Fiscal Year 2004-05.</t>
  </si>
  <si>
    <t>Total (lines 13 and 19 should equal the total of lines 27 and 28 on page 2)</t>
  </si>
  <si>
    <t>Career and Tech. Ed. And Vocational Ed.</t>
  </si>
  <si>
    <t xml:space="preserve">1100-1130 ESEA, Title I </t>
  </si>
  <si>
    <t>1160 ESEA  Title IV - 21st Century Schools</t>
  </si>
  <si>
    <t>1170-1180 ESEA Title V - Promote Informed Parent Choice</t>
  </si>
  <si>
    <t>1190 ESEA  Title III - Limited Eng. &amp; Immigrant Students</t>
  </si>
  <si>
    <t>1200 ESEA Title VII - Indian Education</t>
  </si>
  <si>
    <t>1210 ESEA Title VI - Flexibility and Accountability</t>
  </si>
  <si>
    <t>1140-1150 ESEA Title II  - Prof. Dev. and Technology</t>
  </si>
  <si>
    <t>1260-1270 Vocational Education - Basic Grants</t>
  </si>
  <si>
    <t>1280 ESEA, Title X - Homeless Education</t>
  </si>
  <si>
    <t>1420 Extended School Year - Pupils with Disabilities</t>
  </si>
  <si>
    <t>INVESTMENT IN CAPITAL ASSETS AS OF JUNE 30, 2003</t>
  </si>
  <si>
    <t>D. Special Milk Program</t>
  </si>
  <si>
    <t>E.  Cash Balances</t>
  </si>
  <si>
    <t>F.  Detail of Food Service Management Expenditures</t>
  </si>
  <si>
    <t>1. School-Wide (from page 2, line 32)</t>
  </si>
  <si>
    <t>2. Classroom Site Project (from page 2, line 33)</t>
  </si>
  <si>
    <t xml:space="preserve">    1.  Number of 1/2 pint milk units served to children</t>
  </si>
  <si>
    <t>Federal and State Projects (from page 7, line 31)</t>
  </si>
  <si>
    <t xml:space="preserve">     Total State Projects (lines 18 through 29)</t>
  </si>
  <si>
    <t xml:space="preserve">     Total Federal and State Projects (lines 17 &amp; 30)</t>
  </si>
  <si>
    <t xml:space="preserve">     Total Federal Projects (lines 1 through 16)</t>
  </si>
  <si>
    <t>Interest Earned</t>
  </si>
  <si>
    <t>Additional Classroom Site Project Information</t>
  </si>
  <si>
    <t>Revenues</t>
  </si>
  <si>
    <t>Total Unused Sick and Vacation Leave Included in Severance Pay</t>
  </si>
  <si>
    <t>1011-Base Salary</t>
  </si>
  <si>
    <t>1012-Performance</t>
  </si>
  <si>
    <t>1013-Other</t>
  </si>
  <si>
    <t>Classroom Site Project</t>
  </si>
  <si>
    <t>Beginning Balance</t>
  </si>
  <si>
    <t>Total Revenues (lines 16 and 17)</t>
  </si>
  <si>
    <t>Total Available (lines 15 and 18)</t>
  </si>
  <si>
    <t xml:space="preserve">Ending Balance (line 19 minus line 20) </t>
  </si>
  <si>
    <t>Pay</t>
  </si>
  <si>
    <t>TOTAL EXPENSES BY PROJECT</t>
  </si>
  <si>
    <t>Subtotal (lines 14 through 18)</t>
  </si>
  <si>
    <t>CSP Allocation</t>
  </si>
  <si>
    <t>0180 Capital Assets (Excluding 0183)</t>
  </si>
  <si>
    <t>Director</t>
  </si>
  <si>
    <t>FOOD SERVICE -- No Food Service at this Charter School</t>
  </si>
  <si>
    <t>No</t>
  </si>
  <si>
    <t>Maricopa</t>
  </si>
  <si>
    <t>Prop 301-Classroom Site Fund</t>
  </si>
  <si>
    <t>Primavera Technical Learning Center</t>
  </si>
  <si>
    <t>078926000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</si>
</sst>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mmmm\ d\,\ yyyy"/>
    <numFmt numFmtId="165" formatCode="0_);\(0\)"/>
    <numFmt numFmtId="167" formatCode="0."/>
    <numFmt numFmtId="168" formatCode="0.0%"/>
    <numFmt numFmtId="177" formatCode="&quot;$&quot;#,##0"/>
    <numFmt numFmtId="184" formatCode="\(0E+00\);\(\-0E+00\)"/>
  </numFmts>
  <fonts count="14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3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37" fontId="2" fillId="0" borderId="1" xfId="0" applyNumberFormat="1" applyFont="1" applyBorder="1" applyProtection="1">
      <protection locked="0"/>
    </xf>
    <xf numFmtId="37" fontId="2" fillId="0" borderId="2" xfId="0" applyNumberFormat="1" applyFont="1" applyBorder="1" applyProtection="1">
      <protection locked="0"/>
    </xf>
    <xf numFmtId="37" fontId="2" fillId="0" borderId="3" xfId="0" applyNumberFormat="1" applyFont="1" applyBorder="1"/>
    <xf numFmtId="0" fontId="2" fillId="0" borderId="0" xfId="0" applyFont="1" applyBorder="1" applyAlignment="1">
      <alignment horizontal="right"/>
    </xf>
    <xf numFmtId="37" fontId="2" fillId="0" borderId="4" xfId="0" applyNumberFormat="1" applyFont="1" applyBorder="1" applyProtection="1">
      <protection locked="0"/>
    </xf>
    <xf numFmtId="37" fontId="2" fillId="0" borderId="5" xfId="0" applyNumberFormat="1" applyFont="1" applyBorder="1" applyProtection="1">
      <protection locked="0"/>
    </xf>
    <xf numFmtId="37" fontId="2" fillId="0" borderId="6" xfId="0" applyNumberFormat="1" applyFont="1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4" xfId="0" applyNumberFormat="1" applyFont="1" applyBorder="1"/>
    <xf numFmtId="49" fontId="2" fillId="0" borderId="0" xfId="0" applyNumberFormat="1" applyFont="1"/>
    <xf numFmtId="37" fontId="2" fillId="0" borderId="7" xfId="0" applyNumberFormat="1" applyFont="1" applyBorder="1" applyProtection="1">
      <protection locked="0"/>
    </xf>
    <xf numFmtId="37" fontId="2" fillId="0" borderId="7" xfId="0" applyNumberFormat="1" applyFont="1" applyBorder="1"/>
    <xf numFmtId="49" fontId="2" fillId="0" borderId="0" xfId="0" applyNumberFormat="1" applyFont="1" applyBorder="1"/>
    <xf numFmtId="37" fontId="2" fillId="0" borderId="8" xfId="0" applyNumberFormat="1" applyFont="1" applyBorder="1"/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7" fontId="2" fillId="2" borderId="4" xfId="0" applyNumberFormat="1" applyFont="1" applyFill="1" applyBorder="1"/>
    <xf numFmtId="37" fontId="2" fillId="2" borderId="5" xfId="0" applyNumberFormat="1" applyFont="1" applyFill="1" applyBorder="1"/>
    <xf numFmtId="37" fontId="2" fillId="2" borderId="7" xfId="0" applyNumberFormat="1" applyFont="1" applyFill="1" applyBorder="1"/>
    <xf numFmtId="37" fontId="2" fillId="2" borderId="8" xfId="0" applyNumberFormat="1" applyFont="1" applyFill="1" applyBorder="1"/>
    <xf numFmtId="37" fontId="2" fillId="0" borderId="12" xfId="0" applyNumberFormat="1" applyFont="1" applyBorder="1"/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Border="1" applyProtection="1"/>
    <xf numFmtId="165" fontId="2" fillId="0" borderId="1" xfId="0" applyNumberFormat="1" applyFont="1" applyBorder="1" applyProtection="1">
      <protection locked="0"/>
    </xf>
    <xf numFmtId="39" fontId="2" fillId="0" borderId="1" xfId="0" applyNumberFormat="1" applyFont="1" applyBorder="1" applyProtection="1">
      <protection locked="0"/>
    </xf>
    <xf numFmtId="0" fontId="2" fillId="3" borderId="4" xfId="0" applyFont="1" applyFill="1" applyBorder="1"/>
    <xf numFmtId="0" fontId="1" fillId="0" borderId="4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3" fontId="4" fillId="0" borderId="0" xfId="0" applyNumberFormat="1" applyFont="1" applyBorder="1" applyProtection="1"/>
    <xf numFmtId="37" fontId="2" fillId="0" borderId="0" xfId="0" applyNumberFormat="1" applyFont="1" applyBorder="1"/>
    <xf numFmtId="37" fontId="2" fillId="0" borderId="4" xfId="0" applyNumberFormat="1" applyFont="1" applyBorder="1" applyProtection="1"/>
    <xf numFmtId="37" fontId="2" fillId="0" borderId="0" xfId="0" applyNumberFormat="1" applyFont="1"/>
    <xf numFmtId="37" fontId="2" fillId="0" borderId="13" xfId="0" applyNumberFormat="1" applyFont="1" applyBorder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Continuous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Continuous"/>
    </xf>
    <xf numFmtId="0" fontId="0" fillId="0" borderId="14" xfId="0" applyBorder="1" applyProtection="1"/>
    <xf numFmtId="0" fontId="7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Continuous"/>
    </xf>
    <xf numFmtId="0" fontId="0" fillId="0" borderId="0" xfId="0" applyAlignment="1" applyProtection="1">
      <alignment horizontal="justify" vertical="top" wrapText="1"/>
    </xf>
    <xf numFmtId="0" fontId="0" fillId="0" borderId="0" xfId="0" applyBorder="1" applyAlignment="1"/>
    <xf numFmtId="0" fontId="0" fillId="0" borderId="0" xfId="0" applyAlignment="1">
      <alignment horizontal="justify" vertical="top"/>
    </xf>
    <xf numFmtId="0" fontId="0" fillId="0" borderId="14" xfId="0" applyBorder="1"/>
    <xf numFmtId="0" fontId="0" fillId="0" borderId="0" xfId="0" applyBorder="1"/>
    <xf numFmtId="49" fontId="0" fillId="0" borderId="0" xfId="0" applyNumberFormat="1" applyBorder="1" applyAlignment="1" applyProtection="1">
      <alignment horizontal="right"/>
    </xf>
    <xf numFmtId="49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Protection="1"/>
    <xf numFmtId="3" fontId="0" fillId="0" borderId="0" xfId="0" applyNumberFormat="1" applyBorder="1" applyAlignment="1" applyProtection="1"/>
    <xf numFmtId="0" fontId="0" fillId="0" borderId="14" xfId="0" applyBorder="1" applyAlignment="1" applyProtection="1">
      <alignment horizontal="center" wrapText="1"/>
    </xf>
    <xf numFmtId="49" fontId="2" fillId="0" borderId="0" xfId="0" applyNumberFormat="1" applyFont="1" applyAlignment="1">
      <alignment horizontal="right"/>
    </xf>
    <xf numFmtId="37" fontId="2" fillId="0" borderId="11" xfId="0" applyNumberFormat="1" applyFont="1" applyBorder="1"/>
    <xf numFmtId="164" fontId="0" fillId="0" borderId="1" xfId="0" applyNumberFormat="1" applyBorder="1" applyAlignment="1" applyProtection="1">
      <alignment horizontal="center"/>
      <protection locked="0"/>
    </xf>
    <xf numFmtId="37" fontId="2" fillId="0" borderId="4" xfId="0" applyNumberFormat="1" applyFont="1" applyFill="1" applyBorder="1" applyProtection="1">
      <protection locked="0"/>
    </xf>
    <xf numFmtId="37" fontId="2" fillId="0" borderId="7" xfId="0" applyNumberFormat="1" applyFont="1" applyFill="1" applyBorder="1" applyProtection="1">
      <protection locked="0"/>
    </xf>
    <xf numFmtId="37" fontId="2" fillId="0" borderId="3" xfId="0" applyNumberFormat="1" applyFont="1" applyBorder="1" applyProtection="1"/>
    <xf numFmtId="37" fontId="2" fillId="0" borderId="6" xfId="0" applyNumberFormat="1" applyFont="1" applyFill="1" applyBorder="1"/>
    <xf numFmtId="0" fontId="8" fillId="0" borderId="0" xfId="0" applyFont="1" applyBorder="1" applyAlignment="1" applyProtection="1">
      <alignment horizontal="left"/>
    </xf>
    <xf numFmtId="0" fontId="2" fillId="0" borderId="0" xfId="0" applyFont="1" applyAlignment="1">
      <alignment vertical="top"/>
    </xf>
    <xf numFmtId="0" fontId="2" fillId="0" borderId="0" xfId="0" quotePrefix="1" applyFont="1"/>
    <xf numFmtId="37" fontId="2" fillId="0" borderId="6" xfId="0" applyNumberFormat="1" applyFont="1" applyFill="1" applyBorder="1" applyProtection="1"/>
    <xf numFmtId="0" fontId="2" fillId="0" borderId="1" xfId="0" applyFont="1" applyBorder="1" applyAlignment="1" applyProtection="1">
      <alignment horizontal="center"/>
      <protection locked="0"/>
    </xf>
    <xf numFmtId="37" fontId="2" fillId="0" borderId="15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right"/>
    </xf>
    <xf numFmtId="37" fontId="2" fillId="0" borderId="0" xfId="0" applyNumberFormat="1" applyFont="1" applyBorder="1" applyProtection="1"/>
    <xf numFmtId="0" fontId="2" fillId="0" borderId="0" xfId="1" applyFont="1" applyAlignment="1" applyProtection="1">
      <alignment horizontal="justify" wrapText="1"/>
    </xf>
    <xf numFmtId="37" fontId="12" fillId="4" borderId="0" xfId="0" applyNumberFormat="1" applyFont="1" applyFill="1" applyProtection="1"/>
    <xf numFmtId="184" fontId="2" fillId="4" borderId="0" xfId="0" applyNumberFormat="1" applyFont="1" applyFill="1" applyProtection="1"/>
    <xf numFmtId="184" fontId="2" fillId="4" borderId="0" xfId="0" applyNumberFormat="1" applyFont="1" applyFill="1"/>
    <xf numFmtId="177" fontId="2" fillId="4" borderId="1" xfId="0" applyNumberFormat="1" applyFont="1" applyFill="1" applyBorder="1" applyProtection="1">
      <protection locked="0"/>
    </xf>
    <xf numFmtId="3" fontId="2" fillId="4" borderId="2" xfId="0" applyNumberFormat="1" applyFont="1" applyFill="1" applyBorder="1" applyProtection="1">
      <protection locked="0"/>
    </xf>
    <xf numFmtId="3" fontId="2" fillId="4" borderId="16" xfId="0" applyNumberFormat="1" applyFont="1" applyFill="1" applyBorder="1" applyProtection="1">
      <protection locked="0"/>
    </xf>
    <xf numFmtId="5" fontId="2" fillId="4" borderId="0" xfId="0" applyNumberFormat="1" applyFont="1" applyFill="1" applyBorder="1" applyProtection="1"/>
    <xf numFmtId="165" fontId="2" fillId="0" borderId="0" xfId="0" applyNumberFormat="1" applyFont="1" applyBorder="1" applyProtection="1"/>
    <xf numFmtId="39" fontId="2" fillId="0" borderId="0" xfId="0" applyNumberFormat="1" applyFont="1" applyBorder="1" applyProtection="1"/>
    <xf numFmtId="38" fontId="2" fillId="0" borderId="0" xfId="0" applyNumberFormat="1" applyFont="1" applyBorder="1" applyProtection="1"/>
    <xf numFmtId="37" fontId="12" fillId="4" borderId="0" xfId="0" quotePrefix="1" applyNumberFormat="1" applyFont="1" applyFill="1" applyAlignment="1" applyProtection="1">
      <alignment horizontal="left"/>
    </xf>
    <xf numFmtId="0" fontId="2" fillId="0" borderId="14" xfId="0" applyFont="1" applyBorder="1"/>
    <xf numFmtId="37" fontId="2" fillId="0" borderId="11" xfId="0" applyNumberFormat="1" applyFont="1" applyBorder="1" applyProtection="1">
      <protection locked="0"/>
    </xf>
    <xf numFmtId="37" fontId="2" fillId="0" borderId="11" xfId="0" applyNumberFormat="1" applyFont="1" applyBorder="1" applyProtection="1"/>
    <xf numFmtId="0" fontId="2" fillId="0" borderId="9" xfId="0" applyFont="1" applyBorder="1"/>
    <xf numFmtId="0" fontId="2" fillId="0" borderId="16" xfId="0" applyFont="1" applyBorder="1"/>
    <xf numFmtId="0" fontId="2" fillId="0" borderId="10" xfId="0" applyFont="1" applyBorder="1"/>
    <xf numFmtId="0" fontId="1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/>
    <xf numFmtId="37" fontId="2" fillId="0" borderId="11" xfId="1" applyNumberFormat="1" applyFont="1" applyBorder="1" applyProtection="1">
      <protection locked="0"/>
    </xf>
    <xf numFmtId="0" fontId="2" fillId="0" borderId="21" xfId="0" applyFont="1" applyBorder="1"/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9" xfId="0" applyFont="1" applyBorder="1"/>
    <xf numFmtId="0" fontId="2" fillId="0" borderId="19" xfId="0" applyFont="1" applyBorder="1"/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37" fontId="2" fillId="0" borderId="21" xfId="0" applyNumberFormat="1" applyFont="1" applyBorder="1" applyProtection="1">
      <protection locked="0"/>
    </xf>
    <xf numFmtId="0" fontId="2" fillId="0" borderId="20" xfId="0" applyFont="1" applyBorder="1"/>
    <xf numFmtId="49" fontId="2" fillId="0" borderId="21" xfId="0" applyNumberFormat="1" applyFont="1" applyBorder="1" applyAlignment="1">
      <alignment horizontal="right"/>
    </xf>
    <xf numFmtId="0" fontId="2" fillId="0" borderId="17" xfId="0" applyFont="1" applyBorder="1"/>
    <xf numFmtId="0" fontId="2" fillId="0" borderId="2" xfId="0" applyFont="1" applyBorder="1"/>
    <xf numFmtId="49" fontId="2" fillId="0" borderId="18" xfId="0" applyNumberFormat="1" applyFont="1" applyBorder="1" applyAlignment="1">
      <alignment horizontal="right"/>
    </xf>
    <xf numFmtId="37" fontId="2" fillId="3" borderId="4" xfId="0" applyNumberFormat="1" applyFont="1" applyFill="1" applyBorder="1" applyProtection="1"/>
    <xf numFmtId="37" fontId="2" fillId="0" borderId="4" xfId="0" applyNumberFormat="1" applyFont="1" applyFill="1" applyBorder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38" fontId="2" fillId="0" borderId="1" xfId="0" applyNumberFormat="1" applyFont="1" applyBorder="1" applyAlignment="1" applyProtection="1">
      <alignment horizontal="right"/>
      <protection locked="0"/>
    </xf>
    <xf numFmtId="0" fontId="1" fillId="0" borderId="0" xfId="1" applyFont="1" applyProtection="1"/>
    <xf numFmtId="0" fontId="2" fillId="0" borderId="0" xfId="1" applyFont="1" applyProtection="1"/>
    <xf numFmtId="0" fontId="2" fillId="0" borderId="1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left"/>
    </xf>
    <xf numFmtId="37" fontId="2" fillId="0" borderId="11" xfId="1" applyNumberFormat="1" applyFont="1" applyBorder="1" applyProtection="1"/>
    <xf numFmtId="0" fontId="1" fillId="0" borderId="0" xfId="1" applyFont="1" applyAlignment="1" applyProtection="1">
      <alignment horizontal="right"/>
    </xf>
    <xf numFmtId="0" fontId="2" fillId="0" borderId="0" xfId="1" applyFont="1" applyBorder="1" applyAlignment="1" applyProtection="1">
      <alignment horizontal="center"/>
    </xf>
    <xf numFmtId="49" fontId="2" fillId="0" borderId="1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Continuous"/>
    </xf>
    <xf numFmtId="0" fontId="2" fillId="0" borderId="0" xfId="1" applyFont="1" applyBorder="1" applyProtection="1"/>
    <xf numFmtId="0" fontId="2" fillId="0" borderId="9" xfId="1" applyFont="1" applyBorder="1" applyAlignment="1" applyProtection="1">
      <alignment horizontal="centerContinuous"/>
    </xf>
    <xf numFmtId="0" fontId="2" fillId="0" borderId="16" xfId="1" applyFont="1" applyBorder="1" applyAlignment="1" applyProtection="1">
      <alignment horizontal="centerContinuous"/>
    </xf>
    <xf numFmtId="0" fontId="2" fillId="0" borderId="10" xfId="1" applyFont="1" applyBorder="1" applyAlignment="1" applyProtection="1">
      <alignment horizontal="centerContinuous"/>
    </xf>
    <xf numFmtId="0" fontId="2" fillId="0" borderId="5" xfId="1" applyFont="1" applyBorder="1" applyAlignment="1" applyProtection="1">
      <alignment horizontal="centerContinuous"/>
    </xf>
    <xf numFmtId="0" fontId="2" fillId="0" borderId="9" xfId="1" applyFont="1" applyBorder="1" applyAlignment="1" applyProtection="1">
      <alignment horizontal="center"/>
    </xf>
    <xf numFmtId="0" fontId="1" fillId="0" borderId="19" xfId="1" applyFont="1" applyFill="1" applyBorder="1" applyProtection="1"/>
    <xf numFmtId="0" fontId="2" fillId="0" borderId="14" xfId="1" applyFont="1" applyBorder="1" applyProtection="1"/>
    <xf numFmtId="0" fontId="2" fillId="0" borderId="15" xfId="1" applyFont="1" applyBorder="1" applyAlignment="1" applyProtection="1">
      <alignment horizontal="center"/>
    </xf>
    <xf numFmtId="0" fontId="2" fillId="0" borderId="19" xfId="1" applyFont="1" applyBorder="1" applyAlignment="1" applyProtection="1">
      <alignment horizontal="center"/>
    </xf>
    <xf numFmtId="0" fontId="2" fillId="0" borderId="20" xfId="1" applyFont="1" applyBorder="1" applyProtection="1"/>
    <xf numFmtId="0" fontId="2" fillId="0" borderId="1" xfId="1" applyFont="1" applyBorder="1" applyProtection="1"/>
    <xf numFmtId="0" fontId="2" fillId="0" borderId="21" xfId="1" applyFont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20" xfId="1" applyFont="1" applyBorder="1" applyAlignment="1" applyProtection="1">
      <alignment horizontal="center"/>
    </xf>
    <xf numFmtId="0" fontId="1" fillId="0" borderId="19" xfId="1" applyFont="1" applyBorder="1" applyProtection="1"/>
    <xf numFmtId="0" fontId="2" fillId="0" borderId="19" xfId="1" applyFont="1" applyBorder="1" applyProtection="1"/>
    <xf numFmtId="167" fontId="2" fillId="0" borderId="0" xfId="1" applyNumberFormat="1" applyFont="1" applyBorder="1" applyProtection="1"/>
    <xf numFmtId="38" fontId="2" fillId="0" borderId="11" xfId="1" applyNumberFormat="1" applyFont="1" applyBorder="1" applyAlignment="1" applyProtection="1">
      <protection locked="0"/>
    </xf>
    <xf numFmtId="49" fontId="2" fillId="0" borderId="0" xfId="1" applyNumberFormat="1" applyFont="1" applyAlignment="1" applyProtection="1">
      <alignment horizontal="justify" wrapText="1"/>
    </xf>
    <xf numFmtId="167" fontId="2" fillId="0" borderId="1" xfId="1" applyNumberFormat="1" applyFont="1" applyBorder="1" applyProtection="1"/>
    <xf numFmtId="38" fontId="2" fillId="0" borderId="11" xfId="1" applyNumberFormat="1" applyFont="1" applyBorder="1" applyAlignment="1" applyProtection="1"/>
    <xf numFmtId="49" fontId="2" fillId="0" borderId="0" xfId="1" applyNumberFormat="1" applyFont="1" applyProtection="1"/>
    <xf numFmtId="37" fontId="2" fillId="0" borderId="4" xfId="1" applyNumberFormat="1" applyFont="1" applyFill="1" applyBorder="1" applyProtection="1">
      <protection locked="0"/>
    </xf>
    <xf numFmtId="37" fontId="2" fillId="0" borderId="4" xfId="1" applyNumberFormat="1" applyFont="1" applyBorder="1" applyProtection="1">
      <protection locked="0"/>
    </xf>
    <xf numFmtId="37" fontId="2" fillId="0" borderId="4" xfId="1" applyNumberFormat="1" applyFont="1" applyBorder="1" applyProtection="1"/>
    <xf numFmtId="37" fontId="2" fillId="0" borderId="4" xfId="1" applyNumberFormat="1" applyFont="1" applyFill="1" applyBorder="1" applyProtection="1"/>
    <xf numFmtId="0" fontId="2" fillId="0" borderId="0" xfId="1" applyFont="1" applyBorder="1" applyProtection="1">
      <protection locked="0"/>
    </xf>
    <xf numFmtId="167" fontId="2" fillId="0" borderId="1" xfId="1" applyNumberFormat="1" applyFont="1" applyFill="1" applyBorder="1" applyProtection="1"/>
    <xf numFmtId="167" fontId="2" fillId="0" borderId="0" xfId="1" applyNumberFormat="1" applyFont="1" applyFill="1" applyBorder="1" applyProtection="1"/>
    <xf numFmtId="37" fontId="2" fillId="0" borderId="9" xfId="1" applyNumberFormat="1" applyFont="1" applyFill="1" applyBorder="1" applyProtection="1"/>
    <xf numFmtId="37" fontId="2" fillId="0" borderId="5" xfId="1" applyNumberFormat="1" applyFont="1" applyFill="1" applyBorder="1" applyProtection="1"/>
    <xf numFmtId="37" fontId="2" fillId="0" borderId="11" xfId="1" applyNumberFormat="1" applyFont="1" applyBorder="1" applyAlignment="1" applyProtection="1">
      <protection locked="0"/>
    </xf>
    <xf numFmtId="37" fontId="2" fillId="0" borderId="11" xfId="1" applyNumberFormat="1" applyFont="1" applyBorder="1" applyAlignment="1" applyProtection="1"/>
    <xf numFmtId="37" fontId="2" fillId="0" borderId="11" xfId="1" applyNumberFormat="1" applyFont="1" applyFill="1" applyBorder="1" applyProtection="1"/>
    <xf numFmtId="38" fontId="2" fillId="0" borderId="0" xfId="1" applyNumberFormat="1" applyFont="1" applyFill="1" applyBorder="1" applyProtection="1"/>
    <xf numFmtId="38" fontId="2" fillId="0" borderId="0" xfId="1" applyNumberFormat="1" applyFont="1" applyBorder="1" applyProtection="1"/>
    <xf numFmtId="168" fontId="2" fillId="0" borderId="0" xfId="1" applyNumberFormat="1" applyFont="1" applyFill="1" applyBorder="1" applyAlignment="1" applyProtection="1"/>
    <xf numFmtId="167" fontId="2" fillId="0" borderId="0" xfId="1" applyNumberFormat="1" applyFont="1" applyFill="1" applyBorder="1" applyAlignment="1" applyProtection="1">
      <alignment horizontal="left"/>
    </xf>
    <xf numFmtId="0" fontId="13" fillId="0" borderId="0" xfId="1" applyFont="1" applyProtection="1"/>
    <xf numFmtId="0" fontId="2" fillId="0" borderId="9" xfId="1" applyFont="1" applyFill="1" applyBorder="1" applyProtection="1"/>
    <xf numFmtId="0" fontId="2" fillId="0" borderId="16" xfId="1" applyFont="1" applyBorder="1" applyProtection="1"/>
    <xf numFmtId="0" fontId="2" fillId="0" borderId="10" xfId="1" applyFont="1" applyBorder="1" applyProtection="1"/>
    <xf numFmtId="0" fontId="2" fillId="0" borderId="5" xfId="1" applyFont="1" applyBorder="1" applyAlignment="1" applyProtection="1">
      <alignment horizontal="center"/>
    </xf>
    <xf numFmtId="38" fontId="2" fillId="0" borderId="11" xfId="1" applyNumberFormat="1" applyFont="1" applyBorder="1" applyProtection="1"/>
    <xf numFmtId="167" fontId="2" fillId="0" borderId="19" xfId="1" applyNumberFormat="1" applyFont="1" applyBorder="1" applyAlignment="1" applyProtection="1">
      <alignment horizontal="left"/>
    </xf>
    <xf numFmtId="0" fontId="2" fillId="0" borderId="0" xfId="1" applyFont="1" applyAlignment="1" applyProtection="1">
      <alignment horizontal="left"/>
    </xf>
    <xf numFmtId="38" fontId="2" fillId="0" borderId="11" xfId="1" applyNumberFormat="1" applyFont="1" applyBorder="1" applyProtection="1">
      <protection locked="0"/>
    </xf>
    <xf numFmtId="38" fontId="2" fillId="0" borderId="4" xfId="1" applyNumberFormat="1" applyFont="1" applyFill="1" applyBorder="1" applyProtection="1">
      <protection locked="0"/>
    </xf>
    <xf numFmtId="167" fontId="2" fillId="0" borderId="21" xfId="1" applyNumberFormat="1" applyFont="1" applyBorder="1" applyProtection="1"/>
    <xf numFmtId="38" fontId="2" fillId="0" borderId="11" xfId="1" applyNumberFormat="1" applyFont="1" applyFill="1" applyBorder="1" applyProtection="1"/>
    <xf numFmtId="167" fontId="2" fillId="0" borderId="14" xfId="1" applyNumberFormat="1" applyFont="1" applyBorder="1" applyProtection="1"/>
    <xf numFmtId="0" fontId="2" fillId="0" borderId="2" xfId="1" applyFont="1" applyBorder="1" applyProtection="1"/>
    <xf numFmtId="0" fontId="0" fillId="0" borderId="1" xfId="0" applyBorder="1" applyAlignment="1" applyProtection="1"/>
    <xf numFmtId="49" fontId="2" fillId="0" borderId="0" xfId="0" applyNumberFormat="1" applyFont="1" applyAlignment="1">
      <alignment horizontal="right" vertical="top"/>
    </xf>
    <xf numFmtId="0" fontId="0" fillId="0" borderId="20" xfId="0" applyBorder="1" applyAlignment="1" applyProtection="1"/>
    <xf numFmtId="0" fontId="0" fillId="0" borderId="1" xfId="0" applyBorder="1" applyAlignment="1">
      <alignment horizontal="justify" vertical="top"/>
    </xf>
    <xf numFmtId="0" fontId="0" fillId="0" borderId="0" xfId="0" applyAlignment="1" applyProtection="1">
      <alignment horizontal="right"/>
    </xf>
    <xf numFmtId="0" fontId="2" fillId="0" borderId="1" xfId="0" applyFont="1" applyBorder="1" applyProtection="1"/>
    <xf numFmtId="167" fontId="2" fillId="0" borderId="0" xfId="0" applyNumberFormat="1" applyFont="1" applyAlignment="1">
      <alignment horizontal="left"/>
    </xf>
    <xf numFmtId="38" fontId="2" fillId="0" borderId="0" xfId="0" applyNumberFormat="1" applyFont="1" applyBorder="1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Protection="1"/>
    <xf numFmtId="0" fontId="2" fillId="0" borderId="16" xfId="0" applyFont="1" applyBorder="1" applyProtection="1"/>
    <xf numFmtId="167" fontId="2" fillId="0" borderId="10" xfId="0" quotePrefix="1" applyNumberFormat="1" applyFont="1" applyBorder="1" applyProtection="1"/>
    <xf numFmtId="167" fontId="2" fillId="0" borderId="0" xfId="0" applyNumberFormat="1" applyFont="1" applyBorder="1" applyAlignment="1" applyProtection="1">
      <alignment horizontal="left"/>
    </xf>
    <xf numFmtId="0" fontId="2" fillId="0" borderId="19" xfId="0" applyFont="1" applyBorder="1" applyProtection="1"/>
    <xf numFmtId="167" fontId="2" fillId="0" borderId="14" xfId="0" applyNumberFormat="1" applyFont="1" applyBorder="1" applyProtection="1"/>
    <xf numFmtId="167" fontId="2" fillId="0" borderId="0" xfId="0" applyNumberFormat="1" applyFont="1" applyAlignment="1" applyProtection="1">
      <alignment horizontal="left"/>
    </xf>
    <xf numFmtId="0" fontId="2" fillId="0" borderId="19" xfId="0" applyFont="1" applyFill="1" applyBorder="1" applyProtection="1"/>
    <xf numFmtId="0" fontId="2" fillId="0" borderId="20" xfId="0" applyFont="1" applyFill="1" applyBorder="1" applyProtection="1"/>
    <xf numFmtId="167" fontId="2" fillId="0" borderId="21" xfId="0" applyNumberFormat="1" applyFont="1" applyBorder="1" applyProtection="1"/>
    <xf numFmtId="38" fontId="2" fillId="0" borderId="4" xfId="0" applyNumberFormat="1" applyFont="1" applyBorder="1" applyProtection="1"/>
    <xf numFmtId="38" fontId="2" fillId="0" borderId="4" xfId="0" applyNumberFormat="1" applyFont="1" applyBorder="1" applyProtection="1">
      <protection locked="0"/>
    </xf>
    <xf numFmtId="38" fontId="2" fillId="0" borderId="1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Continuous"/>
    </xf>
    <xf numFmtId="0" fontId="2" fillId="0" borderId="16" xfId="0" applyFont="1" applyBorder="1" applyAlignment="1" applyProtection="1">
      <alignment horizontal="centerContinuous"/>
    </xf>
    <xf numFmtId="0" fontId="2" fillId="0" borderId="10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37" fontId="2" fillId="0" borderId="15" xfId="0" applyNumberFormat="1" applyFont="1" applyBorder="1" applyProtection="1"/>
    <xf numFmtId="37" fontId="2" fillId="0" borderId="8" xfId="0" applyNumberFormat="1" applyFont="1" applyFill="1" applyBorder="1"/>
    <xf numFmtId="0" fontId="2" fillId="0" borderId="1" xfId="0" applyFont="1" applyFill="1" applyBorder="1"/>
    <xf numFmtId="37" fontId="2" fillId="0" borderId="12" xfId="0" applyNumberFormat="1" applyFont="1" applyFill="1" applyBorder="1"/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justify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center"/>
    </xf>
    <xf numFmtId="37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37" fontId="0" fillId="0" borderId="2" xfId="0" applyNumberFormat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justify" vertical="top" wrapText="1"/>
    </xf>
    <xf numFmtId="0" fontId="2" fillId="0" borderId="0" xfId="0" applyFont="1" applyBorder="1"/>
    <xf numFmtId="0" fontId="2" fillId="0" borderId="14" xfId="0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7" fontId="2" fillId="0" borderId="5" xfId="0" applyNumberFormat="1" applyFont="1" applyBorder="1" applyProtection="1">
      <protection locked="0"/>
    </xf>
    <xf numFmtId="37" fontId="2" fillId="0" borderId="11" xfId="0" applyNumberFormat="1" applyFont="1" applyBorder="1" applyProtection="1">
      <protection locked="0"/>
    </xf>
    <xf numFmtId="37" fontId="2" fillId="0" borderId="5" xfId="0" applyNumberFormat="1" applyFont="1" applyBorder="1" applyProtection="1"/>
    <xf numFmtId="37" fontId="2" fillId="0" borderId="11" xfId="0" applyNumberFormat="1" applyFont="1" applyBorder="1" applyProtection="1"/>
    <xf numFmtId="37" fontId="2" fillId="0" borderId="15" xfId="1" applyNumberFormat="1" applyFont="1" applyBorder="1" applyProtection="1"/>
    <xf numFmtId="37" fontId="2" fillId="0" borderId="11" xfId="1" applyNumberFormat="1" applyFont="1" applyBorder="1" applyProtection="1"/>
    <xf numFmtId="0" fontId="2" fillId="0" borderId="17" xfId="1" applyFont="1" applyBorder="1" applyAlignment="1" applyProtection="1">
      <alignment horizontal="center"/>
    </xf>
    <xf numFmtId="0" fontId="2" fillId="0" borderId="18" xfId="1" applyFont="1" applyBorder="1" applyAlignment="1" applyProtection="1">
      <alignment horizontal="center"/>
    </xf>
    <xf numFmtId="37" fontId="2" fillId="0" borderId="5" xfId="1" applyNumberFormat="1" applyFont="1" applyBorder="1" applyProtection="1"/>
    <xf numFmtId="37" fontId="2" fillId="0" borderId="15" xfId="1" applyNumberFormat="1" applyFont="1" applyBorder="1" applyProtection="1">
      <protection locked="0"/>
    </xf>
    <xf numFmtId="37" fontId="2" fillId="0" borderId="11" xfId="1" applyNumberFormat="1" applyFont="1" applyBorder="1" applyProtection="1">
      <protection locked="0"/>
    </xf>
    <xf numFmtId="38" fontId="2" fillId="0" borderId="5" xfId="1" applyNumberFormat="1" applyFont="1" applyBorder="1" applyAlignment="1" applyProtection="1">
      <protection locked="0"/>
    </xf>
    <xf numFmtId="38" fontId="2" fillId="0" borderId="15" xfId="1" applyNumberFormat="1" applyFont="1" applyBorder="1" applyAlignment="1" applyProtection="1">
      <protection locked="0"/>
    </xf>
    <xf numFmtId="38" fontId="2" fillId="0" borderId="11" xfId="1" applyNumberFormat="1" applyFont="1" applyBorder="1" applyAlignment="1" applyProtection="1">
      <protection locked="0"/>
    </xf>
    <xf numFmtId="37" fontId="2" fillId="0" borderId="15" xfId="1" applyNumberFormat="1" applyFont="1" applyFill="1" applyBorder="1" applyProtection="1">
      <protection locked="0"/>
    </xf>
    <xf numFmtId="37" fontId="2" fillId="0" borderId="11" xfId="1" applyNumberFormat="1" applyFont="1" applyFill="1" applyBorder="1" applyProtection="1">
      <protection locked="0"/>
    </xf>
    <xf numFmtId="37" fontId="2" fillId="0" borderId="15" xfId="1" applyNumberFormat="1" applyFont="1" applyBorder="1" applyAlignment="1" applyProtection="1">
      <protection locked="0"/>
    </xf>
    <xf numFmtId="37" fontId="2" fillId="0" borderId="11" xfId="1" applyNumberFormat="1" applyFont="1" applyBorder="1" applyAlignment="1" applyProtection="1">
      <protection locked="0"/>
    </xf>
    <xf numFmtId="0" fontId="2" fillId="0" borderId="1" xfId="1" applyFont="1" applyBorder="1" applyAlignment="1" applyProtection="1">
      <alignment horizontal="center"/>
    </xf>
    <xf numFmtId="49" fontId="2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38" fontId="2" fillId="0" borderId="5" xfId="1" applyNumberFormat="1" applyFont="1" applyFill="1" applyBorder="1" applyProtection="1">
      <protection locked="0"/>
    </xf>
    <xf numFmtId="38" fontId="2" fillId="0" borderId="11" xfId="1" applyNumberFormat="1" applyFont="1" applyFill="1" applyBorder="1" applyProtection="1">
      <protection locked="0"/>
    </xf>
    <xf numFmtId="38" fontId="2" fillId="0" borderId="5" xfId="1" applyNumberFormat="1" applyFont="1" applyBorder="1" applyProtection="1"/>
    <xf numFmtId="38" fontId="2" fillId="0" borderId="11" xfId="1" applyNumberFormat="1" applyFont="1" applyBorder="1" applyProtection="1"/>
    <xf numFmtId="38" fontId="2" fillId="0" borderId="15" xfId="1" applyNumberFormat="1" applyFont="1" applyFill="1" applyBorder="1" applyProtection="1">
      <protection locked="0"/>
    </xf>
    <xf numFmtId="0" fontId="2" fillId="0" borderId="5" xfId="1" applyFont="1" applyBorder="1" applyAlignment="1" applyProtection="1">
      <alignment horizontal="center" wrapText="1"/>
    </xf>
    <xf numFmtId="0" fontId="2" fillId="0" borderId="15" xfId="1" applyFont="1" applyBorder="1" applyAlignment="1" applyProtection="1">
      <alignment horizontal="center" wrapText="1"/>
    </xf>
    <xf numFmtId="0" fontId="2" fillId="0" borderId="11" xfId="1" applyFont="1" applyBorder="1" applyAlignment="1" applyProtection="1">
      <alignment horizontal="center" wrapText="1"/>
    </xf>
    <xf numFmtId="38" fontId="2" fillId="0" borderId="15" xfId="1" applyNumberFormat="1" applyFont="1" applyBorder="1" applyProtection="1"/>
    <xf numFmtId="38" fontId="2" fillId="0" borderId="5" xfId="1" applyNumberFormat="1" applyFont="1" applyBorder="1" applyProtection="1">
      <protection locked="0"/>
    </xf>
    <xf numFmtId="38" fontId="2" fillId="0" borderId="11" xfId="1" applyNumberFormat="1" applyFont="1" applyBorder="1" applyProtection="1"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11" xfId="0" applyNumberFormat="1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wrapText="1"/>
    </xf>
    <xf numFmtId="37" fontId="2" fillId="0" borderId="22" xfId="0" applyNumberFormat="1" applyFont="1" applyBorder="1"/>
    <xf numFmtId="37" fontId="2" fillId="0" borderId="8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7" fontId="2" fillId="4" borderId="16" xfId="0" applyNumberFormat="1" applyFont="1" applyFill="1" applyBorder="1" applyAlignment="1" applyProtection="1">
      <alignment horizontal="right"/>
    </xf>
    <xf numFmtId="177" fontId="2" fillId="4" borderId="13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Alignment="1" applyProtection="1">
      <alignment wrapText="1"/>
    </xf>
    <xf numFmtId="0" fontId="2" fillId="0" borderId="0" xfId="0" applyFont="1"/>
    <xf numFmtId="0" fontId="1" fillId="0" borderId="0" xfId="0" applyFont="1" applyAlignment="1">
      <alignment horizontal="right"/>
    </xf>
  </cellXfs>
  <cellStyles count="2">
    <cellStyle name="Normal" xfId="0" builtinId="0"/>
    <cellStyle name="Normal_budget0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owner/Downloads/budget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age 1"/>
      <sheetName val="Page 2"/>
      <sheetName val="Page 3"/>
      <sheetName val="Page 4"/>
    </sheetNames>
    <sheetDataSet>
      <sheetData sheetId="0">
        <row r="1">
          <cell r="R1" t="str">
            <v>078926000</v>
          </cell>
        </row>
      </sheetData>
      <sheetData sheetId="1">
        <row r="7">
          <cell r="L7">
            <v>120395</v>
          </cell>
        </row>
        <row r="9">
          <cell r="L9">
            <v>1500</v>
          </cell>
        </row>
        <row r="11">
          <cell r="L11">
            <v>0</v>
          </cell>
        </row>
        <row r="12">
          <cell r="L12">
            <v>53185</v>
          </cell>
        </row>
        <row r="13">
          <cell r="L13">
            <v>107013</v>
          </cell>
        </row>
        <row r="14">
          <cell r="L14">
            <v>0</v>
          </cell>
        </row>
        <row r="15">
          <cell r="L15">
            <v>37176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3">
          <cell r="L43">
            <v>26133</v>
          </cell>
        </row>
      </sheetData>
      <sheetData sheetId="2">
        <row r="6">
          <cell r="E6">
            <v>0</v>
          </cell>
          <cell r="N6">
            <v>0</v>
          </cell>
        </row>
        <row r="7">
          <cell r="E7">
            <v>0</v>
          </cell>
          <cell r="N7">
            <v>0</v>
          </cell>
        </row>
        <row r="8">
          <cell r="E8">
            <v>0</v>
          </cell>
          <cell r="N8">
            <v>2000</v>
          </cell>
        </row>
        <row r="9">
          <cell r="E9">
            <v>0</v>
          </cell>
          <cell r="N9">
            <v>0</v>
          </cell>
        </row>
        <row r="10">
          <cell r="E10">
            <v>0</v>
          </cell>
          <cell r="N10">
            <v>2000</v>
          </cell>
        </row>
        <row r="11">
          <cell r="E11">
            <v>0</v>
          </cell>
          <cell r="N11">
            <v>6000</v>
          </cell>
        </row>
        <row r="12">
          <cell r="E12">
            <v>0</v>
          </cell>
          <cell r="N12">
            <v>0</v>
          </cell>
        </row>
        <row r="13">
          <cell r="E13">
            <v>0</v>
          </cell>
          <cell r="N13">
            <v>0</v>
          </cell>
        </row>
        <row r="14">
          <cell r="E14">
            <v>0</v>
          </cell>
          <cell r="N14">
            <v>0</v>
          </cell>
        </row>
        <row r="15">
          <cell r="E15">
            <v>0</v>
          </cell>
          <cell r="N15">
            <v>4000</v>
          </cell>
        </row>
        <row r="16">
          <cell r="E16">
            <v>0</v>
          </cell>
          <cell r="N16">
            <v>0</v>
          </cell>
        </row>
        <row r="17">
          <cell r="E17">
            <v>0</v>
          </cell>
          <cell r="N17">
            <v>0</v>
          </cell>
        </row>
        <row r="18">
          <cell r="E18">
            <v>0</v>
          </cell>
        </row>
        <row r="19">
          <cell r="E19">
            <v>0</v>
          </cell>
          <cell r="N19">
            <v>0</v>
          </cell>
        </row>
        <row r="20">
          <cell r="N20">
            <v>0</v>
          </cell>
        </row>
        <row r="21">
          <cell r="E21">
            <v>0</v>
          </cell>
          <cell r="N21">
            <v>0</v>
          </cell>
        </row>
        <row r="22">
          <cell r="E22">
            <v>0</v>
          </cell>
          <cell r="N22">
            <v>0</v>
          </cell>
        </row>
        <row r="23">
          <cell r="N23">
            <v>0</v>
          </cell>
        </row>
        <row r="24">
          <cell r="E24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N37">
            <v>0</v>
          </cell>
        </row>
        <row r="39">
          <cell r="N39">
            <v>59000</v>
          </cell>
        </row>
        <row r="40">
          <cell r="N40">
            <v>0</v>
          </cell>
        </row>
      </sheetData>
      <sheetData sheetId="3">
        <row r="7">
          <cell r="I7">
            <v>5227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6">
          <cell r="I16">
            <v>0</v>
          </cell>
        </row>
        <row r="18">
          <cell r="I18">
            <v>0</v>
          </cell>
        </row>
        <row r="20">
          <cell r="I20">
            <v>0</v>
          </cell>
        </row>
        <row r="21">
          <cell r="I21">
            <v>0</v>
          </cell>
        </row>
        <row r="25">
          <cell r="I25">
            <v>10453</v>
          </cell>
        </row>
        <row r="28">
          <cell r="I28">
            <v>0</v>
          </cell>
        </row>
        <row r="29">
          <cell r="I29">
            <v>0</v>
          </cell>
        </row>
        <row r="31">
          <cell r="I31">
            <v>0</v>
          </cell>
        </row>
        <row r="33">
          <cell r="I33">
            <v>0</v>
          </cell>
        </row>
        <row r="34">
          <cell r="I34">
            <v>0</v>
          </cell>
        </row>
        <row r="36">
          <cell r="I36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4">
        <row r="8">
          <cell r="K8">
            <v>10453</v>
          </cell>
        </row>
        <row r="11">
          <cell r="K11">
            <v>0</v>
          </cell>
        </row>
        <row r="13">
          <cell r="K13">
            <v>0</v>
          </cell>
        </row>
        <row r="14">
          <cell r="K14">
            <v>0</v>
          </cell>
        </row>
        <row r="16">
          <cell r="K16">
            <v>0</v>
          </cell>
        </row>
        <row r="18">
          <cell r="K18">
            <v>0</v>
          </cell>
        </row>
        <row r="20">
          <cell r="K20">
            <v>0</v>
          </cell>
        </row>
        <row r="21">
          <cell r="K21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8"/>
  <sheetViews>
    <sheetView showGridLines="0" showRuler="0" topLeftCell="D1" workbookViewId="0">
      <selection activeCell="D56" sqref="D56"/>
    </sheetView>
  </sheetViews>
  <sheetFormatPr baseColWidth="10" defaultColWidth="9.33203125" defaultRowHeight="12" x14ac:dyDescent="0"/>
  <cols>
    <col min="1" max="1" width="9.6640625" style="68" customWidth="1"/>
    <col min="2" max="2" width="6.33203125" style="68" customWidth="1"/>
    <col min="3" max="3" width="5.5" style="68" customWidth="1"/>
    <col min="4" max="4" width="9.6640625" style="68" customWidth="1"/>
    <col min="5" max="5" width="6.33203125" style="68" customWidth="1"/>
    <col min="6" max="6" width="13.1640625" style="68" customWidth="1"/>
    <col min="7" max="7" width="7.83203125" style="68" customWidth="1"/>
    <col min="8" max="8" width="3.5" style="67" customWidth="1"/>
    <col min="9" max="9" width="13.1640625" style="67" customWidth="1"/>
    <col min="10" max="12" width="9.33203125" style="67" customWidth="1"/>
    <col min="13" max="13" width="7.1640625" style="67" customWidth="1"/>
    <col min="14" max="14" width="20" style="67" customWidth="1"/>
    <col min="15" max="15" width="15.83203125" style="67" customWidth="1"/>
    <col min="16" max="16" width="7.1640625" style="67" customWidth="1"/>
    <col min="17" max="17" width="3.33203125" style="67" customWidth="1"/>
    <col min="18" max="18" width="16" style="67" customWidth="1"/>
    <col min="19" max="16384" width="9.33203125" style="67"/>
  </cols>
  <sheetData>
    <row r="1" spans="1:20" ht="12.75" customHeight="1">
      <c r="A1" s="259" t="s">
        <v>0</v>
      </c>
      <c r="B1" s="259"/>
      <c r="C1" s="259"/>
      <c r="D1" s="248" t="s">
        <v>387</v>
      </c>
      <c r="E1" s="248"/>
      <c r="F1" s="248"/>
      <c r="G1" s="248"/>
      <c r="H1" s="248"/>
      <c r="I1" s="248"/>
      <c r="J1" s="62"/>
      <c r="K1" s="63"/>
      <c r="L1" s="148" t="s">
        <v>1</v>
      </c>
      <c r="M1" s="248" t="s">
        <v>385</v>
      </c>
      <c r="N1" s="248"/>
      <c r="O1"/>
      <c r="P1"/>
      <c r="Q1" s="149" t="s">
        <v>265</v>
      </c>
      <c r="R1" s="66" t="s">
        <v>388</v>
      </c>
    </row>
    <row r="2" spans="1:20" ht="12.75" customHeight="1">
      <c r="A2" s="93"/>
      <c r="B2" s="93"/>
      <c r="C2" s="93"/>
      <c r="D2" s="249" t="s">
        <v>263</v>
      </c>
      <c r="E2" s="249"/>
      <c r="F2" s="249"/>
      <c r="G2" s="249"/>
      <c r="H2" s="249"/>
      <c r="I2" s="249"/>
      <c r="J2" s="62"/>
      <c r="K2" s="63"/>
      <c r="L2" s="64"/>
      <c r="M2" s="74"/>
      <c r="N2" s="74"/>
      <c r="O2"/>
      <c r="P2"/>
      <c r="Q2" s="65"/>
      <c r="R2" s="82"/>
    </row>
    <row r="3" spans="1:20" ht="12.75" customHeight="1">
      <c r="A3" s="93"/>
      <c r="B3" s="93"/>
      <c r="C3" s="93"/>
      <c r="D3" s="248"/>
      <c r="E3" s="248"/>
      <c r="F3" s="248"/>
      <c r="G3" s="248"/>
      <c r="H3" s="248"/>
      <c r="I3" s="248"/>
      <c r="J3" s="62"/>
      <c r="K3" s="63"/>
      <c r="L3" s="64"/>
      <c r="M3" s="74"/>
      <c r="N3" s="74"/>
      <c r="O3"/>
      <c r="P3"/>
      <c r="Q3" s="65"/>
      <c r="R3" s="82"/>
    </row>
    <row r="4" spans="1:20" ht="12.75" customHeight="1">
      <c r="A4" s="93"/>
      <c r="B4" s="93"/>
      <c r="C4" s="93"/>
      <c r="D4" s="249" t="s">
        <v>264</v>
      </c>
      <c r="E4" s="249"/>
      <c r="F4" s="249"/>
      <c r="G4" s="249"/>
      <c r="H4" s="249"/>
      <c r="I4" s="249"/>
      <c r="J4" s="62"/>
      <c r="K4" s="63"/>
      <c r="L4" s="64"/>
      <c r="M4" s="74"/>
      <c r="N4" s="74"/>
      <c r="O4"/>
      <c r="P4"/>
      <c r="Q4" s="65"/>
      <c r="R4" s="82"/>
    </row>
    <row r="5" spans="1:20" ht="12.75" customHeight="1">
      <c r="A5" s="93"/>
      <c r="B5" s="93"/>
      <c r="C5" s="93"/>
      <c r="D5" s="62"/>
      <c r="E5" s="62"/>
      <c r="F5" s="62"/>
      <c r="G5" s="62"/>
      <c r="H5" s="62"/>
      <c r="I5" s="62"/>
      <c r="J5" s="62"/>
      <c r="K5" s="63"/>
      <c r="L5" s="64"/>
      <c r="M5" s="74"/>
      <c r="N5" s="74"/>
      <c r="O5"/>
      <c r="P5"/>
      <c r="Q5" s="65"/>
      <c r="R5" s="82"/>
    </row>
    <row r="6" spans="1:20" ht="18" customHeight="1">
      <c r="A6" s="69"/>
      <c r="B6" s="260" t="s">
        <v>338</v>
      </c>
      <c r="C6" s="260"/>
      <c r="D6" s="260"/>
      <c r="E6" s="260"/>
      <c r="F6" s="260"/>
      <c r="G6" s="260"/>
      <c r="H6" s="260"/>
      <c r="I6" s="260"/>
      <c r="J6" s="69"/>
      <c r="L6" s="64"/>
      <c r="M6" s="74"/>
      <c r="N6" s="74"/>
      <c r="O6"/>
      <c r="P6"/>
      <c r="Q6" s="65"/>
      <c r="R6" s="82"/>
    </row>
    <row r="7" spans="1:20">
      <c r="A7" s="69"/>
      <c r="B7" s="69"/>
      <c r="C7" s="69"/>
      <c r="D7" s="69"/>
      <c r="E7" s="69"/>
      <c r="F7" s="69"/>
      <c r="G7" s="69"/>
      <c r="H7" s="62"/>
      <c r="I7" s="62"/>
      <c r="J7" s="70"/>
      <c r="L7" s="64"/>
      <c r="M7" s="74"/>
      <c r="N7" s="74"/>
      <c r="O7" s="80"/>
      <c r="P7" s="80"/>
      <c r="Q7" s="65"/>
      <c r="R7" s="82"/>
      <c r="S7" s="63"/>
    </row>
    <row r="8" spans="1:20" ht="18" customHeight="1">
      <c r="A8" s="75"/>
      <c r="B8" s="255" t="s">
        <v>216</v>
      </c>
      <c r="C8" s="255"/>
      <c r="D8" s="255"/>
      <c r="E8" s="255"/>
      <c r="F8" s="255"/>
      <c r="G8" s="255"/>
      <c r="H8" s="255"/>
      <c r="I8" s="255"/>
      <c r="J8" s="71"/>
      <c r="K8" s="63"/>
      <c r="L8" s="63"/>
      <c r="M8" s="63"/>
      <c r="N8" s="63"/>
      <c r="O8" s="63"/>
      <c r="P8" s="63"/>
      <c r="Q8" s="63"/>
      <c r="R8" s="63"/>
      <c r="S8" s="63"/>
    </row>
    <row r="9" spans="1:20">
      <c r="A9" s="75"/>
      <c r="B9" s="75"/>
      <c r="C9" s="75"/>
      <c r="D9" s="75"/>
      <c r="E9" s="75"/>
      <c r="F9" s="75"/>
      <c r="G9" s="75"/>
      <c r="H9" s="62"/>
      <c r="I9" s="62"/>
      <c r="J9" s="70"/>
      <c r="K9" s="63"/>
      <c r="L9" s="254"/>
      <c r="M9" s="254"/>
      <c r="N9" s="254"/>
      <c r="O9" s="63"/>
      <c r="P9" s="246"/>
      <c r="Q9" s="63"/>
      <c r="R9" s="63"/>
      <c r="S9" s="63"/>
    </row>
    <row r="10" spans="1:20" ht="12.75" customHeight="1">
      <c r="A10" s="75"/>
      <c r="B10" s="256" t="s">
        <v>218</v>
      </c>
      <c r="C10" s="256"/>
      <c r="D10" s="256"/>
      <c r="E10" s="256"/>
      <c r="F10" s="256"/>
      <c r="G10" s="256"/>
      <c r="H10" s="256"/>
      <c r="I10" s="256"/>
      <c r="J10" s="71"/>
      <c r="K10" s="63"/>
      <c r="L10" s="250"/>
      <c r="M10" s="250"/>
      <c r="N10" s="250"/>
      <c r="O10" s="250"/>
      <c r="P10" s="250"/>
      <c r="Q10" s="73"/>
      <c r="R10" s="84"/>
      <c r="S10" s="63"/>
    </row>
    <row r="11" spans="1:20" ht="12.75" customHeight="1">
      <c r="A11" s="75"/>
      <c r="B11" s="75"/>
      <c r="C11" s="75"/>
      <c r="D11" s="75"/>
      <c r="E11" s="75"/>
      <c r="F11" s="75"/>
      <c r="G11" s="75"/>
      <c r="H11" s="62"/>
      <c r="I11" s="62"/>
      <c r="J11" s="70"/>
      <c r="K11" s="63"/>
      <c r="L11" s="63"/>
      <c r="M11" s="63"/>
      <c r="N11" s="63"/>
      <c r="O11" s="63"/>
      <c r="P11" s="82"/>
      <c r="Q11" s="73"/>
      <c r="R11" s="83"/>
      <c r="S11" s="63"/>
    </row>
    <row r="12" spans="1:20" ht="12.75" customHeight="1">
      <c r="A12" s="67"/>
      <c r="B12" s="67"/>
      <c r="C12" s="67"/>
      <c r="D12" s="67"/>
      <c r="E12" s="67"/>
      <c r="F12" s="67"/>
      <c r="G12" s="67"/>
      <c r="J12" s="72"/>
      <c r="K12" s="81"/>
      <c r="L12" s="265"/>
      <c r="M12" s="265"/>
      <c r="N12" s="265"/>
      <c r="O12" s="265"/>
      <c r="P12" s="265"/>
      <c r="Q12" s="265"/>
      <c r="R12" s="62"/>
      <c r="S12" s="63"/>
    </row>
    <row r="13" spans="1:20" ht="12.75" customHeight="1">
      <c r="A13" s="62"/>
      <c r="B13" s="62"/>
      <c r="C13" s="62"/>
      <c r="D13" s="62"/>
      <c r="E13" s="62"/>
      <c r="F13" s="62"/>
      <c r="G13" s="62"/>
      <c r="H13" s="63"/>
      <c r="I13" s="63"/>
      <c r="J13" s="72"/>
      <c r="K13" s="63"/>
      <c r="L13" s="3"/>
      <c r="M13" s="3"/>
      <c r="N13" s="3"/>
      <c r="O13" s="62"/>
      <c r="P13" s="62"/>
      <c r="Q13" s="62"/>
      <c r="R13" s="62"/>
      <c r="S13" s="63"/>
    </row>
    <row r="14" spans="1:20" ht="12.75" customHeight="1">
      <c r="A14" s="62"/>
      <c r="B14" s="62"/>
      <c r="C14" s="62"/>
      <c r="D14" s="257"/>
      <c r="E14" s="257"/>
      <c r="F14" s="257"/>
      <c r="G14" s="257"/>
      <c r="H14" s="257"/>
      <c r="I14" s="62"/>
      <c r="J14" s="72"/>
      <c r="K14" s="63"/>
      <c r="L14" s="266"/>
      <c r="M14" s="266"/>
      <c r="N14" s="266"/>
      <c r="O14" s="3"/>
      <c r="P14" s="268"/>
      <c r="Q14" s="268"/>
      <c r="R14" s="268"/>
      <c r="S14" s="63"/>
    </row>
    <row r="15" spans="1:20" ht="26.25" customHeight="1">
      <c r="B15" s="258" t="s">
        <v>339</v>
      </c>
      <c r="C15" s="258"/>
      <c r="D15" s="258"/>
      <c r="E15" s="258"/>
      <c r="F15" s="258"/>
      <c r="G15" s="258"/>
      <c r="H15" s="258"/>
      <c r="I15" s="258"/>
      <c r="J15" s="85"/>
      <c r="K15" s="63"/>
      <c r="L15" s="267"/>
      <c r="M15" s="267"/>
      <c r="N15" s="267"/>
      <c r="O15" s="74"/>
      <c r="P15" s="267"/>
      <c r="Q15" s="267"/>
      <c r="R15" s="267"/>
      <c r="S15" s="63"/>
    </row>
    <row r="16" spans="1:20" ht="12.75" customHeight="1">
      <c r="A16" s="62"/>
      <c r="B16" s="62"/>
      <c r="C16" s="62"/>
      <c r="D16" s="62"/>
      <c r="E16" s="62"/>
      <c r="F16" s="62"/>
      <c r="G16" s="62"/>
      <c r="H16" s="63"/>
      <c r="I16" s="63"/>
      <c r="J16" s="72"/>
      <c r="K16" s="63"/>
      <c r="L16" s="63"/>
      <c r="M16" s="63"/>
      <c r="N16" s="63"/>
      <c r="O16" s="63"/>
      <c r="P16" s="63"/>
      <c r="Q16" s="63"/>
      <c r="R16" s="63"/>
      <c r="S16" s="62"/>
      <c r="T16" s="62"/>
    </row>
    <row r="17" spans="1:20" ht="12.75" customHeight="1">
      <c r="A17" s="62"/>
      <c r="B17" s="63"/>
      <c r="C17" s="63"/>
      <c r="D17" s="63"/>
      <c r="E17" s="63"/>
      <c r="F17" s="63"/>
      <c r="G17" s="63"/>
      <c r="H17" s="63"/>
      <c r="I17" s="63"/>
      <c r="J17" s="72"/>
      <c r="K17" s="63"/>
      <c r="L17" s="63"/>
      <c r="M17" s="63"/>
      <c r="N17" s="63"/>
      <c r="O17" s="63"/>
      <c r="P17" s="63"/>
      <c r="Q17" s="63"/>
      <c r="R17" s="63"/>
      <c r="S17" s="62"/>
      <c r="T17" s="68"/>
    </row>
    <row r="18" spans="1:20" ht="12.75" customHeight="1">
      <c r="A18" s="247"/>
      <c r="B18" s="247"/>
      <c r="C18" s="247"/>
      <c r="D18" s="247"/>
      <c r="E18" s="247"/>
      <c r="F18" s="74"/>
      <c r="G18" s="248" t="s">
        <v>382</v>
      </c>
      <c r="H18" s="248"/>
      <c r="I18" s="248"/>
      <c r="J18" s="72"/>
      <c r="S18" s="74"/>
      <c r="T18" s="74"/>
    </row>
    <row r="19" spans="1:20" ht="12.75" customHeight="1">
      <c r="A19" s="62"/>
      <c r="B19" s="62"/>
      <c r="C19" s="62"/>
      <c r="D19" s="62"/>
      <c r="E19" s="62"/>
      <c r="F19" s="62"/>
      <c r="G19" s="62"/>
      <c r="H19" s="75"/>
      <c r="I19" s="75"/>
      <c r="J19" s="71"/>
      <c r="L19" s="269" t="s">
        <v>340</v>
      </c>
      <c r="M19" s="269"/>
      <c r="N19" s="269"/>
      <c r="O19" s="269"/>
      <c r="P19" s="269"/>
      <c r="Q19" s="269"/>
      <c r="R19" s="269"/>
      <c r="S19" s="74"/>
      <c r="T19" s="74"/>
    </row>
    <row r="20" spans="1:20" ht="12.75" customHeight="1">
      <c r="A20" s="247"/>
      <c r="B20" s="247"/>
      <c r="C20" s="247"/>
      <c r="D20" s="247"/>
      <c r="E20" s="247"/>
      <c r="F20" s="74"/>
      <c r="G20" s="248" t="s">
        <v>382</v>
      </c>
      <c r="H20" s="248"/>
      <c r="I20" s="248"/>
      <c r="J20" s="71"/>
      <c r="L20" s="67" t="s">
        <v>270</v>
      </c>
      <c r="N20" s="88"/>
      <c r="O20" s="271" t="s">
        <v>219</v>
      </c>
      <c r="P20" s="271"/>
      <c r="Q20" s="271"/>
      <c r="R20" s="271"/>
    </row>
    <row r="21" spans="1:20" ht="12.75" customHeight="1">
      <c r="A21" s="77"/>
      <c r="B21" s="77"/>
      <c r="C21" s="77"/>
      <c r="D21" s="77"/>
      <c r="E21" s="77"/>
      <c r="F21" s="62"/>
      <c r="G21" s="77"/>
      <c r="H21" s="63"/>
      <c r="I21" s="63"/>
      <c r="J21" s="71"/>
      <c r="L21" s="270" t="s">
        <v>220</v>
      </c>
      <c r="M21" s="270"/>
      <c r="N21" s="270"/>
      <c r="O21" s="76"/>
      <c r="P21" s="76"/>
      <c r="Q21" s="76"/>
      <c r="R21" s="76"/>
    </row>
    <row r="22" spans="1:20" ht="12.75" customHeight="1">
      <c r="A22" s="247"/>
      <c r="B22" s="247"/>
      <c r="C22" s="247"/>
      <c r="D22" s="247"/>
      <c r="E22" s="247"/>
      <c r="F22" s="74"/>
      <c r="G22" s="248" t="s">
        <v>382</v>
      </c>
      <c r="H22" s="248"/>
      <c r="I22" s="248"/>
      <c r="J22" s="71"/>
      <c r="L22" s="68"/>
      <c r="M22" s="76"/>
      <c r="N22" s="76"/>
      <c r="O22" s="76"/>
      <c r="P22" s="76"/>
      <c r="Q22" s="76"/>
      <c r="R22" s="76"/>
    </row>
    <row r="23" spans="1:20" ht="12.75" customHeight="1">
      <c r="A23" s="77"/>
      <c r="B23" s="77"/>
      <c r="C23" s="77"/>
      <c r="D23" s="77"/>
      <c r="E23" s="77"/>
      <c r="F23" s="62"/>
      <c r="G23" s="77"/>
      <c r="H23" s="63"/>
      <c r="I23" s="63"/>
      <c r="J23" s="72"/>
      <c r="L23" s="247"/>
      <c r="M23" s="247"/>
      <c r="N23" s="247"/>
      <c r="O23" s="68"/>
      <c r="P23" s="251"/>
      <c r="Q23" s="251"/>
      <c r="R23" s="251"/>
    </row>
    <row r="24" spans="1:20" ht="12.75" customHeight="1">
      <c r="A24" s="247"/>
      <c r="B24" s="247"/>
      <c r="C24" s="247"/>
      <c r="D24" s="247"/>
      <c r="E24" s="247"/>
      <c r="F24" s="74"/>
      <c r="G24" s="248" t="s">
        <v>382</v>
      </c>
      <c r="H24" s="248"/>
      <c r="I24" s="248"/>
      <c r="J24" s="72"/>
      <c r="L24" s="249" t="s">
        <v>336</v>
      </c>
      <c r="M24" s="249"/>
      <c r="N24" s="249"/>
      <c r="O24" s="68"/>
      <c r="P24" s="249" t="s">
        <v>337</v>
      </c>
      <c r="Q24" s="249"/>
      <c r="R24" s="249"/>
    </row>
    <row r="25" spans="1:20" ht="12.75" customHeight="1">
      <c r="A25" s="62"/>
      <c r="B25" s="62"/>
      <c r="C25" s="62"/>
      <c r="D25" s="75"/>
      <c r="E25" s="75"/>
      <c r="F25" s="75"/>
      <c r="G25" s="75"/>
      <c r="H25" s="80"/>
      <c r="I25" s="80"/>
      <c r="J25" s="72"/>
      <c r="L25" s="62"/>
      <c r="M25" s="62"/>
      <c r="N25" s="62"/>
      <c r="O25" s="62"/>
      <c r="P25" s="62"/>
      <c r="Q25" s="62"/>
      <c r="R25" s="62"/>
    </row>
    <row r="26" spans="1:20" s="68" customFormat="1" ht="12.75" customHeight="1">
      <c r="A26" s="247"/>
      <c r="B26" s="247"/>
      <c r="C26" s="247"/>
      <c r="D26" s="247"/>
      <c r="E26" s="247"/>
      <c r="F26" s="74"/>
      <c r="G26" s="248" t="s">
        <v>382</v>
      </c>
      <c r="H26" s="248"/>
      <c r="I26" s="248"/>
      <c r="J26" s="72"/>
    </row>
    <row r="27" spans="1:20" s="68" customFormat="1" ht="12.75" customHeight="1">
      <c r="A27" s="62"/>
      <c r="B27" s="62"/>
      <c r="C27" s="62"/>
      <c r="D27" s="75"/>
      <c r="E27" s="75"/>
      <c r="F27" s="75"/>
      <c r="G27" s="75"/>
      <c r="H27" s="80"/>
      <c r="I27" s="80"/>
      <c r="J27" s="79"/>
      <c r="L27" s="247"/>
      <c r="M27" s="247"/>
      <c r="N27" s="247"/>
      <c r="O27" s="78"/>
      <c r="P27" s="252"/>
      <c r="Q27" s="252"/>
      <c r="R27" s="252"/>
    </row>
    <row r="28" spans="1:20" s="68" customFormat="1" ht="12.75" customHeight="1">
      <c r="A28" s="247"/>
      <c r="B28" s="247"/>
      <c r="C28" s="247"/>
      <c r="D28" s="247"/>
      <c r="E28" s="247"/>
      <c r="F28" s="74"/>
      <c r="G28" s="248"/>
      <c r="H28" s="248"/>
      <c r="I28" s="248"/>
      <c r="J28" s="79"/>
      <c r="L28" s="249" t="s">
        <v>336</v>
      </c>
      <c r="M28" s="249"/>
      <c r="N28" s="249"/>
      <c r="O28" s="78"/>
      <c r="P28" s="253" t="s">
        <v>337</v>
      </c>
      <c r="Q28" s="253"/>
      <c r="R28" s="253"/>
    </row>
    <row r="29" spans="1:20" s="62" customFormat="1" ht="12.75" customHeight="1">
      <c r="D29" s="75"/>
      <c r="E29" s="75"/>
      <c r="F29" s="75"/>
      <c r="G29" s="75"/>
      <c r="H29" s="80"/>
      <c r="I29" s="80"/>
      <c r="J29" s="79"/>
      <c r="K29" s="68"/>
      <c r="M29" s="78"/>
      <c r="N29" s="78"/>
      <c r="O29" s="78"/>
      <c r="P29" s="78"/>
      <c r="Q29" s="78"/>
      <c r="R29" s="78"/>
    </row>
    <row r="30" spans="1:20" s="68" customFormat="1" ht="12.75" customHeight="1">
      <c r="A30" s="247"/>
      <c r="B30" s="247"/>
      <c r="C30" s="247"/>
      <c r="D30" s="247"/>
      <c r="E30" s="247"/>
      <c r="F30" s="74"/>
      <c r="G30" s="248"/>
      <c r="H30" s="248"/>
      <c r="I30" s="248"/>
      <c r="J30" s="79"/>
      <c r="K30" s="215"/>
      <c r="L30" s="213"/>
      <c r="M30" s="216"/>
      <c r="N30" s="216"/>
      <c r="O30" s="216"/>
      <c r="P30" s="216"/>
      <c r="Q30" s="216"/>
      <c r="R30" s="216"/>
    </row>
    <row r="31" spans="1:20" s="62" customFormat="1" ht="12.75" customHeight="1">
      <c r="A31" s="249" t="s">
        <v>217</v>
      </c>
      <c r="B31" s="249"/>
      <c r="C31" s="249"/>
      <c r="D31" s="249"/>
      <c r="E31" s="249"/>
      <c r="F31" s="74"/>
      <c r="G31" s="249" t="s">
        <v>2</v>
      </c>
      <c r="H31" s="249"/>
      <c r="I31" s="249"/>
      <c r="J31" s="79"/>
      <c r="L31" s="68"/>
      <c r="M31" s="68"/>
      <c r="N31" s="68"/>
      <c r="O31" s="68"/>
      <c r="P31" s="68"/>
      <c r="Q31" s="68"/>
      <c r="R31" s="68"/>
    </row>
    <row r="32" spans="1:20" s="68" customFormat="1" ht="12.75" customHeight="1">
      <c r="J32" s="79"/>
      <c r="L32" s="68" t="s">
        <v>378</v>
      </c>
    </row>
    <row r="33" spans="10:18" s="62" customFormat="1" ht="12.75" customHeight="1">
      <c r="J33" s="79"/>
      <c r="L33" s="67" t="s">
        <v>358</v>
      </c>
      <c r="M33" s="67"/>
      <c r="N33" s="67"/>
      <c r="O33" s="67"/>
      <c r="P33" s="217" t="s">
        <v>72</v>
      </c>
      <c r="Q33" s="261">
        <f>'Page 2'!J41</f>
        <v>401576</v>
      </c>
      <c r="R33" s="262"/>
    </row>
    <row r="34" spans="10:18" s="68" customFormat="1" ht="12.75" customHeight="1">
      <c r="J34" s="72"/>
      <c r="L34" s="67" t="s">
        <v>359</v>
      </c>
      <c r="M34" s="67"/>
      <c r="N34" s="67"/>
      <c r="O34" s="67"/>
      <c r="P34" s="217" t="s">
        <v>72</v>
      </c>
      <c r="Q34" s="263">
        <f>'Page 2'!J42</f>
        <v>23384</v>
      </c>
      <c r="R34" s="264"/>
    </row>
    <row r="35" spans="10:18" s="68" customFormat="1" ht="12.75" customHeight="1">
      <c r="J35" s="72"/>
      <c r="K35" s="62"/>
      <c r="L35" s="67"/>
      <c r="M35" s="67"/>
      <c r="N35" s="67"/>
      <c r="O35" s="67"/>
      <c r="P35" s="67"/>
      <c r="Q35" s="67"/>
      <c r="R35" s="67"/>
    </row>
    <row r="36" spans="10:18" s="68" customFormat="1" ht="12.75" customHeight="1">
      <c r="J36" s="63"/>
      <c r="L36" s="67"/>
      <c r="M36" s="67"/>
      <c r="N36" s="67"/>
      <c r="O36" s="67"/>
      <c r="P36" s="67"/>
      <c r="Q36" s="67"/>
      <c r="R36" s="67"/>
    </row>
    <row r="37" spans="10:18">
      <c r="K37" s="62"/>
    </row>
    <row r="38" spans="10:18">
      <c r="K38" s="62"/>
    </row>
  </sheetData>
  <sheetProtection sheet="1" objects="1" scenarios="1"/>
  <mergeCells count="47">
    <mergeCell ref="Q34:R34"/>
    <mergeCell ref="L12:Q12"/>
    <mergeCell ref="L14:N14"/>
    <mergeCell ref="L15:N15"/>
    <mergeCell ref="P14:R14"/>
    <mergeCell ref="P15:R15"/>
    <mergeCell ref="L19:R19"/>
    <mergeCell ref="L21:N21"/>
    <mergeCell ref="O20:R20"/>
    <mergeCell ref="M1:N1"/>
    <mergeCell ref="B6:I6"/>
    <mergeCell ref="D2:I2"/>
    <mergeCell ref="D3:I3"/>
    <mergeCell ref="D4:I4"/>
    <mergeCell ref="Q33:R33"/>
    <mergeCell ref="B8:I8"/>
    <mergeCell ref="B10:I10"/>
    <mergeCell ref="D14:H14"/>
    <mergeCell ref="B15:I15"/>
    <mergeCell ref="A1:C1"/>
    <mergeCell ref="D1:I1"/>
    <mergeCell ref="A20:E20"/>
    <mergeCell ref="G20:I20"/>
    <mergeCell ref="L9:N9"/>
    <mergeCell ref="G28:I28"/>
    <mergeCell ref="A18:E18"/>
    <mergeCell ref="G18:I18"/>
    <mergeCell ref="A22:E22"/>
    <mergeCell ref="G22:I22"/>
    <mergeCell ref="A24:E24"/>
    <mergeCell ref="G24:I24"/>
    <mergeCell ref="L10:P10"/>
    <mergeCell ref="L28:N28"/>
    <mergeCell ref="P23:R23"/>
    <mergeCell ref="P24:R24"/>
    <mergeCell ref="P27:R27"/>
    <mergeCell ref="P28:R28"/>
    <mergeCell ref="A30:E30"/>
    <mergeCell ref="G30:I30"/>
    <mergeCell ref="L23:N23"/>
    <mergeCell ref="A31:E31"/>
    <mergeCell ref="G31:I31"/>
    <mergeCell ref="L24:N24"/>
    <mergeCell ref="L27:N27"/>
    <mergeCell ref="A28:E28"/>
    <mergeCell ref="A26:E26"/>
    <mergeCell ref="G26:I26"/>
  </mergeCells>
  <phoneticPr fontId="0" type="noConversion"/>
  <dataValidations xWindow="701" yWindow="156" count="1">
    <dataValidation type="textLength" operator="equal" showInputMessage="1" showErrorMessage="1" prompt="This cell will only accept entries equal to 9 digits.  School District sponsored charter schools must enter their CTDS number.  State Board sponsored charter schools must enter their CTD number plus 3 zeros." sqref="R1">
      <formula1>9</formula1>
    </dataValidation>
  </dataValidations>
  <printOptions horizontalCentered="1"/>
  <pageMargins left="0.25" right="0.25" top="1.25" bottom="0.75" header="0.5" footer="0.5"/>
  <pageSetup scale="86" orientation="landscape" horizontalDpi="300" verticalDpi="300"/>
  <headerFooter>
    <oddFooter>&amp;LRev. 8/03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3"/>
  <sheetViews>
    <sheetView showGridLines="0" tabSelected="1" showRuler="0" workbookViewId="0">
      <selection activeCell="H6" sqref="H6:H33"/>
    </sheetView>
  </sheetViews>
  <sheetFormatPr baseColWidth="10" defaultColWidth="9.33203125" defaultRowHeight="12" x14ac:dyDescent="0"/>
  <cols>
    <col min="1" max="1" width="3.33203125" style="4" customWidth="1"/>
    <col min="2" max="2" width="17.83203125" style="4" customWidth="1"/>
    <col min="3" max="3" width="33.33203125" style="4" customWidth="1"/>
    <col min="4" max="4" width="13.83203125" style="4" customWidth="1"/>
    <col min="5" max="5" width="5.1640625" style="4" customWidth="1"/>
    <col min="6" max="7" width="7.6640625" style="4" customWidth="1"/>
    <col min="8" max="8" width="13.83203125" style="4" customWidth="1"/>
    <col min="9" max="11" width="9.33203125" style="4" customWidth="1"/>
    <col min="12" max="12" width="10.6640625" style="4" customWidth="1"/>
    <col min="13" max="13" width="11.33203125" style="4" customWidth="1"/>
    <col min="14" max="16384" width="9.33203125" style="4"/>
  </cols>
  <sheetData>
    <row r="1" spans="1:14">
      <c r="A1" s="276" t="s">
        <v>0</v>
      </c>
      <c r="B1" s="276"/>
      <c r="C1" s="12" t="str">
        <f>'Cover Page'!D1</f>
        <v>Primavera Technical Learning Center</v>
      </c>
      <c r="F1" s="3"/>
      <c r="G1" s="5" t="s">
        <v>1</v>
      </c>
      <c r="H1" s="277" t="str">
        <f>'Cover Page'!M1</f>
        <v>Maricopa</v>
      </c>
      <c r="I1" s="277"/>
      <c r="J1" s="3"/>
      <c r="L1" s="5" t="s">
        <v>265</v>
      </c>
      <c r="M1" s="278" t="str">
        <f>'Cover Page'!R1</f>
        <v>078926000</v>
      </c>
      <c r="N1" s="277"/>
    </row>
    <row r="2" spans="1:14">
      <c r="F2" s="10"/>
      <c r="G2" s="10"/>
      <c r="H2" s="3" t="s">
        <v>3</v>
      </c>
      <c r="I2" s="3"/>
    </row>
    <row r="3" spans="1:14">
      <c r="L3" s="3"/>
    </row>
    <row r="4" spans="1:14">
      <c r="B4" s="274" t="s">
        <v>4</v>
      </c>
      <c r="C4" s="274"/>
      <c r="D4" s="3"/>
      <c r="E4" s="3"/>
      <c r="F4" s="3"/>
      <c r="G4" s="3"/>
      <c r="H4" s="48" t="s">
        <v>5</v>
      </c>
      <c r="J4" s="50"/>
      <c r="K4" s="50"/>
      <c r="L4" s="50"/>
      <c r="M4" s="3"/>
    </row>
    <row r="5" spans="1:14">
      <c r="B5" s="6" t="s">
        <v>6</v>
      </c>
      <c r="C5" s="3"/>
      <c r="D5" s="3"/>
      <c r="E5" s="3"/>
      <c r="F5" s="3"/>
      <c r="G5" s="3"/>
      <c r="H5" s="3"/>
      <c r="J5" s="49"/>
      <c r="K5" s="50"/>
      <c r="L5" s="50"/>
      <c r="M5" s="3"/>
    </row>
    <row r="6" spans="1:14">
      <c r="A6" s="18" t="s">
        <v>7</v>
      </c>
      <c r="B6" s="272" t="s">
        <v>172</v>
      </c>
      <c r="C6" s="272"/>
      <c r="D6" s="272"/>
      <c r="E6" s="3"/>
      <c r="F6" s="3"/>
      <c r="G6" s="3"/>
      <c r="H6" s="19" t="s">
        <v>3</v>
      </c>
      <c r="I6" s="43" t="s">
        <v>7</v>
      </c>
      <c r="J6" s="50"/>
      <c r="K6" s="50"/>
      <c r="L6" s="50"/>
      <c r="M6" s="3"/>
    </row>
    <row r="7" spans="1:14">
      <c r="A7" s="18" t="s">
        <v>8</v>
      </c>
      <c r="B7" s="272" t="s">
        <v>173</v>
      </c>
      <c r="C7" s="272"/>
      <c r="D7" s="3"/>
      <c r="E7" s="3"/>
      <c r="F7" s="3"/>
      <c r="G7" s="3"/>
      <c r="H7" s="19">
        <v>193</v>
      </c>
      <c r="I7" s="43" t="s">
        <v>8</v>
      </c>
      <c r="J7" s="51"/>
      <c r="K7" s="50"/>
      <c r="L7" s="50"/>
      <c r="M7" s="3"/>
    </row>
    <row r="8" spans="1:14">
      <c r="A8" s="18" t="s">
        <v>9</v>
      </c>
      <c r="B8" s="272" t="s">
        <v>174</v>
      </c>
      <c r="C8" s="272"/>
      <c r="D8" s="3"/>
      <c r="E8" s="3"/>
      <c r="F8" s="3"/>
      <c r="G8" s="3"/>
      <c r="H8" s="19"/>
      <c r="I8" s="43" t="s">
        <v>9</v>
      </c>
      <c r="J8" s="51"/>
      <c r="K8" s="50"/>
      <c r="L8" s="50"/>
      <c r="M8" s="3"/>
    </row>
    <row r="9" spans="1:14">
      <c r="A9" s="18" t="s">
        <v>10</v>
      </c>
      <c r="B9" s="272" t="s">
        <v>175</v>
      </c>
      <c r="C9" s="272"/>
      <c r="D9" s="3"/>
      <c r="E9" s="3"/>
      <c r="F9" s="3"/>
      <c r="G9" s="3"/>
      <c r="H9" s="19"/>
      <c r="I9" s="43" t="s">
        <v>10</v>
      </c>
      <c r="J9" s="50"/>
      <c r="K9" s="50"/>
      <c r="L9" s="50"/>
      <c r="M9" s="3"/>
    </row>
    <row r="10" spans="1:14">
      <c r="A10" s="18" t="s">
        <v>11</v>
      </c>
      <c r="B10" s="272" t="s">
        <v>202</v>
      </c>
      <c r="C10" s="272"/>
      <c r="D10" s="3"/>
      <c r="E10" s="3"/>
      <c r="F10" s="3"/>
      <c r="G10" s="3"/>
      <c r="H10" s="19" t="s">
        <v>3</v>
      </c>
      <c r="I10" s="43" t="s">
        <v>11</v>
      </c>
      <c r="J10" s="50"/>
      <c r="K10" s="50"/>
      <c r="L10" s="50"/>
      <c r="M10" s="3"/>
    </row>
    <row r="11" spans="1:14">
      <c r="A11" s="18" t="s">
        <v>12</v>
      </c>
      <c r="B11" s="272" t="s">
        <v>176</v>
      </c>
      <c r="C11" s="272"/>
      <c r="D11" s="275"/>
      <c r="E11" s="275"/>
      <c r="F11" s="275"/>
      <c r="G11" s="3"/>
      <c r="H11" s="19"/>
      <c r="I11" s="43" t="s">
        <v>12</v>
      </c>
      <c r="J11" s="50"/>
      <c r="K11" s="50"/>
      <c r="L11" s="50"/>
      <c r="M11" s="3"/>
    </row>
    <row r="12" spans="1:14">
      <c r="A12" s="18" t="s">
        <v>13</v>
      </c>
      <c r="B12" s="274" t="s">
        <v>177</v>
      </c>
      <c r="C12" s="274"/>
      <c r="D12" s="3"/>
      <c r="E12" s="3"/>
      <c r="F12" s="3"/>
      <c r="G12" s="3"/>
      <c r="H12" s="54">
        <f>SUM(H6:H11)</f>
        <v>193</v>
      </c>
      <c r="I12" s="43" t="s">
        <v>13</v>
      </c>
      <c r="J12" s="50"/>
      <c r="K12" s="50"/>
      <c r="L12" s="50"/>
      <c r="M12" s="3"/>
    </row>
    <row r="13" spans="1:14">
      <c r="A13" s="3"/>
      <c r="B13" s="274" t="s">
        <v>14</v>
      </c>
      <c r="C13" s="274"/>
      <c r="D13" s="3"/>
      <c r="E13" s="3"/>
      <c r="F13" s="3"/>
      <c r="G13" s="3"/>
      <c r="H13" s="3"/>
      <c r="I13" s="43" t="s">
        <v>3</v>
      </c>
      <c r="J13" s="50"/>
      <c r="K13" s="50"/>
      <c r="L13" s="50"/>
      <c r="M13" s="3"/>
    </row>
    <row r="14" spans="1:14">
      <c r="A14" s="18" t="s">
        <v>15</v>
      </c>
      <c r="B14" s="272" t="s">
        <v>178</v>
      </c>
      <c r="C14" s="272"/>
      <c r="D14" s="3"/>
      <c r="E14" s="3"/>
      <c r="F14" s="3"/>
      <c r="G14" s="3"/>
      <c r="H14" s="19"/>
      <c r="I14" s="43" t="s">
        <v>15</v>
      </c>
      <c r="J14" s="50"/>
      <c r="K14" s="50"/>
      <c r="L14" s="50"/>
      <c r="M14" s="3"/>
    </row>
    <row r="15" spans="1:14">
      <c r="A15" s="18" t="s">
        <v>16</v>
      </c>
      <c r="B15" s="272" t="s">
        <v>179</v>
      </c>
      <c r="C15" s="272"/>
      <c r="D15" s="3"/>
      <c r="E15" s="3"/>
      <c r="F15" s="3"/>
      <c r="G15" s="3"/>
      <c r="H15" s="19"/>
      <c r="I15" s="43" t="s">
        <v>16</v>
      </c>
      <c r="J15" s="50"/>
      <c r="K15" s="50"/>
      <c r="L15" s="50"/>
      <c r="M15" s="3"/>
    </row>
    <row r="16" spans="1:14">
      <c r="A16" s="18" t="s">
        <v>17</v>
      </c>
      <c r="B16" s="272" t="s">
        <v>180</v>
      </c>
      <c r="C16" s="272"/>
      <c r="D16" s="3"/>
      <c r="E16" s="3"/>
      <c r="F16" s="3"/>
      <c r="G16" s="3"/>
      <c r="H16" s="19" t="s">
        <v>3</v>
      </c>
      <c r="I16" s="43" t="s">
        <v>17</v>
      </c>
      <c r="J16" s="50"/>
      <c r="K16" s="50"/>
      <c r="L16" s="50"/>
      <c r="M16" s="3"/>
    </row>
    <row r="17" spans="1:13">
      <c r="A17" s="18" t="s">
        <v>18</v>
      </c>
      <c r="B17" s="272" t="s">
        <v>181</v>
      </c>
      <c r="C17" s="272"/>
      <c r="D17" s="275"/>
      <c r="E17" s="275"/>
      <c r="F17" s="275"/>
      <c r="G17" s="3"/>
      <c r="H17" s="19"/>
      <c r="I17" s="43" t="s">
        <v>18</v>
      </c>
      <c r="J17" s="49"/>
      <c r="K17" s="49"/>
      <c r="L17" s="49"/>
      <c r="M17" s="13"/>
    </row>
    <row r="18" spans="1:13">
      <c r="A18" s="18" t="s">
        <v>19</v>
      </c>
      <c r="B18" s="274" t="s">
        <v>182</v>
      </c>
      <c r="C18" s="274"/>
      <c r="D18" s="3"/>
      <c r="E18" s="3"/>
      <c r="F18" s="3"/>
      <c r="G18" s="3"/>
      <c r="H18" s="26">
        <f>SUM(H14:H17)</f>
        <v>0</v>
      </c>
      <c r="I18" s="43" t="s">
        <v>19</v>
      </c>
      <c r="J18" s="50"/>
      <c r="K18" s="50"/>
      <c r="L18" s="50"/>
      <c r="M18" s="3"/>
    </row>
    <row r="19" spans="1:13">
      <c r="A19" s="3"/>
      <c r="B19" s="274" t="s">
        <v>20</v>
      </c>
      <c r="C19" s="274"/>
      <c r="D19" s="3"/>
      <c r="E19" s="3"/>
      <c r="F19" s="3"/>
      <c r="G19" s="3"/>
      <c r="H19" s="3"/>
      <c r="I19" s="43"/>
      <c r="J19" s="50"/>
      <c r="K19" s="50"/>
      <c r="L19" s="50"/>
      <c r="M19" s="3"/>
    </row>
    <row r="20" spans="1:13">
      <c r="A20" s="18" t="s">
        <v>21</v>
      </c>
      <c r="B20" s="272" t="s">
        <v>183</v>
      </c>
      <c r="C20" s="272"/>
      <c r="D20" s="3"/>
      <c r="E20" s="3"/>
      <c r="F20" s="3"/>
      <c r="G20" s="3"/>
      <c r="H20" s="19">
        <v>489727</v>
      </c>
      <c r="I20" s="43" t="s">
        <v>21</v>
      </c>
      <c r="J20" s="50"/>
      <c r="K20" s="50"/>
      <c r="L20" s="50"/>
      <c r="M20" s="3"/>
    </row>
    <row r="21" spans="1:13">
      <c r="A21" s="18" t="s">
        <v>22</v>
      </c>
      <c r="B21" s="272" t="s">
        <v>184</v>
      </c>
      <c r="C21" s="272"/>
      <c r="D21" s="3"/>
      <c r="E21" s="3"/>
      <c r="F21" s="3"/>
      <c r="G21" s="3"/>
      <c r="H21" s="19"/>
      <c r="I21" s="43" t="s">
        <v>22</v>
      </c>
      <c r="J21" s="50"/>
      <c r="K21" s="50"/>
      <c r="L21" s="50"/>
      <c r="M21" s="3"/>
    </row>
    <row r="22" spans="1:13">
      <c r="A22" s="18" t="s">
        <v>23</v>
      </c>
      <c r="B22" s="272" t="s">
        <v>185</v>
      </c>
      <c r="C22" s="272"/>
      <c r="D22" s="3"/>
      <c r="E22" s="3"/>
      <c r="F22" s="3"/>
      <c r="G22" s="3"/>
      <c r="H22" s="19"/>
      <c r="I22" s="43" t="s">
        <v>23</v>
      </c>
      <c r="J22" s="49"/>
      <c r="K22" s="49"/>
      <c r="L22" s="49"/>
      <c r="M22" s="13"/>
    </row>
    <row r="23" spans="1:13">
      <c r="A23" s="18" t="s">
        <v>24</v>
      </c>
      <c r="B23" s="272" t="s">
        <v>186</v>
      </c>
      <c r="C23" s="272"/>
      <c r="D23" s="275" t="s">
        <v>386</v>
      </c>
      <c r="E23" s="275"/>
      <c r="F23" s="275"/>
      <c r="G23" s="3"/>
      <c r="H23" s="19">
        <v>31774</v>
      </c>
      <c r="I23" s="43" t="s">
        <v>24</v>
      </c>
      <c r="J23" s="50"/>
      <c r="K23" s="50"/>
      <c r="L23" s="50"/>
      <c r="M23" s="3"/>
    </row>
    <row r="24" spans="1:13">
      <c r="A24" s="18" t="s">
        <v>25</v>
      </c>
      <c r="B24" s="274" t="s">
        <v>187</v>
      </c>
      <c r="C24" s="274"/>
      <c r="D24" s="3"/>
      <c r="E24" s="3"/>
      <c r="F24" s="3"/>
      <c r="G24" s="3"/>
      <c r="H24" s="26">
        <f>SUM(H20:H23)</f>
        <v>521501</v>
      </c>
      <c r="I24" s="43" t="s">
        <v>25</v>
      </c>
      <c r="J24" s="50"/>
      <c r="K24" s="50"/>
      <c r="L24" s="50"/>
      <c r="M24" s="3"/>
    </row>
    <row r="25" spans="1:13">
      <c r="A25" s="3"/>
      <c r="B25" s="274" t="s">
        <v>26</v>
      </c>
      <c r="C25" s="274"/>
      <c r="D25" s="3"/>
      <c r="E25" s="3"/>
      <c r="F25" s="3"/>
      <c r="G25" s="3"/>
      <c r="H25" s="3"/>
      <c r="I25" s="43"/>
      <c r="J25" s="50"/>
      <c r="K25" s="50"/>
      <c r="L25" s="50"/>
      <c r="M25" s="3"/>
    </row>
    <row r="26" spans="1:13">
      <c r="A26" s="18" t="s">
        <v>27</v>
      </c>
      <c r="B26" s="272" t="s">
        <v>188</v>
      </c>
      <c r="C26" s="272"/>
      <c r="D26" s="272"/>
      <c r="E26" s="272"/>
      <c r="F26" s="272"/>
      <c r="G26" s="3"/>
      <c r="H26" s="19"/>
      <c r="I26" s="43" t="s">
        <v>27</v>
      </c>
      <c r="J26" s="50"/>
      <c r="K26" s="50"/>
      <c r="L26" s="50"/>
      <c r="M26" s="3"/>
    </row>
    <row r="27" spans="1:13">
      <c r="A27" s="18" t="s">
        <v>28</v>
      </c>
      <c r="B27" s="272" t="s">
        <v>189</v>
      </c>
      <c r="C27" s="272"/>
      <c r="D27" s="272"/>
      <c r="E27" s="272"/>
      <c r="F27" s="272"/>
      <c r="G27" s="3"/>
      <c r="H27" s="19"/>
      <c r="I27" s="43" t="s">
        <v>28</v>
      </c>
      <c r="J27" s="49"/>
      <c r="K27" s="49"/>
      <c r="L27" s="50"/>
      <c r="M27" s="3"/>
    </row>
    <row r="28" spans="1:13">
      <c r="A28" s="18" t="s">
        <v>29</v>
      </c>
      <c r="B28" s="272" t="s">
        <v>190</v>
      </c>
      <c r="C28" s="272"/>
      <c r="D28" s="272"/>
      <c r="E28" s="272"/>
      <c r="F28" s="272"/>
      <c r="G28" s="273"/>
      <c r="H28" s="19"/>
      <c r="I28" s="43" t="s">
        <v>29</v>
      </c>
      <c r="J28" s="50"/>
      <c r="K28" s="50"/>
      <c r="L28" s="50"/>
      <c r="M28" s="3"/>
    </row>
    <row r="29" spans="1:13">
      <c r="A29" s="18" t="s">
        <v>30</v>
      </c>
      <c r="B29" s="272" t="s">
        <v>191</v>
      </c>
      <c r="C29" s="272"/>
      <c r="D29" s="272"/>
      <c r="E29" s="272"/>
      <c r="F29" s="272"/>
      <c r="G29" s="273"/>
      <c r="H29" s="19"/>
      <c r="I29" s="43" t="s">
        <v>30</v>
      </c>
      <c r="J29" s="50"/>
      <c r="K29" s="50"/>
      <c r="L29" s="50"/>
      <c r="M29" s="3"/>
    </row>
    <row r="30" spans="1:13">
      <c r="A30" s="18" t="s">
        <v>31</v>
      </c>
      <c r="B30" s="272" t="s">
        <v>192</v>
      </c>
      <c r="C30" s="272"/>
      <c r="D30" s="275"/>
      <c r="E30" s="275"/>
      <c r="F30" s="275"/>
      <c r="G30" s="3"/>
      <c r="H30" s="19"/>
      <c r="I30" s="43" t="s">
        <v>31</v>
      </c>
      <c r="J30" s="50"/>
      <c r="K30" s="50"/>
      <c r="L30" s="50"/>
      <c r="M30" s="3"/>
    </row>
    <row r="31" spans="1:13">
      <c r="A31" s="18" t="s">
        <v>32</v>
      </c>
      <c r="B31" s="274" t="s">
        <v>193</v>
      </c>
      <c r="C31" s="274"/>
      <c r="D31" s="3"/>
      <c r="E31" s="3"/>
      <c r="F31" s="3"/>
      <c r="G31" s="3"/>
      <c r="H31" s="26">
        <f>SUM(H26:H30)</f>
        <v>0</v>
      </c>
      <c r="I31" s="43" t="s">
        <v>32</v>
      </c>
      <c r="J31" s="50"/>
      <c r="K31" s="50"/>
      <c r="L31" s="50"/>
      <c r="M31" s="3"/>
    </row>
    <row r="32" spans="1:13">
      <c r="A32" s="18"/>
      <c r="B32" s="6"/>
      <c r="C32" s="3"/>
      <c r="D32" s="3"/>
      <c r="E32" s="3"/>
      <c r="F32" s="3"/>
      <c r="G32" s="3"/>
      <c r="H32" s="53"/>
      <c r="I32" s="43"/>
      <c r="J32" s="50"/>
      <c r="K32" s="50"/>
      <c r="L32" s="50"/>
      <c r="M32" s="3"/>
    </row>
    <row r="33" spans="1:13">
      <c r="A33" s="18" t="s">
        <v>33</v>
      </c>
      <c r="B33" s="274" t="s">
        <v>34</v>
      </c>
      <c r="C33" s="274"/>
      <c r="D33" s="274"/>
      <c r="E33" s="3"/>
      <c r="F33" s="3"/>
      <c r="G33" s="3"/>
      <c r="H33" s="26">
        <f>SUM(H12,H18,H24,H31)</f>
        <v>521694</v>
      </c>
      <c r="I33" s="43" t="s">
        <v>33</v>
      </c>
      <c r="J33" s="50"/>
      <c r="K33" s="50"/>
      <c r="L33" s="50"/>
      <c r="M33" s="3"/>
    </row>
    <row r="34" spans="1:13">
      <c r="I34" s="52"/>
      <c r="J34" s="50"/>
      <c r="K34" s="50"/>
      <c r="L34" s="50"/>
    </row>
    <row r="35" spans="1:13">
      <c r="I35" s="52"/>
      <c r="J35" s="50"/>
      <c r="K35" s="50"/>
      <c r="L35" s="50"/>
    </row>
    <row r="36" spans="1:13">
      <c r="I36" s="52"/>
      <c r="J36" s="50"/>
      <c r="K36" s="50"/>
      <c r="L36" s="50"/>
    </row>
    <row r="37" spans="1:13">
      <c r="I37" s="52"/>
      <c r="J37" s="50"/>
      <c r="K37" s="50"/>
      <c r="L37" s="50"/>
    </row>
    <row r="38" spans="1:13">
      <c r="I38" s="52"/>
      <c r="J38" s="50"/>
      <c r="K38" s="50"/>
      <c r="L38" s="50"/>
    </row>
    <row r="39" spans="1:13">
      <c r="I39" s="52"/>
      <c r="J39" s="50"/>
      <c r="K39" s="50"/>
      <c r="L39" s="50"/>
    </row>
    <row r="40" spans="1:13">
      <c r="I40" s="52"/>
      <c r="J40" s="50"/>
      <c r="K40" s="50"/>
      <c r="L40" s="50"/>
    </row>
    <row r="41" spans="1:13">
      <c r="I41" s="52"/>
      <c r="J41" s="50"/>
      <c r="K41" s="50"/>
      <c r="L41" s="50"/>
    </row>
    <row r="42" spans="1:13">
      <c r="I42" s="52"/>
      <c r="J42" s="50"/>
      <c r="K42" s="50"/>
      <c r="L42" s="50"/>
    </row>
    <row r="43" spans="1:13">
      <c r="I43" s="52"/>
      <c r="J43" s="50"/>
      <c r="K43" s="50"/>
      <c r="L43" s="50"/>
    </row>
  </sheetData>
  <sheetProtection sheet="1" objects="1" scenarios="1"/>
  <mergeCells count="35">
    <mergeCell ref="B12:C12"/>
    <mergeCell ref="A1:B1"/>
    <mergeCell ref="H1:I1"/>
    <mergeCell ref="M1:N1"/>
    <mergeCell ref="D11:F11"/>
    <mergeCell ref="B4:C4"/>
    <mergeCell ref="B6:D6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D17:F17"/>
    <mergeCell ref="D23:F23"/>
    <mergeCell ref="B21:C21"/>
    <mergeCell ref="B22:C22"/>
    <mergeCell ref="B23:C23"/>
    <mergeCell ref="B24:C24"/>
    <mergeCell ref="B17:C17"/>
    <mergeCell ref="B18:C18"/>
    <mergeCell ref="B19:C19"/>
    <mergeCell ref="B20:C20"/>
    <mergeCell ref="B29:G29"/>
    <mergeCell ref="B30:C30"/>
    <mergeCell ref="B31:C31"/>
    <mergeCell ref="B33:D33"/>
    <mergeCell ref="B25:C25"/>
    <mergeCell ref="B26:F26"/>
    <mergeCell ref="B27:F27"/>
    <mergeCell ref="B28:G28"/>
    <mergeCell ref="D30:F30"/>
  </mergeCells>
  <phoneticPr fontId="0" type="noConversion"/>
  <pageMargins left="0.25" right="0.25" top="1.25" bottom="0.5" header="0.5" footer="0.25"/>
  <pageSetup scale="92" orientation="landscape" horizontalDpi="300" verticalDpi="300"/>
  <headerFooter>
    <oddFooter>&amp;LRev. 8/03&amp;RPage 1 of 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5"/>
  <sheetViews>
    <sheetView showGridLines="0" showRuler="0" zoomScaleNormal="75" zoomScalePage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:H7"/>
    </sheetView>
  </sheetViews>
  <sheetFormatPr baseColWidth="10" defaultColWidth="9.33203125" defaultRowHeight="12.75" customHeight="1" x14ac:dyDescent="0"/>
  <cols>
    <col min="1" max="1" width="20.83203125" style="4" customWidth="1"/>
    <col min="2" max="2" width="30.83203125" style="4" customWidth="1"/>
    <col min="3" max="3" width="3.83203125" style="4" customWidth="1"/>
    <col min="4" max="10" width="15.83203125" style="4" customWidth="1"/>
    <col min="11" max="11" width="3.83203125" style="4" customWidth="1"/>
    <col min="12" max="16384" width="9.33203125" style="4"/>
  </cols>
  <sheetData>
    <row r="1" spans="1:11" ht="12.75" customHeight="1">
      <c r="A1" s="1" t="s">
        <v>0</v>
      </c>
      <c r="B1" s="277" t="str">
        <f>'Page 1'!C1</f>
        <v>Primavera Technical Learning Center</v>
      </c>
      <c r="C1" s="277"/>
      <c r="D1" s="3"/>
      <c r="E1" s="5" t="s">
        <v>1</v>
      </c>
      <c r="F1" s="12" t="str">
        <f>'Page 1'!$H1</f>
        <v>Maricopa</v>
      </c>
      <c r="I1" s="5" t="s">
        <v>265</v>
      </c>
      <c r="J1" s="12" t="str">
        <f>'Page 1'!$M1</f>
        <v>078926000</v>
      </c>
    </row>
    <row r="2" spans="1:11" ht="12.75" customHeight="1">
      <c r="E2" s="3"/>
      <c r="F2" s="3"/>
      <c r="J2" s="10"/>
    </row>
    <row r="3" spans="1:11" ht="12.75" customHeight="1">
      <c r="A3" s="116"/>
      <c r="B3" s="117"/>
      <c r="C3" s="118"/>
      <c r="D3" s="116"/>
      <c r="E3" s="119" t="s">
        <v>203</v>
      </c>
      <c r="F3" s="120" t="s">
        <v>205</v>
      </c>
      <c r="G3" s="121"/>
      <c r="H3" s="122"/>
      <c r="I3" s="123" t="s">
        <v>207</v>
      </c>
      <c r="J3" s="124"/>
    </row>
    <row r="4" spans="1:11" ht="12.75" customHeight="1">
      <c r="A4" s="125" t="s">
        <v>208</v>
      </c>
      <c r="B4" s="3"/>
      <c r="C4" s="113"/>
      <c r="D4" s="126" t="s">
        <v>35</v>
      </c>
      <c r="E4" s="127" t="s">
        <v>204</v>
      </c>
      <c r="F4" s="128" t="s">
        <v>206</v>
      </c>
      <c r="G4" s="129" t="s">
        <v>36</v>
      </c>
      <c r="H4" s="128" t="s">
        <v>37</v>
      </c>
      <c r="I4" s="128"/>
      <c r="J4" s="129"/>
    </row>
    <row r="5" spans="1:11" ht="12.75" customHeight="1">
      <c r="A5" s="130" t="s">
        <v>221</v>
      </c>
      <c r="B5" s="9"/>
      <c r="C5" s="132"/>
      <c r="D5" s="133">
        <v>6100</v>
      </c>
      <c r="E5" s="134">
        <v>6200</v>
      </c>
      <c r="F5" s="134" t="s">
        <v>39</v>
      </c>
      <c r="G5" s="135">
        <v>6600</v>
      </c>
      <c r="H5" s="134">
        <v>6800</v>
      </c>
      <c r="I5" s="134" t="s">
        <v>40</v>
      </c>
      <c r="J5" s="135" t="s">
        <v>5</v>
      </c>
    </row>
    <row r="6" spans="1:11" ht="12.75" customHeight="1">
      <c r="A6" s="136" t="s">
        <v>41</v>
      </c>
      <c r="B6" s="117"/>
      <c r="C6" s="118"/>
      <c r="D6" s="279">
        <f>140078-D42</f>
        <v>118426</v>
      </c>
      <c r="E6" s="279">
        <f>29444/231618*140078-E42</f>
        <v>16075</v>
      </c>
      <c r="F6" s="279">
        <f>27500+2255</f>
        <v>29755</v>
      </c>
      <c r="G6" s="279">
        <f>2350+10014+41+1162</f>
        <v>13567</v>
      </c>
      <c r="H6" s="279"/>
      <c r="I6" s="279">
        <f>'[1]Page 1'!$L$7</f>
        <v>120395</v>
      </c>
      <c r="J6" s="281">
        <f>SUM(D6:H6)</f>
        <v>177823</v>
      </c>
    </row>
    <row r="7" spans="1:11" ht="12.75" customHeight="1">
      <c r="A7" s="137" t="s">
        <v>42</v>
      </c>
      <c r="B7" s="3"/>
      <c r="C7" s="138" t="s">
        <v>7</v>
      </c>
      <c r="D7" s="280"/>
      <c r="E7" s="280"/>
      <c r="F7" s="280"/>
      <c r="G7" s="280"/>
      <c r="H7" s="280"/>
      <c r="I7" s="280"/>
      <c r="J7" s="282"/>
      <c r="K7" s="139" t="s">
        <v>7</v>
      </c>
    </row>
    <row r="8" spans="1:11" ht="12.75" customHeight="1">
      <c r="A8" s="137" t="s">
        <v>43</v>
      </c>
      <c r="B8" s="3"/>
      <c r="C8" s="113"/>
      <c r="D8" s="279"/>
      <c r="E8" s="279"/>
      <c r="F8" s="279">
        <v>2505</v>
      </c>
      <c r="G8" s="279"/>
      <c r="H8" s="279"/>
      <c r="I8" s="279">
        <f>'[1]Page 1'!$L$9</f>
        <v>1500</v>
      </c>
      <c r="J8" s="281">
        <f>SUM(D8:H8)</f>
        <v>2505</v>
      </c>
      <c r="K8" s="43"/>
    </row>
    <row r="9" spans="1:11" ht="12.75" customHeight="1">
      <c r="A9" s="137" t="s">
        <v>44</v>
      </c>
      <c r="B9" s="3"/>
      <c r="C9" s="138" t="s">
        <v>8</v>
      </c>
      <c r="D9" s="280"/>
      <c r="E9" s="280"/>
      <c r="F9" s="280"/>
      <c r="G9" s="280"/>
      <c r="H9" s="280"/>
      <c r="I9" s="280"/>
      <c r="J9" s="282"/>
      <c r="K9" s="139" t="s">
        <v>8</v>
      </c>
    </row>
    <row r="10" spans="1:11" ht="12.75" customHeight="1">
      <c r="A10" s="137" t="s">
        <v>45</v>
      </c>
      <c r="B10" s="3"/>
      <c r="C10" s="138" t="s">
        <v>9</v>
      </c>
      <c r="D10" s="114"/>
      <c r="E10" s="19"/>
      <c r="F10" s="114">
        <f>212+7534+4419</f>
        <v>12165</v>
      </c>
      <c r="G10" s="19"/>
      <c r="H10" s="114"/>
      <c r="I10" s="114">
        <f>'[1]Page 1'!$L$11</f>
        <v>0</v>
      </c>
      <c r="J10" s="115">
        <f t="shared" ref="J10:J21" si="0">SUM(D10:H10)</f>
        <v>12165</v>
      </c>
      <c r="K10" s="139" t="s">
        <v>9</v>
      </c>
    </row>
    <row r="11" spans="1:11" ht="12.75" customHeight="1">
      <c r="A11" s="137" t="s">
        <v>46</v>
      </c>
      <c r="B11" s="3"/>
      <c r="C11" s="138" t="s">
        <v>10</v>
      </c>
      <c r="D11" s="114">
        <v>30742</v>
      </c>
      <c r="E11" s="19">
        <f>29444/231618*D11</f>
        <v>3908</v>
      </c>
      <c r="F11" s="114"/>
      <c r="G11" s="19"/>
      <c r="H11" s="114"/>
      <c r="I11" s="114">
        <f>'[1]Page 1'!$L$12</f>
        <v>53185</v>
      </c>
      <c r="J11" s="115">
        <f t="shared" si="0"/>
        <v>34650</v>
      </c>
      <c r="K11" s="139" t="s">
        <v>10</v>
      </c>
    </row>
    <row r="12" spans="1:11" ht="12.75" customHeight="1">
      <c r="A12" s="137" t="s">
        <v>47</v>
      </c>
      <c r="B12" s="3"/>
      <c r="C12" s="138" t="s">
        <v>11</v>
      </c>
      <c r="D12" s="114">
        <v>60342</v>
      </c>
      <c r="E12" s="19">
        <f>29444/231618*D12</f>
        <v>7671</v>
      </c>
      <c r="F12" s="114">
        <f>12458+3211+704+9217+21250+248+3963+923</f>
        <v>51974</v>
      </c>
      <c r="G12" s="19">
        <f>120+722+3835</f>
        <v>4677</v>
      </c>
      <c r="H12" s="114"/>
      <c r="I12" s="114">
        <f>'[1]Page 1'!$L$13</f>
        <v>107013</v>
      </c>
      <c r="J12" s="115">
        <f t="shared" si="0"/>
        <v>124664</v>
      </c>
      <c r="K12" s="139" t="s">
        <v>11</v>
      </c>
    </row>
    <row r="13" spans="1:11" ht="12.75" customHeight="1">
      <c r="A13" s="137" t="s">
        <v>222</v>
      </c>
      <c r="B13" s="3"/>
      <c r="C13" s="138" t="s">
        <v>12</v>
      </c>
      <c r="D13" s="114"/>
      <c r="E13" s="19"/>
      <c r="F13" s="114"/>
      <c r="G13" s="19"/>
      <c r="H13" s="114"/>
      <c r="I13" s="114">
        <f>'[1]Page 1'!$L$14</f>
        <v>0</v>
      </c>
      <c r="J13" s="115">
        <f t="shared" si="0"/>
        <v>0</v>
      </c>
      <c r="K13" s="139" t="s">
        <v>12</v>
      </c>
    </row>
    <row r="14" spans="1:11" ht="12.75" customHeight="1">
      <c r="A14" s="137" t="s">
        <v>48</v>
      </c>
      <c r="B14" s="3"/>
      <c r="C14" s="138" t="s">
        <v>13</v>
      </c>
      <c r="D14" s="114">
        <v>456</v>
      </c>
      <c r="E14" s="19">
        <f>29444/231618*D14</f>
        <v>58</v>
      </c>
      <c r="F14" s="114">
        <f>60105-12458-2255</f>
        <v>45392</v>
      </c>
      <c r="G14" s="19"/>
      <c r="H14" s="114"/>
      <c r="I14" s="114">
        <f>'[1]Page 1'!$L$15</f>
        <v>37176</v>
      </c>
      <c r="J14" s="115">
        <f t="shared" si="0"/>
        <v>45906</v>
      </c>
      <c r="K14" s="139" t="s">
        <v>13</v>
      </c>
    </row>
    <row r="15" spans="1:11" ht="12.75" customHeight="1">
      <c r="A15" s="137" t="s">
        <v>223</v>
      </c>
      <c r="B15" s="3"/>
      <c r="C15" s="138" t="s">
        <v>15</v>
      </c>
      <c r="D15" s="114"/>
      <c r="E15" s="19"/>
      <c r="F15" s="114"/>
      <c r="G15" s="19"/>
      <c r="H15" s="114"/>
      <c r="I15" s="114">
        <f>'[1]Page 1'!$L$16</f>
        <v>0</v>
      </c>
      <c r="J15" s="115">
        <f t="shared" si="0"/>
        <v>0</v>
      </c>
      <c r="K15" s="139" t="s">
        <v>15</v>
      </c>
    </row>
    <row r="16" spans="1:11" ht="12.75" customHeight="1">
      <c r="A16" s="137" t="s">
        <v>49</v>
      </c>
      <c r="B16" s="3"/>
      <c r="C16" s="138" t="s">
        <v>16</v>
      </c>
      <c r="D16" s="114"/>
      <c r="E16" s="19"/>
      <c r="F16" s="114"/>
      <c r="G16" s="19"/>
      <c r="H16" s="114"/>
      <c r="I16" s="114">
        <f>'[1]Page 1'!$L$17</f>
        <v>0</v>
      </c>
      <c r="J16" s="115">
        <f t="shared" si="0"/>
        <v>0</v>
      </c>
      <c r="K16" s="139" t="s">
        <v>16</v>
      </c>
    </row>
    <row r="17" spans="1:11" ht="12.75" customHeight="1">
      <c r="A17" s="137" t="s">
        <v>50</v>
      </c>
      <c r="B17" s="3"/>
      <c r="C17" s="138" t="s">
        <v>17</v>
      </c>
      <c r="D17" s="114"/>
      <c r="E17" s="19"/>
      <c r="F17" s="114"/>
      <c r="G17" s="19"/>
      <c r="H17" s="114"/>
      <c r="I17" s="114">
        <f>'[1]Page 1'!$L$18</f>
        <v>0</v>
      </c>
      <c r="J17" s="115">
        <f t="shared" si="0"/>
        <v>0</v>
      </c>
      <c r="K17" s="139" t="s">
        <v>17</v>
      </c>
    </row>
    <row r="18" spans="1:11" ht="12.75" customHeight="1">
      <c r="A18" s="137" t="s">
        <v>51</v>
      </c>
      <c r="B18" s="3"/>
      <c r="C18" s="138" t="s">
        <v>18</v>
      </c>
      <c r="D18" s="140"/>
      <c r="E18" s="19"/>
      <c r="F18" s="114"/>
      <c r="G18" s="19"/>
      <c r="H18" s="114">
        <v>1215</v>
      </c>
      <c r="I18" s="114">
        <f>'[1]Page 1'!$L$19</f>
        <v>0</v>
      </c>
      <c r="J18" s="115">
        <f t="shared" si="0"/>
        <v>1215</v>
      </c>
      <c r="K18" s="139" t="s">
        <v>18</v>
      </c>
    </row>
    <row r="19" spans="1:11" ht="12.75" customHeight="1">
      <c r="A19" s="137" t="s">
        <v>248</v>
      </c>
      <c r="B19" s="3"/>
      <c r="C19" s="138" t="s">
        <v>19</v>
      </c>
      <c r="D19" s="140"/>
      <c r="E19" s="19"/>
      <c r="F19" s="114"/>
      <c r="G19" s="19"/>
      <c r="H19" s="114"/>
      <c r="I19" s="114">
        <f>'[1]Page 1'!$L$20</f>
        <v>0</v>
      </c>
      <c r="J19" s="115">
        <f t="shared" si="0"/>
        <v>0</v>
      </c>
      <c r="K19" s="139" t="s">
        <v>19</v>
      </c>
    </row>
    <row r="20" spans="1:11" ht="12.75" customHeight="1">
      <c r="A20" s="137" t="s">
        <v>249</v>
      </c>
      <c r="B20" s="3"/>
      <c r="C20" s="138" t="s">
        <v>21</v>
      </c>
      <c r="D20" s="140"/>
      <c r="E20" s="19"/>
      <c r="F20" s="114"/>
      <c r="G20" s="19"/>
      <c r="H20" s="114"/>
      <c r="I20" s="114">
        <f>'[1]Page 1'!$L$21</f>
        <v>0</v>
      </c>
      <c r="J20" s="115">
        <f t="shared" si="0"/>
        <v>0</v>
      </c>
      <c r="K20" s="139" t="s">
        <v>21</v>
      </c>
    </row>
    <row r="21" spans="1:11" ht="12.75" customHeight="1">
      <c r="A21" s="137" t="s">
        <v>250</v>
      </c>
      <c r="B21" s="3"/>
      <c r="C21" s="138" t="s">
        <v>22</v>
      </c>
      <c r="D21" s="140"/>
      <c r="E21" s="19"/>
      <c r="F21" s="114"/>
      <c r="G21" s="19"/>
      <c r="H21" s="114"/>
      <c r="I21" s="114">
        <f>'[1]Page 1'!$L$22</f>
        <v>0</v>
      </c>
      <c r="J21" s="115">
        <f t="shared" si="0"/>
        <v>0</v>
      </c>
      <c r="K21" s="139" t="s">
        <v>22</v>
      </c>
    </row>
    <row r="22" spans="1:11" ht="12.75" customHeight="1">
      <c r="A22" s="141" t="s">
        <v>224</v>
      </c>
      <c r="B22" s="9"/>
      <c r="C22" s="142" t="s">
        <v>23</v>
      </c>
      <c r="D22" s="26">
        <f>SUM(D6:D21)</f>
        <v>209966</v>
      </c>
      <c r="E22" s="26">
        <f t="shared" ref="E22:J22" si="1">SUM(E6:E21)</f>
        <v>27712</v>
      </c>
      <c r="F22" s="26">
        <f t="shared" si="1"/>
        <v>141791</v>
      </c>
      <c r="G22" s="26">
        <f t="shared" si="1"/>
        <v>18244</v>
      </c>
      <c r="H22" s="26">
        <f t="shared" si="1"/>
        <v>1215</v>
      </c>
      <c r="I22" s="26">
        <f t="shared" si="1"/>
        <v>319269</v>
      </c>
      <c r="J22" s="26">
        <f t="shared" si="1"/>
        <v>398928</v>
      </c>
      <c r="K22" s="139" t="s">
        <v>23</v>
      </c>
    </row>
    <row r="23" spans="1:11" ht="12.75" customHeight="1">
      <c r="A23" s="125" t="s">
        <v>52</v>
      </c>
      <c r="B23" s="3"/>
      <c r="C23" s="113"/>
      <c r="D23" s="279"/>
      <c r="E23" s="279"/>
      <c r="F23" s="279">
        <v>2648</v>
      </c>
      <c r="G23" s="279"/>
      <c r="H23" s="279"/>
      <c r="I23" s="279">
        <v>14000</v>
      </c>
      <c r="J23" s="281">
        <f>SUM(D23:H23)</f>
        <v>2648</v>
      </c>
      <c r="K23" s="43"/>
    </row>
    <row r="24" spans="1:11" ht="12.75" customHeight="1">
      <c r="A24" s="137" t="s">
        <v>53</v>
      </c>
      <c r="B24" s="3"/>
      <c r="C24" s="138" t="s">
        <v>24</v>
      </c>
      <c r="D24" s="280"/>
      <c r="E24" s="280"/>
      <c r="F24" s="280"/>
      <c r="G24" s="280"/>
      <c r="H24" s="280"/>
      <c r="I24" s="280"/>
      <c r="J24" s="282"/>
      <c r="K24" s="139" t="s">
        <v>24</v>
      </c>
    </row>
    <row r="25" spans="1:11" ht="12.75" customHeight="1">
      <c r="A25" s="137" t="s">
        <v>54</v>
      </c>
      <c r="B25" s="3"/>
      <c r="C25" s="113"/>
      <c r="D25" s="279"/>
      <c r="E25" s="279"/>
      <c r="F25" s="279"/>
      <c r="G25" s="279"/>
      <c r="H25" s="279"/>
      <c r="I25" s="279">
        <f>'[1]Page 1'!$L$26</f>
        <v>0</v>
      </c>
      <c r="J25" s="281">
        <f>SUM(D25:H25)</f>
        <v>0</v>
      </c>
      <c r="K25" s="43"/>
    </row>
    <row r="26" spans="1:11" ht="12.75" customHeight="1">
      <c r="A26" s="137" t="s">
        <v>55</v>
      </c>
      <c r="B26" s="3"/>
      <c r="C26" s="138" t="s">
        <v>25</v>
      </c>
      <c r="D26" s="280"/>
      <c r="E26" s="280"/>
      <c r="F26" s="280"/>
      <c r="G26" s="280"/>
      <c r="H26" s="280"/>
      <c r="I26" s="280"/>
      <c r="J26" s="282"/>
      <c r="K26" s="139" t="s">
        <v>25</v>
      </c>
    </row>
    <row r="27" spans="1:11" ht="12.75" customHeight="1">
      <c r="A27" s="137" t="s">
        <v>56</v>
      </c>
      <c r="B27" s="3"/>
      <c r="C27" s="138" t="s">
        <v>27</v>
      </c>
      <c r="D27" s="114"/>
      <c r="E27" s="19"/>
      <c r="F27" s="114"/>
      <c r="G27" s="19"/>
      <c r="H27" s="114"/>
      <c r="I27" s="114">
        <f>'[1]Page 1'!$L$28</f>
        <v>0</v>
      </c>
      <c r="J27" s="115">
        <f t="shared" ref="J27:J40" si="2">SUM(D27:H27)</f>
        <v>0</v>
      </c>
      <c r="K27" s="139" t="s">
        <v>27</v>
      </c>
    </row>
    <row r="28" spans="1:11" ht="12.75" customHeight="1">
      <c r="A28" s="137" t="s">
        <v>57</v>
      </c>
      <c r="B28" s="3"/>
      <c r="C28" s="138" t="s">
        <v>28</v>
      </c>
      <c r="D28" s="114"/>
      <c r="E28" s="19"/>
      <c r="F28" s="114"/>
      <c r="G28" s="19"/>
      <c r="H28" s="114"/>
      <c r="I28" s="114">
        <f>'[1]Page 1'!$L$29</f>
        <v>0</v>
      </c>
      <c r="J28" s="115">
        <f t="shared" si="2"/>
        <v>0</v>
      </c>
      <c r="K28" s="139" t="s">
        <v>28</v>
      </c>
    </row>
    <row r="29" spans="1:11" ht="12.75" customHeight="1">
      <c r="A29" s="137" t="s">
        <v>58</v>
      </c>
      <c r="B29" s="3"/>
      <c r="C29" s="138" t="s">
        <v>29</v>
      </c>
      <c r="D29" s="114"/>
      <c r="E29" s="19"/>
      <c r="F29" s="114"/>
      <c r="G29" s="19"/>
      <c r="H29" s="114"/>
      <c r="I29" s="114">
        <f>'[1]Page 1'!$L$30</f>
        <v>0</v>
      </c>
      <c r="J29" s="115">
        <f t="shared" si="2"/>
        <v>0</v>
      </c>
      <c r="K29" s="139" t="s">
        <v>29</v>
      </c>
    </row>
    <row r="30" spans="1:11" ht="12.75" customHeight="1">
      <c r="A30" s="137" t="s">
        <v>228</v>
      </c>
      <c r="B30" s="3"/>
      <c r="C30" s="138" t="s">
        <v>30</v>
      </c>
      <c r="D30" s="114"/>
      <c r="E30" s="19"/>
      <c r="F30" s="114"/>
      <c r="G30" s="19"/>
      <c r="H30" s="114"/>
      <c r="I30" s="114">
        <f>'[1]Page 1'!$L$31</f>
        <v>0</v>
      </c>
      <c r="J30" s="115">
        <f t="shared" si="2"/>
        <v>0</v>
      </c>
      <c r="K30" s="139" t="s">
        <v>30</v>
      </c>
    </row>
    <row r="31" spans="1:11" ht="12.75" customHeight="1">
      <c r="A31" s="137" t="s">
        <v>59</v>
      </c>
      <c r="B31" s="3"/>
      <c r="C31" s="138" t="s">
        <v>31</v>
      </c>
      <c r="D31" s="114"/>
      <c r="E31" s="19"/>
      <c r="F31" s="114"/>
      <c r="G31" s="19"/>
      <c r="H31" s="114"/>
      <c r="I31" s="114">
        <f>'[1]Page 1'!$L$32</f>
        <v>0</v>
      </c>
      <c r="J31" s="115">
        <f t="shared" si="2"/>
        <v>0</v>
      </c>
      <c r="K31" s="139" t="s">
        <v>31</v>
      </c>
    </row>
    <row r="32" spans="1:11" ht="12.75" customHeight="1">
      <c r="A32" s="137" t="s">
        <v>229</v>
      </c>
      <c r="B32" s="3"/>
      <c r="C32" s="138" t="s">
        <v>32</v>
      </c>
      <c r="D32" s="114"/>
      <c r="E32" s="19"/>
      <c r="F32" s="114"/>
      <c r="G32" s="19"/>
      <c r="H32" s="114"/>
      <c r="I32" s="114">
        <f>'[1]Page 1'!$L$33</f>
        <v>0</v>
      </c>
      <c r="J32" s="115">
        <f t="shared" si="2"/>
        <v>0</v>
      </c>
      <c r="K32" s="139" t="s">
        <v>32</v>
      </c>
    </row>
    <row r="33" spans="1:11" ht="12.75" customHeight="1">
      <c r="A33" s="137" t="s">
        <v>60</v>
      </c>
      <c r="B33" s="3"/>
      <c r="C33" s="138" t="s">
        <v>33</v>
      </c>
      <c r="D33" s="114"/>
      <c r="E33" s="19"/>
      <c r="F33" s="114"/>
      <c r="G33" s="19"/>
      <c r="H33" s="114"/>
      <c r="I33" s="114">
        <f>'[1]Page 1'!$L$34</f>
        <v>0</v>
      </c>
      <c r="J33" s="115">
        <f t="shared" si="2"/>
        <v>0</v>
      </c>
      <c r="K33" s="139" t="s">
        <v>33</v>
      </c>
    </row>
    <row r="34" spans="1:11" ht="12.75" customHeight="1">
      <c r="A34" s="137" t="s">
        <v>61</v>
      </c>
      <c r="B34" s="3"/>
      <c r="C34" s="138" t="s">
        <v>127</v>
      </c>
      <c r="D34" s="114"/>
      <c r="E34" s="19"/>
      <c r="F34" s="114"/>
      <c r="G34" s="19"/>
      <c r="H34" s="114"/>
      <c r="I34" s="114">
        <f>'[1]Page 1'!$L$35</f>
        <v>0</v>
      </c>
      <c r="J34" s="115">
        <f t="shared" si="2"/>
        <v>0</v>
      </c>
      <c r="K34" s="139" t="s">
        <v>127</v>
      </c>
    </row>
    <row r="35" spans="1:11" ht="12.75" customHeight="1">
      <c r="A35" s="137" t="s">
        <v>62</v>
      </c>
      <c r="B35" s="3"/>
      <c r="C35" s="138" t="s">
        <v>129</v>
      </c>
      <c r="D35" s="140"/>
      <c r="E35" s="19"/>
      <c r="F35" s="114"/>
      <c r="G35" s="19"/>
      <c r="H35" s="114"/>
      <c r="I35" s="114">
        <f>'[1]Page 1'!$L$36</f>
        <v>0</v>
      </c>
      <c r="J35" s="115">
        <f t="shared" si="2"/>
        <v>0</v>
      </c>
      <c r="K35" s="139" t="s">
        <v>129</v>
      </c>
    </row>
    <row r="36" spans="1:11" ht="12.75" customHeight="1">
      <c r="A36" s="141" t="s">
        <v>225</v>
      </c>
      <c r="B36" s="9"/>
      <c r="C36" s="142" t="s">
        <v>131</v>
      </c>
      <c r="D36" s="26">
        <f t="shared" ref="D36:J36" si="3">SUM(D23:D35)</f>
        <v>0</v>
      </c>
      <c r="E36" s="26">
        <f t="shared" si="3"/>
        <v>0</v>
      </c>
      <c r="F36" s="26">
        <f t="shared" si="3"/>
        <v>2648</v>
      </c>
      <c r="G36" s="26">
        <f t="shared" si="3"/>
        <v>0</v>
      </c>
      <c r="H36" s="26">
        <f t="shared" si="3"/>
        <v>0</v>
      </c>
      <c r="I36" s="54">
        <f t="shared" si="3"/>
        <v>14000</v>
      </c>
      <c r="J36" s="54">
        <f t="shared" si="3"/>
        <v>2648</v>
      </c>
      <c r="K36" s="139" t="s">
        <v>131</v>
      </c>
    </row>
    <row r="37" spans="1:11" ht="12.75" customHeight="1">
      <c r="A37" s="143" t="s">
        <v>194</v>
      </c>
      <c r="B37" s="144"/>
      <c r="C37" s="145" t="s">
        <v>133</v>
      </c>
      <c r="D37" s="114"/>
      <c r="E37" s="19"/>
      <c r="F37" s="114"/>
      <c r="G37" s="19"/>
      <c r="H37" s="114"/>
      <c r="I37" s="114">
        <f>'[1]Page 1'!$L$38</f>
        <v>0</v>
      </c>
      <c r="J37" s="115">
        <f t="shared" si="2"/>
        <v>0</v>
      </c>
      <c r="K37" s="139" t="s">
        <v>133</v>
      </c>
    </row>
    <row r="38" spans="1:11" ht="12.75" customHeight="1">
      <c r="A38" s="143" t="s">
        <v>63</v>
      </c>
      <c r="B38" s="144"/>
      <c r="C38" s="145" t="s">
        <v>134</v>
      </c>
      <c r="D38" s="114"/>
      <c r="E38" s="19"/>
      <c r="F38" s="114"/>
      <c r="G38" s="19"/>
      <c r="H38" s="114"/>
      <c r="I38" s="114">
        <f>'[1]Page 1'!$L$39</f>
        <v>0</v>
      </c>
      <c r="J38" s="115">
        <f t="shared" si="2"/>
        <v>0</v>
      </c>
      <c r="K38" s="139" t="s">
        <v>134</v>
      </c>
    </row>
    <row r="39" spans="1:11" ht="12.75" customHeight="1">
      <c r="A39" s="143" t="s">
        <v>64</v>
      </c>
      <c r="B39" s="144"/>
      <c r="C39" s="145" t="s">
        <v>135</v>
      </c>
      <c r="D39" s="114"/>
      <c r="E39" s="19"/>
      <c r="F39" s="114"/>
      <c r="G39" s="19"/>
      <c r="H39" s="114"/>
      <c r="I39" s="114">
        <f>'[1]Page 1'!$L$40</f>
        <v>0</v>
      </c>
      <c r="J39" s="115">
        <f t="shared" si="2"/>
        <v>0</v>
      </c>
      <c r="K39" s="139" t="s">
        <v>135</v>
      </c>
    </row>
    <row r="40" spans="1:11" ht="12.75" customHeight="1">
      <c r="A40" s="143" t="s">
        <v>65</v>
      </c>
      <c r="B40" s="144"/>
      <c r="C40" s="145" t="s">
        <v>136</v>
      </c>
      <c r="D40" s="114"/>
      <c r="E40" s="19"/>
      <c r="F40" s="114"/>
      <c r="G40" s="19"/>
      <c r="H40" s="114"/>
      <c r="I40" s="114">
        <f>'[1]Page 1'!$L$41</f>
        <v>0</v>
      </c>
      <c r="J40" s="115">
        <f t="shared" si="2"/>
        <v>0</v>
      </c>
      <c r="K40" s="139" t="s">
        <v>136</v>
      </c>
    </row>
    <row r="41" spans="1:11" ht="12.75" customHeight="1">
      <c r="A41" s="143" t="s">
        <v>226</v>
      </c>
      <c r="B41" s="144"/>
      <c r="C41" s="145" t="s">
        <v>154</v>
      </c>
      <c r="D41" s="26">
        <f t="shared" ref="D41:J41" si="4">SUM(D37:D40)+D36+D22</f>
        <v>209966</v>
      </c>
      <c r="E41" s="26">
        <f t="shared" si="4"/>
        <v>27712</v>
      </c>
      <c r="F41" s="26">
        <f t="shared" si="4"/>
        <v>144439</v>
      </c>
      <c r="G41" s="26">
        <f t="shared" si="4"/>
        <v>18244</v>
      </c>
      <c r="H41" s="26">
        <f t="shared" si="4"/>
        <v>1215</v>
      </c>
      <c r="I41" s="26">
        <f t="shared" si="4"/>
        <v>333269</v>
      </c>
      <c r="J41" s="26">
        <f t="shared" si="4"/>
        <v>401576</v>
      </c>
      <c r="K41" s="139" t="s">
        <v>154</v>
      </c>
    </row>
    <row r="42" spans="1:11" ht="12.75" customHeight="1">
      <c r="A42" s="143" t="s">
        <v>334</v>
      </c>
      <c r="B42" s="144"/>
      <c r="C42" s="145" t="s">
        <v>155</v>
      </c>
      <c r="D42" s="54">
        <f>SUM('Page 3'!F23+'Page 3'!F41+'Page 4'!F26)</f>
        <v>21652</v>
      </c>
      <c r="E42" s="54">
        <f>SUM('Page 3'!G23+'Page 3'!G41+'Page 4'!G26)</f>
        <v>1732</v>
      </c>
      <c r="F42" s="54">
        <f>SUM('Page 4'!H26)</f>
        <v>0</v>
      </c>
      <c r="G42" s="54">
        <f>SUM('Page 4'!I26)</f>
        <v>0</v>
      </c>
      <c r="H42" s="146"/>
      <c r="I42" s="89">
        <f>'[1]Page 1'!$L$43</f>
        <v>26133</v>
      </c>
      <c r="J42" s="54">
        <f>SUM(D42:H42)</f>
        <v>23384</v>
      </c>
      <c r="K42" s="139" t="s">
        <v>155</v>
      </c>
    </row>
    <row r="43" spans="1:11" ht="12.75" customHeight="1">
      <c r="A43" s="143" t="s">
        <v>361</v>
      </c>
      <c r="B43" s="144"/>
      <c r="C43" s="145" t="s">
        <v>215</v>
      </c>
      <c r="D43" s="47"/>
      <c r="E43" s="47"/>
      <c r="F43" s="47"/>
      <c r="G43" s="47"/>
      <c r="H43" s="47"/>
      <c r="I43" s="147">
        <f>'Page 7'!I38</f>
        <v>0</v>
      </c>
      <c r="J43" s="147">
        <f>'Page 7'!J38</f>
        <v>0</v>
      </c>
      <c r="K43" s="139" t="s">
        <v>215</v>
      </c>
    </row>
    <row r="44" spans="1:11" ht="12.75" customHeight="1">
      <c r="A44" s="143" t="s">
        <v>333</v>
      </c>
      <c r="B44" s="144"/>
      <c r="C44" s="145" t="s">
        <v>278</v>
      </c>
      <c r="D44" s="47"/>
      <c r="E44" s="47"/>
      <c r="F44" s="47"/>
      <c r="G44" s="47"/>
      <c r="H44" s="47"/>
      <c r="I44" s="147">
        <f>SUM(I41:I43)</f>
        <v>359402</v>
      </c>
      <c r="J44" s="147">
        <f>SUM(J41:J43)</f>
        <v>424960</v>
      </c>
      <c r="K44" s="139" t="s">
        <v>278</v>
      </c>
    </row>
    <row r="45" spans="1:11" ht="12.75" customHeight="1">
      <c r="A45" s="1"/>
    </row>
  </sheetData>
  <sheetProtection sheet="1" objects="1" scenarios="1"/>
  <mergeCells count="29">
    <mergeCell ref="B1:C1"/>
    <mergeCell ref="D6:D7"/>
    <mergeCell ref="D8:D9"/>
    <mergeCell ref="E6:E7"/>
    <mergeCell ref="E8:E9"/>
    <mergeCell ref="I6:I7"/>
    <mergeCell ref="I8:I9"/>
    <mergeCell ref="F6:F7"/>
    <mergeCell ref="G6:G7"/>
    <mergeCell ref="F8:F9"/>
    <mergeCell ref="G8:G9"/>
    <mergeCell ref="J25:J26"/>
    <mergeCell ref="I25:I26"/>
    <mergeCell ref="H23:H24"/>
    <mergeCell ref="H25:H26"/>
    <mergeCell ref="J6:J7"/>
    <mergeCell ref="J8:J9"/>
    <mergeCell ref="I23:I24"/>
    <mergeCell ref="J23:J24"/>
    <mergeCell ref="H6:H7"/>
    <mergeCell ref="H8:H9"/>
    <mergeCell ref="E23:E24"/>
    <mergeCell ref="E25:E26"/>
    <mergeCell ref="D23:D24"/>
    <mergeCell ref="D25:D26"/>
    <mergeCell ref="G23:G24"/>
    <mergeCell ref="G25:G26"/>
    <mergeCell ref="F23:F24"/>
    <mergeCell ref="F25:F26"/>
  </mergeCells>
  <phoneticPr fontId="0" type="noConversion"/>
  <printOptions horizontalCentered="1"/>
  <pageMargins left="0.25" right="0.25" top="1.25" bottom="0.25" header="0.5" footer="0.15"/>
  <pageSetup scale="87" orientation="landscape" horizontalDpi="300" verticalDpi="300"/>
  <headerFooter>
    <oddFooter>&amp;LRev. 8/03&amp;RPage 2 of 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1"/>
  <sheetViews>
    <sheetView showGridLines="0" showRuler="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58" sqref="D58"/>
    </sheetView>
  </sheetViews>
  <sheetFormatPr baseColWidth="10" defaultColWidth="10.6640625" defaultRowHeight="12.75" customHeight="1" x14ac:dyDescent="0"/>
  <cols>
    <col min="1" max="1" width="1.83203125" style="152" customWidth="1"/>
    <col min="2" max="2" width="2" style="152" customWidth="1"/>
    <col min="3" max="3" width="19.83203125" style="152" customWidth="1"/>
    <col min="4" max="4" width="33.5" style="152" customWidth="1"/>
    <col min="5" max="5" width="4.5" style="152" customWidth="1"/>
    <col min="6" max="13" width="16" style="152" customWidth="1"/>
    <col min="14" max="14" width="4.5" style="152" customWidth="1"/>
    <col min="15" max="16384" width="10.6640625" style="152"/>
  </cols>
  <sheetData>
    <row r="1" spans="1:13" ht="12.75" customHeight="1">
      <c r="A1" s="151" t="s">
        <v>0</v>
      </c>
      <c r="D1" s="153" t="str">
        <f>'Cover Page'!D1</f>
        <v>Primavera Technical Learning Center</v>
      </c>
      <c r="E1" s="154"/>
      <c r="F1" s="156" t="s">
        <v>279</v>
      </c>
      <c r="G1" s="153" t="str">
        <f>'Cover Page'!M1</f>
        <v>Maricopa</v>
      </c>
      <c r="H1" s="157"/>
      <c r="I1" s="156" t="s">
        <v>265</v>
      </c>
      <c r="J1" s="158" t="str">
        <f>'Cover Page'!R1</f>
        <v>078926000</v>
      </c>
      <c r="K1" s="157"/>
    </row>
    <row r="2" spans="1:13" ht="12.75" customHeight="1">
      <c r="A2" s="159"/>
      <c r="B2" s="159"/>
      <c r="C2" s="159"/>
      <c r="D2" s="159"/>
      <c r="E2" s="159"/>
      <c r="F2" s="159"/>
      <c r="G2" s="159"/>
      <c r="H2" s="159"/>
      <c r="I2" s="159"/>
      <c r="J2" s="160"/>
      <c r="K2" s="160"/>
      <c r="L2" s="160"/>
      <c r="M2" s="160"/>
    </row>
    <row r="3" spans="1:13" ht="12.75" customHeight="1">
      <c r="A3" s="159"/>
      <c r="B3" s="159"/>
      <c r="C3" s="159"/>
      <c r="D3" s="159"/>
      <c r="E3" s="159"/>
      <c r="F3" s="159"/>
      <c r="G3" s="159"/>
      <c r="H3" s="159"/>
      <c r="I3" s="159"/>
      <c r="J3" s="160"/>
      <c r="K3" s="160"/>
      <c r="L3" s="160"/>
      <c r="M3" s="160"/>
    </row>
    <row r="4" spans="1:13" ht="12.75" customHeight="1">
      <c r="A4" s="161"/>
      <c r="B4" s="162"/>
      <c r="C4" s="162"/>
      <c r="D4" s="162"/>
      <c r="E4" s="163"/>
      <c r="F4" s="164"/>
      <c r="G4" s="165" t="s">
        <v>280</v>
      </c>
      <c r="H4" s="285" t="s">
        <v>281</v>
      </c>
      <c r="I4" s="286"/>
      <c r="J4" s="160"/>
      <c r="K4" s="160"/>
      <c r="L4" s="160"/>
    </row>
    <row r="5" spans="1:13" ht="12.75" customHeight="1">
      <c r="A5" s="166" t="s">
        <v>208</v>
      </c>
      <c r="B5" s="160"/>
      <c r="C5" s="160"/>
      <c r="D5" s="160"/>
      <c r="E5" s="167"/>
      <c r="F5" s="168" t="s">
        <v>282</v>
      </c>
      <c r="G5" s="169" t="s">
        <v>283</v>
      </c>
      <c r="H5" s="168"/>
      <c r="I5" s="168"/>
    </row>
    <row r="6" spans="1:13" ht="12.5" customHeight="1">
      <c r="A6" s="170"/>
      <c r="B6" s="171"/>
      <c r="C6" s="171"/>
      <c r="D6" s="171"/>
      <c r="E6" s="172"/>
      <c r="F6" s="173">
        <v>6100</v>
      </c>
      <c r="G6" s="174">
        <v>6200</v>
      </c>
      <c r="H6" s="173" t="s">
        <v>310</v>
      </c>
      <c r="I6" s="173" t="s">
        <v>311</v>
      </c>
    </row>
    <row r="7" spans="1:13" ht="12.75" customHeight="1">
      <c r="A7" s="175" t="s">
        <v>284</v>
      </c>
      <c r="B7" s="160"/>
      <c r="C7" s="160"/>
      <c r="D7" s="160"/>
      <c r="E7" s="160"/>
      <c r="F7" s="290">
        <v>5883</v>
      </c>
      <c r="G7" s="290">
        <v>471</v>
      </c>
      <c r="H7" s="288">
        <f>'[1]Page 3'!$I$7:$I$9</f>
        <v>5227</v>
      </c>
      <c r="I7" s="287">
        <f>SUM(F7:G9)</f>
        <v>6354</v>
      </c>
      <c r="J7" s="101"/>
      <c r="K7" s="101"/>
    </row>
    <row r="8" spans="1:13" ht="12.75" customHeight="1">
      <c r="A8" s="176"/>
      <c r="B8" s="160" t="s">
        <v>41</v>
      </c>
      <c r="C8" s="160"/>
      <c r="D8" s="160"/>
      <c r="E8" s="177"/>
      <c r="F8" s="291"/>
      <c r="G8" s="291"/>
      <c r="H8" s="288"/>
      <c r="I8" s="283"/>
      <c r="J8" s="101"/>
      <c r="K8" s="101"/>
    </row>
    <row r="9" spans="1:13" ht="12.75" customHeight="1">
      <c r="A9" s="176"/>
      <c r="B9" s="160"/>
      <c r="C9" s="160" t="s">
        <v>285</v>
      </c>
      <c r="D9" s="160"/>
      <c r="E9" s="177">
        <v>1</v>
      </c>
      <c r="F9" s="292"/>
      <c r="G9" s="292"/>
      <c r="H9" s="289"/>
      <c r="I9" s="284"/>
      <c r="J9" s="179" t="s">
        <v>7</v>
      </c>
      <c r="K9" s="101"/>
    </row>
    <row r="10" spans="1:13" ht="12.75" customHeight="1">
      <c r="A10" s="176"/>
      <c r="B10" s="160"/>
      <c r="C10" s="160" t="s">
        <v>286</v>
      </c>
      <c r="D10" s="160"/>
      <c r="E10" s="177">
        <v>2</v>
      </c>
      <c r="F10" s="178"/>
      <c r="G10" s="178"/>
      <c r="H10" s="131">
        <f>'[1]Page 3'!$I$10</f>
        <v>0</v>
      </c>
      <c r="I10" s="155">
        <f>SUM(F10:G10)</f>
        <v>0</v>
      </c>
      <c r="J10" s="179" t="s">
        <v>8</v>
      </c>
      <c r="K10" s="101"/>
    </row>
    <row r="11" spans="1:13" ht="12.75" customHeight="1">
      <c r="A11" s="176"/>
      <c r="B11" s="160"/>
      <c r="C11" s="160" t="s">
        <v>287</v>
      </c>
      <c r="D11" s="160"/>
      <c r="E11" s="177">
        <v>3</v>
      </c>
      <c r="F11" s="178"/>
      <c r="G11" s="178"/>
      <c r="H11" s="131">
        <f>'[1]Page 3'!$I$11</f>
        <v>0</v>
      </c>
      <c r="I11" s="155">
        <f>SUM(F11:G11)</f>
        <v>0</v>
      </c>
      <c r="J11" s="179" t="s">
        <v>9</v>
      </c>
      <c r="K11" s="101"/>
    </row>
    <row r="12" spans="1:13" ht="12.75" customHeight="1">
      <c r="A12" s="170"/>
      <c r="B12" s="171" t="s">
        <v>288</v>
      </c>
      <c r="C12" s="171"/>
      <c r="D12" s="171"/>
      <c r="E12" s="180">
        <v>4</v>
      </c>
      <c r="F12" s="181">
        <f>SUM(F7:F11)</f>
        <v>5883</v>
      </c>
      <c r="G12" s="181">
        <f>SUM(G7:G11)</f>
        <v>471</v>
      </c>
      <c r="H12" s="155">
        <f>SUM(H7:H11)</f>
        <v>5227</v>
      </c>
      <c r="I12" s="155">
        <f>SUM(I7:I11)</f>
        <v>6354</v>
      </c>
      <c r="J12" s="182" t="s">
        <v>10</v>
      </c>
    </row>
    <row r="13" spans="1:13" ht="12.75" customHeight="1">
      <c r="A13" s="176"/>
      <c r="B13" s="160" t="s">
        <v>52</v>
      </c>
      <c r="C13" s="160"/>
      <c r="D13" s="160"/>
      <c r="E13" s="177"/>
      <c r="F13" s="293"/>
      <c r="G13" s="288"/>
      <c r="H13" s="288">
        <f>'[1]Page 3'!$I$13:$I$14</f>
        <v>0</v>
      </c>
      <c r="I13" s="287">
        <f>SUM(F13:G14)</f>
        <v>0</v>
      </c>
      <c r="J13" s="179"/>
      <c r="K13" s="101"/>
    </row>
    <row r="14" spans="1:13" ht="12.75" customHeight="1">
      <c r="A14" s="176"/>
      <c r="B14" s="160"/>
      <c r="C14" s="160" t="s">
        <v>285</v>
      </c>
      <c r="D14" s="160"/>
      <c r="E14" s="177">
        <v>5</v>
      </c>
      <c r="F14" s="294"/>
      <c r="G14" s="289"/>
      <c r="H14" s="289"/>
      <c r="I14" s="284"/>
      <c r="J14" s="179" t="s">
        <v>11</v>
      </c>
      <c r="K14" s="101"/>
    </row>
    <row r="15" spans="1:13" ht="12.75" customHeight="1">
      <c r="A15" s="176"/>
      <c r="B15" s="160"/>
      <c r="C15" s="160" t="s">
        <v>286</v>
      </c>
      <c r="D15" s="160"/>
      <c r="E15" s="177">
        <v>6</v>
      </c>
      <c r="F15" s="183"/>
      <c r="G15" s="184"/>
      <c r="H15" s="184">
        <f>'[1]Page 3'!$I$15</f>
        <v>0</v>
      </c>
      <c r="I15" s="185">
        <f>SUM(F15:G15)</f>
        <v>0</v>
      </c>
      <c r="J15" s="179" t="s">
        <v>12</v>
      </c>
      <c r="K15" s="101"/>
    </row>
    <row r="16" spans="1:13" ht="12.75" customHeight="1">
      <c r="A16" s="176"/>
      <c r="B16" s="160"/>
      <c r="C16" s="160" t="s">
        <v>287</v>
      </c>
      <c r="D16" s="160"/>
      <c r="E16" s="177">
        <v>7</v>
      </c>
      <c r="F16" s="183"/>
      <c r="G16" s="184"/>
      <c r="H16" s="184">
        <f>'[1]Page 3'!$I$16</f>
        <v>0</v>
      </c>
      <c r="I16" s="185">
        <f>SUM(F16:G16)</f>
        <v>0</v>
      </c>
      <c r="J16" s="179" t="s">
        <v>13</v>
      </c>
      <c r="K16" s="101"/>
    </row>
    <row r="17" spans="1:11" ht="12.75" customHeight="1">
      <c r="A17" s="170"/>
      <c r="B17" s="171" t="s">
        <v>289</v>
      </c>
      <c r="C17" s="171"/>
      <c r="D17" s="171"/>
      <c r="E17" s="180">
        <v>8</v>
      </c>
      <c r="F17" s="186">
        <f>SUM(F13:F16)</f>
        <v>0</v>
      </c>
      <c r="G17" s="186">
        <f>SUM(G13:G16)</f>
        <v>0</v>
      </c>
      <c r="H17" s="185">
        <f>SUM(H13:H16)</f>
        <v>0</v>
      </c>
      <c r="I17" s="185">
        <f>SUM(I13:I16)</f>
        <v>0</v>
      </c>
      <c r="J17" s="179" t="s">
        <v>15</v>
      </c>
      <c r="K17" s="101"/>
    </row>
    <row r="18" spans="1:11" ht="12.75" customHeight="1">
      <c r="A18" s="176"/>
      <c r="B18" s="160" t="s">
        <v>331</v>
      </c>
      <c r="C18" s="160"/>
      <c r="D18" s="187" t="s">
        <v>332</v>
      </c>
      <c r="E18" s="177"/>
      <c r="F18" s="293"/>
      <c r="G18" s="288"/>
      <c r="H18" s="288">
        <f>'[1]Page 3'!$I$18:$I$19</f>
        <v>0</v>
      </c>
      <c r="I18" s="287">
        <f>SUM(F18:G19)</f>
        <v>0</v>
      </c>
      <c r="J18" s="182"/>
    </row>
    <row r="19" spans="1:11" ht="12.75" customHeight="1">
      <c r="A19" s="176"/>
      <c r="B19" s="160"/>
      <c r="C19" s="160" t="s">
        <v>285</v>
      </c>
      <c r="D19" s="160"/>
      <c r="E19" s="177">
        <v>9</v>
      </c>
      <c r="F19" s="294"/>
      <c r="G19" s="289"/>
      <c r="H19" s="289"/>
      <c r="I19" s="284"/>
      <c r="J19" s="179" t="s">
        <v>16</v>
      </c>
      <c r="K19" s="101"/>
    </row>
    <row r="20" spans="1:11" ht="12.75" customHeight="1">
      <c r="A20" s="176"/>
      <c r="B20" s="160"/>
      <c r="C20" s="160" t="s">
        <v>286</v>
      </c>
      <c r="D20" s="160"/>
      <c r="E20" s="177">
        <v>10</v>
      </c>
      <c r="F20" s="183"/>
      <c r="G20" s="184"/>
      <c r="H20" s="184">
        <f>'[1]Page 3'!$I$20</f>
        <v>0</v>
      </c>
      <c r="I20" s="185">
        <f>SUM(F20:G20)</f>
        <v>0</v>
      </c>
      <c r="J20" s="179" t="s">
        <v>17</v>
      </c>
      <c r="K20" s="101"/>
    </row>
    <row r="21" spans="1:11" ht="12.75" customHeight="1">
      <c r="A21" s="176"/>
      <c r="B21" s="160"/>
      <c r="C21" s="160" t="s">
        <v>287</v>
      </c>
      <c r="D21" s="160"/>
      <c r="E21" s="177">
        <v>11</v>
      </c>
      <c r="F21" s="183"/>
      <c r="G21" s="184"/>
      <c r="H21" s="184">
        <f>'[1]Page 3'!$I$21</f>
        <v>0</v>
      </c>
      <c r="I21" s="185">
        <f>SUM(F21:G21)</f>
        <v>0</v>
      </c>
      <c r="J21" s="179" t="s">
        <v>18</v>
      </c>
      <c r="K21" s="101"/>
    </row>
    <row r="22" spans="1:11" ht="12.75" customHeight="1">
      <c r="A22" s="170"/>
      <c r="B22" s="171" t="s">
        <v>290</v>
      </c>
      <c r="C22" s="171"/>
      <c r="D22" s="171"/>
      <c r="E22" s="180">
        <v>12</v>
      </c>
      <c r="F22" s="186">
        <f>SUM(F18:F21)</f>
        <v>0</v>
      </c>
      <c r="G22" s="186">
        <f>SUM(G18:G21)</f>
        <v>0</v>
      </c>
      <c r="H22" s="185">
        <f>SUM(H18:H21)</f>
        <v>0</v>
      </c>
      <c r="I22" s="185">
        <f>SUM(I18:I21)</f>
        <v>0</v>
      </c>
      <c r="J22" s="179" t="s">
        <v>19</v>
      </c>
      <c r="K22" s="101"/>
    </row>
    <row r="23" spans="1:11" ht="12.75" customHeight="1">
      <c r="A23" s="170" t="s">
        <v>291</v>
      </c>
      <c r="B23" s="171"/>
      <c r="C23" s="171"/>
      <c r="D23" s="171"/>
      <c r="E23" s="188">
        <v>13</v>
      </c>
      <c r="F23" s="186">
        <f>F12+F17+F22</f>
        <v>5883</v>
      </c>
      <c r="G23" s="186">
        <f>G12+G17+G22</f>
        <v>471</v>
      </c>
      <c r="H23" s="186">
        <f>H12+H17+H22</f>
        <v>5227</v>
      </c>
      <c r="I23" s="186">
        <f>I12+I17+I22</f>
        <v>6354</v>
      </c>
      <c r="J23" s="179" t="s">
        <v>21</v>
      </c>
      <c r="K23" s="101"/>
    </row>
    <row r="24" spans="1:11" ht="12.75" customHeight="1">
      <c r="A24" s="176"/>
      <c r="B24" s="160"/>
      <c r="C24" s="160"/>
      <c r="D24" s="160"/>
      <c r="E24" s="189"/>
      <c r="F24" s="190"/>
      <c r="G24" s="190"/>
      <c r="H24" s="190"/>
      <c r="I24" s="191"/>
      <c r="J24" s="182"/>
    </row>
    <row r="25" spans="1:11" ht="12" customHeight="1">
      <c r="A25" s="175" t="s">
        <v>292</v>
      </c>
      <c r="B25" s="160"/>
      <c r="C25" s="160"/>
      <c r="D25" s="160"/>
      <c r="E25" s="160"/>
      <c r="F25" s="295">
        <v>4000</v>
      </c>
      <c r="G25" s="295">
        <v>320</v>
      </c>
      <c r="H25" s="288">
        <f>'[1]Page 3'!$I$25:$I$27</f>
        <v>10453</v>
      </c>
      <c r="I25" s="283">
        <f>SUM(F25:G27)</f>
        <v>4320</v>
      </c>
      <c r="J25" s="179"/>
      <c r="K25" s="101"/>
    </row>
    <row r="26" spans="1:11" ht="12" customHeight="1">
      <c r="A26" s="176"/>
      <c r="B26" s="160" t="s">
        <v>41</v>
      </c>
      <c r="C26" s="160"/>
      <c r="D26" s="160"/>
      <c r="E26" s="177"/>
      <c r="F26" s="295"/>
      <c r="G26" s="295"/>
      <c r="H26" s="288"/>
      <c r="I26" s="283"/>
      <c r="J26" s="179"/>
      <c r="K26" s="101"/>
    </row>
    <row r="27" spans="1:11" ht="14.25" customHeight="1">
      <c r="A27" s="176"/>
      <c r="B27" s="160"/>
      <c r="C27" s="160" t="s">
        <v>285</v>
      </c>
      <c r="D27" s="160"/>
      <c r="E27" s="177">
        <v>14</v>
      </c>
      <c r="F27" s="296"/>
      <c r="G27" s="296"/>
      <c r="H27" s="289"/>
      <c r="I27" s="284"/>
      <c r="J27" s="179" t="s">
        <v>22</v>
      </c>
      <c r="K27" s="101"/>
    </row>
    <row r="28" spans="1:11" ht="12" customHeight="1">
      <c r="A28" s="176"/>
      <c r="B28" s="160"/>
      <c r="C28" s="160" t="s">
        <v>286</v>
      </c>
      <c r="D28" s="160"/>
      <c r="E28" s="177">
        <v>15</v>
      </c>
      <c r="F28" s="192"/>
      <c r="G28" s="192"/>
      <c r="H28" s="184">
        <f>'[1]Page 3'!$I$28</f>
        <v>0</v>
      </c>
      <c r="I28" s="185">
        <f>SUM(F28:G28)</f>
        <v>0</v>
      </c>
      <c r="J28" s="179" t="s">
        <v>23</v>
      </c>
      <c r="K28" s="101"/>
    </row>
    <row r="29" spans="1:11" ht="12.75" customHeight="1">
      <c r="A29" s="176"/>
      <c r="B29" s="160"/>
      <c r="C29" s="160" t="s">
        <v>287</v>
      </c>
      <c r="D29" s="160"/>
      <c r="E29" s="177">
        <v>16</v>
      </c>
      <c r="F29" s="192"/>
      <c r="G29" s="192"/>
      <c r="H29" s="184">
        <f>'[1]Page 3'!$I$29</f>
        <v>0</v>
      </c>
      <c r="I29" s="185">
        <f>SUM(F29:G29)</f>
        <v>0</v>
      </c>
      <c r="J29" s="179" t="s">
        <v>24</v>
      </c>
      <c r="K29" s="101"/>
    </row>
    <row r="30" spans="1:11" ht="12" customHeight="1">
      <c r="A30" s="170"/>
      <c r="B30" s="171" t="s">
        <v>293</v>
      </c>
      <c r="C30" s="171"/>
      <c r="D30" s="171"/>
      <c r="E30" s="180">
        <v>17</v>
      </c>
      <c r="F30" s="193">
        <f>SUM(F25:F29)</f>
        <v>4000</v>
      </c>
      <c r="G30" s="193">
        <f>SUM(G25:G29)</f>
        <v>320</v>
      </c>
      <c r="H30" s="185">
        <f>SUM(H25:H29)</f>
        <v>10453</v>
      </c>
      <c r="I30" s="185">
        <f>SUM(I25:I29)</f>
        <v>4320</v>
      </c>
      <c r="J30" s="182" t="s">
        <v>25</v>
      </c>
    </row>
    <row r="31" spans="1:11" ht="12" customHeight="1">
      <c r="A31" s="176"/>
      <c r="B31" s="160" t="s">
        <v>52</v>
      </c>
      <c r="C31" s="160"/>
      <c r="D31" s="160"/>
      <c r="E31" s="177"/>
      <c r="F31" s="293"/>
      <c r="G31" s="288"/>
      <c r="H31" s="288">
        <f>'[1]Page 3'!$I$31:$I$32</f>
        <v>0</v>
      </c>
      <c r="I31" s="287">
        <f>SUM(F31:G32)</f>
        <v>0</v>
      </c>
      <c r="J31" s="179"/>
      <c r="K31" s="101"/>
    </row>
    <row r="32" spans="1:11" ht="12" customHeight="1">
      <c r="A32" s="176"/>
      <c r="B32" s="160"/>
      <c r="C32" s="160" t="s">
        <v>285</v>
      </c>
      <c r="D32" s="160"/>
      <c r="E32" s="177">
        <v>18</v>
      </c>
      <c r="F32" s="294"/>
      <c r="G32" s="289"/>
      <c r="H32" s="289"/>
      <c r="I32" s="284"/>
      <c r="J32" s="179" t="s">
        <v>27</v>
      </c>
      <c r="K32" s="101"/>
    </row>
    <row r="33" spans="1:13" ht="12" customHeight="1">
      <c r="A33" s="176"/>
      <c r="B33" s="160"/>
      <c r="C33" s="160" t="s">
        <v>286</v>
      </c>
      <c r="D33" s="160"/>
      <c r="E33" s="177">
        <v>19</v>
      </c>
      <c r="F33" s="183"/>
      <c r="G33" s="184"/>
      <c r="H33" s="184">
        <f>'[1]Page 3'!$I$33</f>
        <v>0</v>
      </c>
      <c r="I33" s="185">
        <f>SUM(F33:G33)</f>
        <v>0</v>
      </c>
      <c r="J33" s="179" t="s">
        <v>28</v>
      </c>
      <c r="K33" s="101"/>
    </row>
    <row r="34" spans="1:13" ht="12" customHeight="1">
      <c r="A34" s="176"/>
      <c r="B34" s="160"/>
      <c r="C34" s="160" t="s">
        <v>287</v>
      </c>
      <c r="D34" s="160"/>
      <c r="E34" s="177">
        <v>20</v>
      </c>
      <c r="F34" s="183"/>
      <c r="G34" s="184"/>
      <c r="H34" s="184">
        <f>'[1]Page 3'!$I$34</f>
        <v>0</v>
      </c>
      <c r="I34" s="185">
        <f>SUM(F34:G34)</f>
        <v>0</v>
      </c>
      <c r="J34" s="179" t="s">
        <v>29</v>
      </c>
      <c r="K34" s="101"/>
    </row>
    <row r="35" spans="1:13" ht="15.75" customHeight="1">
      <c r="A35" s="170"/>
      <c r="B35" s="171" t="s">
        <v>294</v>
      </c>
      <c r="C35" s="171"/>
      <c r="D35" s="171"/>
      <c r="E35" s="180">
        <v>21</v>
      </c>
      <c r="F35" s="186">
        <f>SUM(F31:F34)</f>
        <v>0</v>
      </c>
      <c r="G35" s="185">
        <f>SUM(G31:G34)</f>
        <v>0</v>
      </c>
      <c r="H35" s="185">
        <f>SUM(H31:H34)</f>
        <v>0</v>
      </c>
      <c r="I35" s="185">
        <f>SUM(I31:I34)</f>
        <v>0</v>
      </c>
      <c r="J35" s="179" t="s">
        <v>30</v>
      </c>
      <c r="K35" s="101"/>
    </row>
    <row r="36" spans="1:13" ht="12" customHeight="1">
      <c r="A36" s="176"/>
      <c r="B36" s="160" t="s">
        <v>331</v>
      </c>
      <c r="C36" s="160"/>
      <c r="D36" s="187" t="s">
        <v>332</v>
      </c>
      <c r="E36" s="177"/>
      <c r="F36" s="293"/>
      <c r="G36" s="288"/>
      <c r="H36" s="288">
        <f>'[1]Page 3'!$I$36:$I$37</f>
        <v>0</v>
      </c>
      <c r="I36" s="287">
        <f>SUM(F36:G37)</f>
        <v>0</v>
      </c>
      <c r="J36" s="182"/>
    </row>
    <row r="37" spans="1:13" ht="12" customHeight="1">
      <c r="A37" s="176"/>
      <c r="B37" s="160"/>
      <c r="C37" s="160" t="s">
        <v>285</v>
      </c>
      <c r="D37" s="160"/>
      <c r="E37" s="177">
        <v>22</v>
      </c>
      <c r="F37" s="294"/>
      <c r="G37" s="289"/>
      <c r="H37" s="289"/>
      <c r="I37" s="284"/>
      <c r="J37" s="179" t="s">
        <v>31</v>
      </c>
      <c r="K37" s="101"/>
    </row>
    <row r="38" spans="1:13" ht="12" customHeight="1">
      <c r="A38" s="176"/>
      <c r="B38" s="160"/>
      <c r="C38" s="160" t="s">
        <v>286</v>
      </c>
      <c r="D38" s="160"/>
      <c r="E38" s="177">
        <v>23</v>
      </c>
      <c r="F38" s="183"/>
      <c r="G38" s="184"/>
      <c r="H38" s="184">
        <f>'[1]Page 3'!$I$38</f>
        <v>0</v>
      </c>
      <c r="I38" s="185">
        <f>SUM(F38:G38)</f>
        <v>0</v>
      </c>
      <c r="J38" s="179" t="s">
        <v>32</v>
      </c>
      <c r="K38" s="101"/>
    </row>
    <row r="39" spans="1:13" ht="12" customHeight="1">
      <c r="A39" s="176"/>
      <c r="B39" s="160"/>
      <c r="C39" s="160" t="s">
        <v>287</v>
      </c>
      <c r="D39" s="160"/>
      <c r="E39" s="177">
        <v>24</v>
      </c>
      <c r="F39" s="183"/>
      <c r="G39" s="184"/>
      <c r="H39" s="184">
        <f>'[1]Page 3'!$I$39</f>
        <v>0</v>
      </c>
      <c r="I39" s="185">
        <f>SUM(F39:G39)</f>
        <v>0</v>
      </c>
      <c r="J39" s="179" t="s">
        <v>33</v>
      </c>
      <c r="K39" s="101"/>
    </row>
    <row r="40" spans="1:13" ht="12" customHeight="1">
      <c r="A40" s="170"/>
      <c r="B40" s="171" t="s">
        <v>295</v>
      </c>
      <c r="C40" s="171"/>
      <c r="D40" s="171"/>
      <c r="E40" s="180">
        <v>25</v>
      </c>
      <c r="F40" s="186">
        <f>SUM(F36:F39)</f>
        <v>0</v>
      </c>
      <c r="G40" s="185">
        <f>SUM(G36:G39)</f>
        <v>0</v>
      </c>
      <c r="H40" s="185">
        <f>SUM(H36:H39)</f>
        <v>0</v>
      </c>
      <c r="I40" s="185">
        <f>SUM(I36:I39)</f>
        <v>0</v>
      </c>
      <c r="J40" s="179" t="s">
        <v>127</v>
      </c>
      <c r="K40" s="101"/>
    </row>
    <row r="41" spans="1:13" ht="12.5" customHeight="1">
      <c r="A41" s="170" t="s">
        <v>296</v>
      </c>
      <c r="B41" s="171"/>
      <c r="C41" s="171"/>
      <c r="D41" s="171"/>
      <c r="E41" s="188">
        <v>26</v>
      </c>
      <c r="F41" s="194">
        <f>F30+F35+F40</f>
        <v>4000</v>
      </c>
      <c r="G41" s="194">
        <f>G30+G35+G40</f>
        <v>320</v>
      </c>
      <c r="H41" s="194">
        <f>H30+H35+H40</f>
        <v>10453</v>
      </c>
      <c r="I41" s="194">
        <f>I30+I35+I40</f>
        <v>4320</v>
      </c>
      <c r="J41" s="179" t="s">
        <v>129</v>
      </c>
      <c r="K41" s="101"/>
    </row>
    <row r="42" spans="1:13" ht="12" customHeight="1">
      <c r="A42" s="160"/>
      <c r="B42" s="160"/>
      <c r="C42" s="160"/>
      <c r="D42" s="160"/>
      <c r="E42" s="189"/>
      <c r="F42" s="195"/>
      <c r="G42" s="195"/>
      <c r="H42" s="195"/>
      <c r="I42" s="195"/>
      <c r="K42" s="195"/>
      <c r="L42" s="196"/>
      <c r="M42" s="197"/>
    </row>
    <row r="43" spans="1:13" ht="12" customHeight="1">
      <c r="A43" s="160"/>
      <c r="B43" s="160"/>
      <c r="C43" s="160"/>
      <c r="D43" s="160"/>
      <c r="E43" s="189"/>
      <c r="F43" s="195"/>
      <c r="G43" s="195"/>
      <c r="H43" s="195"/>
      <c r="I43" s="195"/>
      <c r="K43" s="195"/>
      <c r="L43" s="196"/>
      <c r="M43" s="197"/>
    </row>
    <row r="44" spans="1:13" ht="12.75" customHeight="1">
      <c r="A44" s="160"/>
      <c r="B44" s="160"/>
      <c r="C44" s="160"/>
      <c r="D44" s="160"/>
      <c r="E44" s="189"/>
      <c r="F44" s="195"/>
      <c r="G44" s="195"/>
      <c r="H44" s="195"/>
      <c r="I44" s="195"/>
      <c r="J44" s="195"/>
      <c r="K44" s="196"/>
      <c r="L44" s="198"/>
    </row>
    <row r="49" spans="1:3" ht="12.75" customHeight="1">
      <c r="A49" s="199">
        <v>1</v>
      </c>
    </row>
    <row r="51" spans="1:3" ht="12.75" customHeight="1">
      <c r="C51" s="199"/>
    </row>
  </sheetData>
  <sheetProtection sheet="1" objects="1" scenarios="1"/>
  <mergeCells count="25">
    <mergeCell ref="F31:F32"/>
    <mergeCell ref="F18:F19"/>
    <mergeCell ref="G18:G19"/>
    <mergeCell ref="H18:H19"/>
    <mergeCell ref="H13:H14"/>
    <mergeCell ref="F13:F14"/>
    <mergeCell ref="G13:G14"/>
    <mergeCell ref="I36:I37"/>
    <mergeCell ref="F7:F9"/>
    <mergeCell ref="G7:G9"/>
    <mergeCell ref="H7:H9"/>
    <mergeCell ref="F36:F37"/>
    <mergeCell ref="G36:G37"/>
    <mergeCell ref="H36:H37"/>
    <mergeCell ref="F25:F27"/>
    <mergeCell ref="G25:G27"/>
    <mergeCell ref="H25:H27"/>
    <mergeCell ref="I25:I27"/>
    <mergeCell ref="H4:I4"/>
    <mergeCell ref="I7:I9"/>
    <mergeCell ref="I13:I14"/>
    <mergeCell ref="I18:I19"/>
    <mergeCell ref="G31:G32"/>
    <mergeCell ref="H31:H32"/>
    <mergeCell ref="I31:I32"/>
  </mergeCells>
  <phoneticPr fontId="11" type="noConversion"/>
  <pageMargins left="0.25" right="0.25" top="1.25" bottom="0.5" header="0.5" footer="0.5"/>
  <pageSetup scale="87" orientation="landscape"/>
  <headerFooter>
    <oddFooter>&amp;LRev. 8/03&amp;RPage 3 of 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1"/>
  <sheetViews>
    <sheetView showGridLines="0" showRuler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H8" sqref="H8:H10"/>
    </sheetView>
  </sheetViews>
  <sheetFormatPr baseColWidth="10" defaultColWidth="8.83203125" defaultRowHeight="12" x14ac:dyDescent="0"/>
  <cols>
    <col min="1" max="1" width="1.83203125" style="4" customWidth="1"/>
    <col min="2" max="2" width="2" style="4" customWidth="1"/>
    <col min="3" max="3" width="17.1640625" style="4" customWidth="1"/>
    <col min="4" max="4" width="29.6640625" style="4" customWidth="1"/>
    <col min="5" max="5" width="5.6640625" style="4" customWidth="1"/>
    <col min="6" max="6" width="17.33203125" style="4" customWidth="1"/>
    <col min="7" max="7" width="18.5" style="4" customWidth="1"/>
    <col min="8" max="11" width="16" style="4" customWidth="1"/>
    <col min="12" max="12" width="9.6640625" style="4" customWidth="1"/>
    <col min="13" max="13" width="4.5" style="4" customWidth="1"/>
    <col min="14" max="14" width="10.6640625" style="4" customWidth="1"/>
    <col min="15" max="16384" width="8.83203125" style="4"/>
  </cols>
  <sheetData>
    <row r="1" spans="1:14">
      <c r="A1" s="151" t="s">
        <v>0</v>
      </c>
      <c r="B1" s="152"/>
      <c r="C1" s="152"/>
      <c r="D1" s="297" t="str">
        <f>'Cover Page'!D1</f>
        <v>Primavera Technical Learning Center</v>
      </c>
      <c r="E1" s="297"/>
      <c r="F1" s="157"/>
      <c r="G1" s="152"/>
      <c r="H1" s="156" t="s">
        <v>279</v>
      </c>
      <c r="I1" s="297" t="str">
        <f>'Cover Page'!M1</f>
        <v>Maricopa</v>
      </c>
      <c r="J1" s="297"/>
      <c r="K1" s="152"/>
      <c r="L1" s="156" t="s">
        <v>265</v>
      </c>
      <c r="M1" s="298" t="str">
        <f>'Cover Page'!R1</f>
        <v>078926000</v>
      </c>
      <c r="N1" s="297"/>
    </row>
    <row r="2" spans="1:14">
      <c r="A2" s="159"/>
      <c r="B2" s="159"/>
      <c r="C2" s="159"/>
      <c r="D2" s="159"/>
      <c r="E2" s="159"/>
      <c r="F2" s="159"/>
      <c r="G2" s="159"/>
      <c r="H2" s="159"/>
      <c r="I2" s="159"/>
      <c r="J2" s="160"/>
      <c r="K2" s="160"/>
      <c r="L2" s="160"/>
      <c r="M2" s="160"/>
      <c r="N2" s="152"/>
    </row>
    <row r="3" spans="1:14">
      <c r="A3" s="159"/>
      <c r="B3" s="159"/>
      <c r="C3" s="159"/>
      <c r="D3" s="159"/>
      <c r="E3" s="159"/>
      <c r="F3" s="159"/>
      <c r="G3" s="159"/>
      <c r="H3" s="159"/>
      <c r="I3" s="159"/>
      <c r="J3" s="160"/>
      <c r="K3" s="160"/>
      <c r="L3" s="160"/>
      <c r="M3" s="160"/>
      <c r="N3" s="152"/>
    </row>
    <row r="4" spans="1:14">
      <c r="A4" s="299"/>
      <c r="B4" s="299"/>
      <c r="C4" s="299"/>
      <c r="D4" s="299"/>
      <c r="E4" s="299"/>
      <c r="F4" s="299"/>
      <c r="G4" s="299"/>
      <c r="H4" s="299"/>
      <c r="I4" s="300"/>
      <c r="J4" s="300"/>
      <c r="K4" s="300"/>
      <c r="L4" s="160"/>
      <c r="M4" s="160"/>
      <c r="N4" s="152"/>
    </row>
    <row r="5" spans="1:14">
      <c r="A5" s="200"/>
      <c r="B5" s="201"/>
      <c r="C5" s="201"/>
      <c r="D5" s="201"/>
      <c r="E5" s="202"/>
      <c r="F5" s="203"/>
      <c r="G5" s="203"/>
      <c r="H5" s="306" t="s">
        <v>297</v>
      </c>
      <c r="I5" s="203"/>
      <c r="J5" s="285" t="s">
        <v>281</v>
      </c>
      <c r="K5" s="286"/>
      <c r="L5" s="152"/>
      <c r="M5" s="152"/>
      <c r="N5" s="152"/>
    </row>
    <row r="6" spans="1:14">
      <c r="A6" s="166" t="s">
        <v>208</v>
      </c>
      <c r="B6" s="160"/>
      <c r="C6" s="160"/>
      <c r="D6" s="160"/>
      <c r="E6" s="167"/>
      <c r="F6" s="168" t="s">
        <v>282</v>
      </c>
      <c r="G6" s="168" t="s">
        <v>298</v>
      </c>
      <c r="H6" s="307"/>
      <c r="I6" s="168" t="s">
        <v>299</v>
      </c>
      <c r="J6" s="168"/>
      <c r="K6" s="168"/>
      <c r="L6" s="152"/>
      <c r="M6" s="152"/>
      <c r="N6" s="152"/>
    </row>
    <row r="7" spans="1:14">
      <c r="A7" s="170"/>
      <c r="B7" s="171"/>
      <c r="C7" s="171"/>
      <c r="D7" s="171"/>
      <c r="E7" s="172"/>
      <c r="F7" s="173">
        <v>6100</v>
      </c>
      <c r="G7" s="173">
        <v>6200</v>
      </c>
      <c r="H7" s="308"/>
      <c r="I7" s="173">
        <v>6600</v>
      </c>
      <c r="J7" s="173" t="s">
        <v>310</v>
      </c>
      <c r="K7" s="173" t="s">
        <v>311</v>
      </c>
      <c r="L7" s="152"/>
      <c r="M7" s="152"/>
      <c r="N7" s="152"/>
    </row>
    <row r="8" spans="1:14">
      <c r="A8" s="175" t="s">
        <v>300</v>
      </c>
      <c r="B8" s="160"/>
      <c r="C8" s="160"/>
      <c r="D8" s="160"/>
      <c r="E8" s="189"/>
      <c r="F8" s="301">
        <v>11769</v>
      </c>
      <c r="G8" s="301">
        <v>941</v>
      </c>
      <c r="H8" s="301"/>
      <c r="I8" s="301"/>
      <c r="J8" s="301">
        <f>'[1]Page 4'!$K$8:$K$10</f>
        <v>10453</v>
      </c>
      <c r="K8" s="303">
        <f>SUM(F8:I8)</f>
        <v>12710</v>
      </c>
      <c r="L8" s="198"/>
      <c r="M8" s="152"/>
      <c r="N8" s="152"/>
    </row>
    <row r="9" spans="1:14">
      <c r="A9" s="176" t="s">
        <v>41</v>
      </c>
      <c r="B9" s="160"/>
      <c r="C9" s="160"/>
      <c r="D9" s="160"/>
      <c r="E9" s="160"/>
      <c r="F9" s="305"/>
      <c r="G9" s="305"/>
      <c r="H9" s="305"/>
      <c r="I9" s="305"/>
      <c r="J9" s="305"/>
      <c r="K9" s="309"/>
      <c r="L9" s="176"/>
      <c r="M9" s="152"/>
      <c r="N9" s="152"/>
    </row>
    <row r="10" spans="1:14">
      <c r="A10" s="176"/>
      <c r="B10" s="160" t="s">
        <v>301</v>
      </c>
      <c r="C10" s="160"/>
      <c r="D10" s="160"/>
      <c r="E10" s="177">
        <v>1</v>
      </c>
      <c r="F10" s="302"/>
      <c r="G10" s="302"/>
      <c r="H10" s="302"/>
      <c r="I10" s="302"/>
      <c r="J10" s="302"/>
      <c r="K10" s="304"/>
      <c r="L10" s="205">
        <v>1</v>
      </c>
      <c r="M10" s="206"/>
      <c r="N10" s="152"/>
    </row>
    <row r="11" spans="1:14">
      <c r="A11" s="176"/>
      <c r="B11" s="160" t="s">
        <v>302</v>
      </c>
      <c r="C11" s="160"/>
      <c r="D11" s="160"/>
      <c r="E11" s="177"/>
      <c r="F11" s="310"/>
      <c r="G11" s="310"/>
      <c r="H11" s="310"/>
      <c r="I11" s="310"/>
      <c r="J11" s="301">
        <f>'[1]Page 4'!$K$11:$K$12</f>
        <v>0</v>
      </c>
      <c r="K11" s="303">
        <f>SUM(F11:I11)</f>
        <v>0</v>
      </c>
      <c r="L11" s="205"/>
      <c r="M11" s="206"/>
      <c r="N11" s="152"/>
    </row>
    <row r="12" spans="1:14">
      <c r="A12" s="176"/>
      <c r="B12" s="160" t="s">
        <v>303</v>
      </c>
      <c r="C12" s="160"/>
      <c r="D12" s="160"/>
      <c r="E12" s="177">
        <v>2</v>
      </c>
      <c r="F12" s="311"/>
      <c r="G12" s="311"/>
      <c r="H12" s="311"/>
      <c r="I12" s="311"/>
      <c r="J12" s="302"/>
      <c r="K12" s="304"/>
      <c r="L12" s="205">
        <v>2</v>
      </c>
      <c r="M12" s="206"/>
      <c r="N12" s="152"/>
    </row>
    <row r="13" spans="1:14">
      <c r="A13" s="176"/>
      <c r="B13" s="160" t="s">
        <v>304</v>
      </c>
      <c r="C13" s="160"/>
      <c r="D13" s="160"/>
      <c r="E13" s="177">
        <v>3</v>
      </c>
      <c r="F13" s="207"/>
      <c r="G13" s="207"/>
      <c r="H13" s="207"/>
      <c r="I13" s="207"/>
      <c r="J13" s="208">
        <f>'[1]Page 4'!$K$13</f>
        <v>0</v>
      </c>
      <c r="K13" s="204">
        <f>SUM(F13:I13)</f>
        <v>0</v>
      </c>
      <c r="L13" s="205">
        <v>3</v>
      </c>
      <c r="M13" s="206"/>
      <c r="N13" s="152"/>
    </row>
    <row r="14" spans="1:14">
      <c r="A14" s="176"/>
      <c r="B14" s="160" t="s">
        <v>305</v>
      </c>
      <c r="C14" s="160"/>
      <c r="D14" s="160"/>
      <c r="E14" s="177">
        <v>4</v>
      </c>
      <c r="F14" s="207"/>
      <c r="G14" s="207"/>
      <c r="H14" s="207"/>
      <c r="I14" s="207"/>
      <c r="J14" s="208">
        <f>'[1]Page 4'!$K$14</f>
        <v>0</v>
      </c>
      <c r="K14" s="204">
        <f>SUM(F14:I14)</f>
        <v>0</v>
      </c>
      <c r="L14" s="205">
        <v>4</v>
      </c>
      <c r="M14" s="206"/>
      <c r="N14" s="152"/>
    </row>
    <row r="15" spans="1:14">
      <c r="A15" s="170"/>
      <c r="B15" s="171" t="s">
        <v>306</v>
      </c>
      <c r="C15" s="171"/>
      <c r="D15" s="171"/>
      <c r="E15" s="209">
        <v>5</v>
      </c>
      <c r="F15" s="204">
        <f t="shared" ref="F15:K15" si="0">SUM(F8:F14)</f>
        <v>11769</v>
      </c>
      <c r="G15" s="204">
        <f t="shared" si="0"/>
        <v>941</v>
      </c>
      <c r="H15" s="204">
        <f t="shared" si="0"/>
        <v>0</v>
      </c>
      <c r="I15" s="204">
        <f t="shared" si="0"/>
        <v>0</v>
      </c>
      <c r="J15" s="210">
        <f t="shared" si="0"/>
        <v>10453</v>
      </c>
      <c r="K15" s="204">
        <f t="shared" si="0"/>
        <v>12710</v>
      </c>
      <c r="L15" s="205">
        <v>5</v>
      </c>
      <c r="M15" s="206"/>
      <c r="N15" s="152"/>
    </row>
    <row r="16" spans="1:14">
      <c r="A16" s="176" t="s">
        <v>52</v>
      </c>
      <c r="B16" s="160"/>
      <c r="C16" s="160"/>
      <c r="D16" s="160"/>
      <c r="E16" s="177"/>
      <c r="F16" s="310"/>
      <c r="G16" s="310"/>
      <c r="H16" s="310"/>
      <c r="I16" s="310"/>
      <c r="J16" s="301">
        <f>'[1]Page 4'!$K$16:$K$17</f>
        <v>0</v>
      </c>
      <c r="K16" s="303">
        <f>SUM(F16:I17)</f>
        <v>0</v>
      </c>
      <c r="L16" s="205"/>
      <c r="M16" s="206"/>
      <c r="N16" s="152"/>
    </row>
    <row r="17" spans="1:14">
      <c r="A17" s="176"/>
      <c r="B17" s="160" t="s">
        <v>301</v>
      </c>
      <c r="C17" s="160"/>
      <c r="D17" s="160"/>
      <c r="E17" s="177">
        <v>6</v>
      </c>
      <c r="F17" s="311"/>
      <c r="G17" s="311"/>
      <c r="H17" s="311"/>
      <c r="I17" s="311"/>
      <c r="J17" s="302"/>
      <c r="K17" s="304"/>
      <c r="L17" s="205">
        <v>6</v>
      </c>
      <c r="M17" s="206"/>
      <c r="N17" s="152"/>
    </row>
    <row r="18" spans="1:14">
      <c r="A18" s="176"/>
      <c r="B18" s="160" t="s">
        <v>302</v>
      </c>
      <c r="C18" s="160"/>
      <c r="D18" s="160"/>
      <c r="E18" s="177"/>
      <c r="F18" s="310"/>
      <c r="G18" s="310"/>
      <c r="H18" s="310"/>
      <c r="I18" s="310"/>
      <c r="J18" s="301">
        <f>'[1]Page 4'!$K$18:$K$19</f>
        <v>0</v>
      </c>
      <c r="K18" s="303">
        <f>SUM(F18:I19)</f>
        <v>0</v>
      </c>
      <c r="L18" s="205"/>
      <c r="M18" s="206"/>
      <c r="N18" s="152"/>
    </row>
    <row r="19" spans="1:14">
      <c r="A19" s="176"/>
      <c r="B19" s="160" t="s">
        <v>303</v>
      </c>
      <c r="C19" s="160"/>
      <c r="D19" s="160"/>
      <c r="E19" s="211">
        <v>7</v>
      </c>
      <c r="F19" s="311"/>
      <c r="G19" s="311"/>
      <c r="H19" s="311"/>
      <c r="I19" s="311"/>
      <c r="J19" s="302"/>
      <c r="K19" s="304"/>
      <c r="L19" s="205">
        <v>7</v>
      </c>
      <c r="M19" s="206"/>
      <c r="N19" s="152"/>
    </row>
    <row r="20" spans="1:14">
      <c r="A20" s="176"/>
      <c r="B20" s="160" t="s">
        <v>304</v>
      </c>
      <c r="C20" s="160"/>
      <c r="D20" s="160"/>
      <c r="E20" s="211">
        <v>8</v>
      </c>
      <c r="F20" s="207"/>
      <c r="G20" s="207"/>
      <c r="H20" s="207"/>
      <c r="I20" s="207"/>
      <c r="J20" s="208">
        <f>'[1]Page 4'!$K$20</f>
        <v>0</v>
      </c>
      <c r="K20" s="204">
        <f t="shared" ref="K20:K25" si="1">SUM(F20:I20)</f>
        <v>0</v>
      </c>
      <c r="L20" s="205">
        <v>8</v>
      </c>
      <c r="M20" s="206"/>
      <c r="N20" s="152"/>
    </row>
    <row r="21" spans="1:14">
      <c r="A21" s="176"/>
      <c r="B21" s="160" t="s">
        <v>305</v>
      </c>
      <c r="C21" s="160"/>
      <c r="D21" s="160"/>
      <c r="E21" s="211">
        <v>9</v>
      </c>
      <c r="F21" s="207"/>
      <c r="G21" s="207"/>
      <c r="H21" s="207"/>
      <c r="I21" s="207"/>
      <c r="J21" s="208">
        <f>'[1]Page 4'!$K$21</f>
        <v>0</v>
      </c>
      <c r="K21" s="204">
        <f t="shared" si="1"/>
        <v>0</v>
      </c>
      <c r="L21" s="205">
        <v>9</v>
      </c>
      <c r="M21" s="206"/>
      <c r="N21" s="152"/>
    </row>
    <row r="22" spans="1:14">
      <c r="A22" s="170"/>
      <c r="B22" s="171" t="s">
        <v>307</v>
      </c>
      <c r="C22" s="171"/>
      <c r="D22" s="171"/>
      <c r="E22" s="209">
        <v>10</v>
      </c>
      <c r="F22" s="204">
        <f>SUM(F16:F21)</f>
        <v>0</v>
      </c>
      <c r="G22" s="204">
        <f>SUM(G16:G21)</f>
        <v>0</v>
      </c>
      <c r="H22" s="204">
        <f>SUM(H16:H21)</f>
        <v>0</v>
      </c>
      <c r="I22" s="204">
        <f>SUM(I16:I21)</f>
        <v>0</v>
      </c>
      <c r="J22" s="210">
        <f>SUM(J16:J21)</f>
        <v>0</v>
      </c>
      <c r="K22" s="204">
        <f>SUM(F22:I22)</f>
        <v>0</v>
      </c>
      <c r="L22" s="205">
        <v>10</v>
      </c>
      <c r="M22" s="206"/>
      <c r="N22" s="152"/>
    </row>
    <row r="23" spans="1:14">
      <c r="A23" s="170" t="s">
        <v>63</v>
      </c>
      <c r="B23" s="171"/>
      <c r="C23" s="171"/>
      <c r="D23" s="171"/>
      <c r="E23" s="180">
        <v>11</v>
      </c>
      <c r="F23" s="207"/>
      <c r="G23" s="207"/>
      <c r="H23" s="207"/>
      <c r="I23" s="207"/>
      <c r="J23" s="208">
        <f>'[1]Page 4'!$K$23</f>
        <v>0</v>
      </c>
      <c r="K23" s="204">
        <f t="shared" si="1"/>
        <v>0</v>
      </c>
      <c r="L23" s="205">
        <v>11</v>
      </c>
      <c r="M23" s="206"/>
      <c r="N23" s="152"/>
    </row>
    <row r="24" spans="1:14">
      <c r="A24" s="170" t="s">
        <v>64</v>
      </c>
      <c r="B24" s="171"/>
      <c r="C24" s="171"/>
      <c r="D24" s="171"/>
      <c r="E24" s="180">
        <v>12</v>
      </c>
      <c r="F24" s="207"/>
      <c r="G24" s="207"/>
      <c r="H24" s="207"/>
      <c r="I24" s="207"/>
      <c r="J24" s="208">
        <f>'[1]Page 4'!$K$24</f>
        <v>0</v>
      </c>
      <c r="K24" s="204">
        <f t="shared" si="1"/>
        <v>0</v>
      </c>
      <c r="L24" s="205">
        <v>12</v>
      </c>
      <c r="M24" s="206"/>
      <c r="N24" s="152"/>
    </row>
    <row r="25" spans="1:14">
      <c r="A25" s="170" t="s">
        <v>308</v>
      </c>
      <c r="B25" s="171"/>
      <c r="C25" s="171"/>
      <c r="D25" s="171"/>
      <c r="E25" s="180">
        <v>13</v>
      </c>
      <c r="F25" s="207"/>
      <c r="G25" s="207"/>
      <c r="H25" s="207"/>
      <c r="I25" s="207"/>
      <c r="J25" s="208">
        <f>'[1]Page 4'!$K$25</f>
        <v>0</v>
      </c>
      <c r="K25" s="204">
        <f t="shared" si="1"/>
        <v>0</v>
      </c>
      <c r="L25" s="205">
        <v>13</v>
      </c>
      <c r="M25" s="206"/>
      <c r="N25" s="152"/>
    </row>
    <row r="26" spans="1:14">
      <c r="A26" s="170" t="s">
        <v>309</v>
      </c>
      <c r="B26" s="212"/>
      <c r="C26" s="171"/>
      <c r="D26" s="171"/>
      <c r="E26" s="180">
        <v>14</v>
      </c>
      <c r="F26" s="210">
        <f t="shared" ref="F26:K26" si="2">F15+F22+F23+F24+F25</f>
        <v>11769</v>
      </c>
      <c r="G26" s="210">
        <f t="shared" si="2"/>
        <v>941</v>
      </c>
      <c r="H26" s="210">
        <f t="shared" si="2"/>
        <v>0</v>
      </c>
      <c r="I26" s="210">
        <f t="shared" si="2"/>
        <v>0</v>
      </c>
      <c r="J26" s="210">
        <f t="shared" si="2"/>
        <v>10453</v>
      </c>
      <c r="K26" s="204">
        <f t="shared" si="2"/>
        <v>12710</v>
      </c>
      <c r="L26" s="205">
        <v>14</v>
      </c>
      <c r="M26" s="206"/>
      <c r="N26" s="152"/>
    </row>
    <row r="28" spans="1:14">
      <c r="A28" s="221"/>
      <c r="B28" s="221"/>
      <c r="C28" s="221"/>
      <c r="D28" s="221"/>
      <c r="E28" s="221"/>
      <c r="F28" s="221"/>
      <c r="G28" s="221"/>
      <c r="H28" s="221"/>
      <c r="I28" s="221"/>
    </row>
    <row r="29" spans="1:14">
      <c r="A29" s="314" t="s">
        <v>366</v>
      </c>
      <c r="B29" s="315"/>
      <c r="C29" s="315"/>
      <c r="D29" s="315"/>
      <c r="E29" s="316"/>
      <c r="F29" s="237" t="s">
        <v>372</v>
      </c>
      <c r="G29" s="238"/>
      <c r="H29" s="239"/>
      <c r="I29" s="44"/>
      <c r="J29" s="3"/>
      <c r="K29" s="3"/>
      <c r="L29" s="25"/>
    </row>
    <row r="30" spans="1:14">
      <c r="A30" s="317"/>
      <c r="B30" s="318"/>
      <c r="C30" s="318"/>
      <c r="D30" s="318"/>
      <c r="E30" s="318"/>
      <c r="F30" s="240"/>
      <c r="G30" s="241" t="s">
        <v>370</v>
      </c>
      <c r="H30" s="240"/>
      <c r="I30" s="44"/>
      <c r="J30" s="3"/>
      <c r="K30" s="3"/>
      <c r="L30" s="25"/>
    </row>
    <row r="31" spans="1:14">
      <c r="A31" s="319"/>
      <c r="B31" s="320"/>
      <c r="C31" s="320"/>
      <c r="D31" s="320"/>
      <c r="E31" s="320"/>
      <c r="F31" s="36" t="s">
        <v>369</v>
      </c>
      <c r="G31" s="236" t="s">
        <v>377</v>
      </c>
      <c r="H31" s="36" t="s">
        <v>371</v>
      </c>
      <c r="I31" s="222"/>
      <c r="J31" s="25"/>
      <c r="K31" s="25"/>
      <c r="L31" s="25"/>
    </row>
    <row r="32" spans="1:14">
      <c r="A32" s="223" t="s">
        <v>373</v>
      </c>
      <c r="B32" s="224"/>
      <c r="C32" s="224"/>
      <c r="D32" s="224"/>
      <c r="E32" s="225">
        <v>15</v>
      </c>
      <c r="F32" s="235">
        <v>0</v>
      </c>
      <c r="G32" s="235">
        <v>7035</v>
      </c>
      <c r="H32" s="235">
        <v>0</v>
      </c>
      <c r="I32" s="226">
        <v>15</v>
      </c>
      <c r="J32" s="3"/>
      <c r="K32" s="53"/>
      <c r="L32" s="53"/>
      <c r="M32" s="219"/>
    </row>
    <row r="33" spans="1:13">
      <c r="A33" s="227" t="s">
        <v>367</v>
      </c>
      <c r="B33" s="44"/>
      <c r="C33" s="44"/>
      <c r="D33" s="44"/>
      <c r="E33" s="228"/>
      <c r="F33" s="312">
        <v>6354</v>
      </c>
      <c r="G33" s="312">
        <v>12710</v>
      </c>
      <c r="H33" s="312">
        <v>12710</v>
      </c>
      <c r="I33" s="226"/>
      <c r="J33" s="3"/>
      <c r="K33" s="53"/>
      <c r="L33" s="53"/>
      <c r="M33" s="219"/>
    </row>
    <row r="34" spans="1:13">
      <c r="A34" s="227"/>
      <c r="B34" s="44" t="s">
        <v>380</v>
      </c>
      <c r="C34" s="44"/>
      <c r="D34" s="44"/>
      <c r="E34" s="228">
        <v>16</v>
      </c>
      <c r="F34" s="313"/>
      <c r="G34" s="313"/>
      <c r="H34" s="313"/>
      <c r="I34" s="226">
        <v>16</v>
      </c>
      <c r="J34" s="3"/>
      <c r="K34" s="220"/>
      <c r="L34" s="53"/>
      <c r="M34" s="219"/>
    </row>
    <row r="35" spans="1:13">
      <c r="A35" s="227"/>
      <c r="B35" s="44" t="s">
        <v>365</v>
      </c>
      <c r="C35" s="44"/>
      <c r="D35" s="44"/>
      <c r="E35" s="228">
        <v>17</v>
      </c>
      <c r="F35" s="234"/>
      <c r="G35" s="234"/>
      <c r="H35" s="234"/>
      <c r="I35" s="229">
        <v>17</v>
      </c>
    </row>
    <row r="36" spans="1:13">
      <c r="A36" s="227" t="s">
        <v>374</v>
      </c>
      <c r="B36" s="44"/>
      <c r="C36" s="44"/>
      <c r="D36" s="44"/>
      <c r="E36" s="228">
        <v>18</v>
      </c>
      <c r="F36" s="233">
        <f>F33+F35</f>
        <v>6354</v>
      </c>
      <c r="G36" s="233">
        <f>G33+G35</f>
        <v>12710</v>
      </c>
      <c r="H36" s="233">
        <f>H33+H35</f>
        <v>12710</v>
      </c>
      <c r="I36" s="229">
        <v>18</v>
      </c>
    </row>
    <row r="37" spans="1:13">
      <c r="A37" s="230" t="s">
        <v>375</v>
      </c>
      <c r="B37" s="44"/>
      <c r="C37" s="44"/>
      <c r="D37" s="44"/>
      <c r="E37" s="228">
        <v>19</v>
      </c>
      <c r="F37" s="233">
        <f>F32+F36</f>
        <v>6354</v>
      </c>
      <c r="G37" s="233">
        <f>G32+G36</f>
        <v>19745</v>
      </c>
      <c r="H37" s="233">
        <f>H32+H36</f>
        <v>12710</v>
      </c>
      <c r="I37" s="229">
        <v>19</v>
      </c>
    </row>
    <row r="38" spans="1:13">
      <c r="A38" s="230" t="s">
        <v>208</v>
      </c>
      <c r="B38" s="44"/>
      <c r="C38" s="44"/>
      <c r="D38" s="44"/>
      <c r="E38" s="228">
        <v>20</v>
      </c>
      <c r="F38" s="233">
        <f>'Page 3'!I23</f>
        <v>6354</v>
      </c>
      <c r="G38" s="233">
        <f>'Page 3'!I41</f>
        <v>4320</v>
      </c>
      <c r="H38" s="233">
        <f>K26</f>
        <v>12710</v>
      </c>
      <c r="I38" s="229">
        <v>20</v>
      </c>
    </row>
    <row r="39" spans="1:13">
      <c r="A39" s="231" t="s">
        <v>376</v>
      </c>
      <c r="B39" s="218"/>
      <c r="C39" s="218"/>
      <c r="D39" s="218"/>
      <c r="E39" s="232">
        <v>21</v>
      </c>
      <c r="F39" s="233">
        <f>F37-F38</f>
        <v>0</v>
      </c>
      <c r="G39" s="233">
        <f>G37-G38</f>
        <v>15425</v>
      </c>
      <c r="H39" s="233">
        <f>H37-H38</f>
        <v>0</v>
      </c>
      <c r="I39" s="229">
        <v>21</v>
      </c>
    </row>
    <row r="40" spans="1:13">
      <c r="A40" s="44"/>
      <c r="B40" s="44"/>
      <c r="C40" s="44"/>
      <c r="D40" s="44"/>
      <c r="E40" s="44"/>
      <c r="F40" s="221"/>
      <c r="G40" s="221"/>
      <c r="H40" s="221"/>
      <c r="I40" s="221"/>
    </row>
    <row r="41" spans="1:13">
      <c r="A41" s="44"/>
      <c r="B41" s="44"/>
      <c r="C41" s="44"/>
      <c r="D41" s="44"/>
      <c r="E41" s="44"/>
      <c r="F41" s="221"/>
      <c r="G41" s="221"/>
      <c r="H41" s="221"/>
      <c r="I41" s="221"/>
    </row>
  </sheetData>
  <sheetProtection sheet="1" objects="1" scenarios="1"/>
  <mergeCells count="34">
    <mergeCell ref="F33:F34"/>
    <mergeCell ref="G33:G34"/>
    <mergeCell ref="H33:H34"/>
    <mergeCell ref="A29:E31"/>
    <mergeCell ref="J18:J19"/>
    <mergeCell ref="K18:K19"/>
    <mergeCell ref="F18:F19"/>
    <mergeCell ref="G18:G19"/>
    <mergeCell ref="H18:H19"/>
    <mergeCell ref="I18:I19"/>
    <mergeCell ref="F11:F12"/>
    <mergeCell ref="G11:G12"/>
    <mergeCell ref="F16:F17"/>
    <mergeCell ref="G16:G17"/>
    <mergeCell ref="H16:H17"/>
    <mergeCell ref="I16:I17"/>
    <mergeCell ref="H11:H12"/>
    <mergeCell ref="I11:I12"/>
    <mergeCell ref="H5:H7"/>
    <mergeCell ref="J5:K5"/>
    <mergeCell ref="J8:J10"/>
    <mergeCell ref="K8:K10"/>
    <mergeCell ref="J16:J17"/>
    <mergeCell ref="K16:K17"/>
    <mergeCell ref="I1:J1"/>
    <mergeCell ref="M1:N1"/>
    <mergeCell ref="A4:K4"/>
    <mergeCell ref="D1:E1"/>
    <mergeCell ref="J11:J12"/>
    <mergeCell ref="K11:K12"/>
    <mergeCell ref="F8:F10"/>
    <mergeCell ref="G8:G10"/>
    <mergeCell ref="H8:H10"/>
    <mergeCell ref="I8:I10"/>
  </mergeCells>
  <phoneticPr fontId="0" type="noConversion"/>
  <printOptions horizontalCentered="1"/>
  <pageMargins left="0.25" right="0.25" top="1.25" bottom="1" header="0.5" footer="0.5"/>
  <pageSetup scale="82" orientation="landscape"/>
  <headerFooter>
    <oddFooter>&amp;LRev. 8/03&amp;RPage 4 of 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1"/>
  <sheetViews>
    <sheetView showGridLines="0" showRuler="0" topLeftCell="G28" zoomScaleNormal="75" zoomScalePageLayoutView="75" workbookViewId="0">
      <selection activeCell="T38" sqref="T38"/>
    </sheetView>
  </sheetViews>
  <sheetFormatPr baseColWidth="10" defaultColWidth="9.33203125" defaultRowHeight="12" x14ac:dyDescent="0"/>
  <cols>
    <col min="1" max="1" width="3.83203125" style="4" customWidth="1"/>
    <col min="2" max="2" width="20.33203125" style="4" customWidth="1"/>
    <col min="3" max="3" width="2.83203125" style="4" customWidth="1"/>
    <col min="4" max="4" width="15.83203125" style="4" customWidth="1"/>
    <col min="5" max="5" width="3.83203125" style="4" customWidth="1"/>
    <col min="6" max="7" width="15.83203125" style="4" customWidth="1"/>
    <col min="8" max="8" width="4.83203125" style="4" customWidth="1"/>
    <col min="9" max="10" width="3.83203125" style="4" customWidth="1"/>
    <col min="11" max="11" width="4.83203125" style="4" customWidth="1"/>
    <col min="12" max="12" width="17.83203125" style="4" customWidth="1"/>
    <col min="13" max="13" width="4.83203125" style="4" customWidth="1"/>
    <col min="14" max="15" width="3.83203125" style="4" customWidth="1"/>
    <col min="16" max="16" width="4.83203125" style="4" customWidth="1"/>
    <col min="17" max="17" width="3.83203125" style="4" customWidth="1"/>
    <col min="18" max="18" width="16.5" style="4" customWidth="1"/>
    <col min="19" max="19" width="3.83203125" style="4" customWidth="1"/>
    <col min="20" max="20" width="15.83203125" style="4" customWidth="1"/>
    <col min="21" max="16384" width="9.33203125" style="4"/>
  </cols>
  <sheetData>
    <row r="1" spans="1:21">
      <c r="A1" s="1" t="s">
        <v>0</v>
      </c>
      <c r="C1" s="277" t="str">
        <f>'Page 1'!C1</f>
        <v>Primavera Technical Learning Center</v>
      </c>
      <c r="D1" s="277"/>
      <c r="E1" s="277"/>
      <c r="F1" s="277"/>
      <c r="G1" s="3"/>
      <c r="H1" s="4" t="s">
        <v>3</v>
      </c>
      <c r="I1" s="1" t="s">
        <v>1</v>
      </c>
      <c r="L1" s="12" t="str">
        <f>'Page 1'!$H1</f>
        <v>Maricopa</v>
      </c>
      <c r="S1" s="5" t="s">
        <v>265</v>
      </c>
      <c r="T1" s="2" t="str">
        <f>'Page 1'!$M1</f>
        <v>078926000</v>
      </c>
    </row>
    <row r="2" spans="1:21">
      <c r="S2" s="8"/>
      <c r="T2" s="8"/>
    </row>
    <row r="5" spans="1:21">
      <c r="A5" s="7" t="s">
        <v>66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7" spans="1:21">
      <c r="A7" s="4" t="s">
        <v>67</v>
      </c>
      <c r="B7" s="4" t="s">
        <v>68</v>
      </c>
      <c r="I7" s="4" t="s">
        <v>69</v>
      </c>
      <c r="J7" s="4" t="s">
        <v>7</v>
      </c>
      <c r="K7" s="4" t="s">
        <v>70</v>
      </c>
    </row>
    <row r="8" spans="1:21">
      <c r="D8" s="14">
        <v>37438</v>
      </c>
      <c r="F8" s="14">
        <v>37802</v>
      </c>
      <c r="K8" s="4" t="s">
        <v>71</v>
      </c>
      <c r="Q8" s="11" t="s">
        <v>72</v>
      </c>
      <c r="R8" s="15">
        <f>118426+21652</f>
        <v>140078</v>
      </c>
    </row>
    <row r="9" spans="1:21">
      <c r="B9" s="4" t="s">
        <v>73</v>
      </c>
      <c r="C9" s="11" t="s">
        <v>72</v>
      </c>
      <c r="D9" s="15">
        <v>80857</v>
      </c>
      <c r="E9" s="11" t="s">
        <v>72</v>
      </c>
      <c r="F9" s="15">
        <v>131073</v>
      </c>
      <c r="J9" s="4" t="s">
        <v>8</v>
      </c>
      <c r="K9" s="4" t="s">
        <v>74</v>
      </c>
      <c r="R9" s="16">
        <v>1</v>
      </c>
    </row>
    <row r="10" spans="1:21">
      <c r="B10" s="4" t="s">
        <v>75</v>
      </c>
      <c r="C10" s="11" t="s">
        <v>72</v>
      </c>
      <c r="D10" s="16">
        <v>60384</v>
      </c>
      <c r="E10" s="11" t="s">
        <v>72</v>
      </c>
      <c r="F10" s="16">
        <v>36131</v>
      </c>
      <c r="J10" s="4" t="s">
        <v>9</v>
      </c>
      <c r="K10" s="4" t="s">
        <v>76</v>
      </c>
      <c r="R10" s="15">
        <v>186</v>
      </c>
    </row>
    <row r="11" spans="1:21" ht="13" thickBot="1">
      <c r="B11" s="4" t="s">
        <v>252</v>
      </c>
      <c r="C11" s="11" t="s">
        <v>72</v>
      </c>
      <c r="D11" s="17">
        <f>SUM(D9-D10)</f>
        <v>20473</v>
      </c>
      <c r="E11" s="11" t="s">
        <v>72</v>
      </c>
      <c r="F11" s="17">
        <f>SUM(F9-F10)</f>
        <v>94942</v>
      </c>
      <c r="J11" s="95" t="s">
        <v>10</v>
      </c>
      <c r="K11" s="4" t="s">
        <v>269</v>
      </c>
      <c r="Q11" s="11" t="s">
        <v>72</v>
      </c>
      <c r="R11" s="16">
        <v>0</v>
      </c>
    </row>
    <row r="12" spans="1:21" ht="13" thickTop="1">
      <c r="J12" s="95" t="s">
        <v>11</v>
      </c>
      <c r="K12" s="4" t="s">
        <v>324</v>
      </c>
      <c r="Q12" s="11" t="s">
        <v>72</v>
      </c>
      <c r="R12" s="16">
        <v>0</v>
      </c>
    </row>
    <row r="14" spans="1:21">
      <c r="I14" s="94" t="s">
        <v>77</v>
      </c>
      <c r="J14" s="321" t="s">
        <v>268</v>
      </c>
      <c r="K14" s="321"/>
      <c r="L14" s="321"/>
      <c r="M14" s="321"/>
      <c r="N14" s="321"/>
      <c r="O14" s="321"/>
      <c r="P14" s="321"/>
      <c r="Q14" s="321"/>
      <c r="R14" s="321"/>
      <c r="S14" s="321"/>
      <c r="T14" s="321"/>
    </row>
    <row r="15" spans="1:21">
      <c r="D15" s="14">
        <v>37438</v>
      </c>
      <c r="F15" s="14">
        <v>37802</v>
      </c>
      <c r="L15" s="97" t="s">
        <v>384</v>
      </c>
    </row>
    <row r="16" spans="1:21">
      <c r="A16" s="4" t="s">
        <v>78</v>
      </c>
      <c r="B16" s="4" t="s">
        <v>79</v>
      </c>
      <c r="C16" s="11" t="s">
        <v>72</v>
      </c>
      <c r="D16" s="15">
        <v>68154</v>
      </c>
      <c r="E16" s="11" t="s">
        <v>72</v>
      </c>
      <c r="F16" s="15">
        <v>113501</v>
      </c>
      <c r="J16" s="322" t="s">
        <v>341</v>
      </c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"/>
    </row>
    <row r="17" spans="1:20"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</row>
    <row r="19" spans="1:20">
      <c r="J19" s="4" t="s">
        <v>80</v>
      </c>
    </row>
    <row r="20" spans="1:20">
      <c r="A20" s="59" t="s">
        <v>81</v>
      </c>
      <c r="B20" s="59" t="s">
        <v>82</v>
      </c>
      <c r="C20" s="60"/>
      <c r="D20" s="59"/>
      <c r="E20" s="60"/>
      <c r="F20" s="61" t="s">
        <v>40</v>
      </c>
      <c r="G20" s="61" t="s">
        <v>5</v>
      </c>
      <c r="J20" s="4" t="s">
        <v>335</v>
      </c>
    </row>
    <row r="21" spans="1:20">
      <c r="A21" s="59"/>
      <c r="B21" s="59" t="s">
        <v>212</v>
      </c>
      <c r="C21" s="60"/>
      <c r="D21" s="59"/>
      <c r="E21" s="60"/>
      <c r="F21" s="89">
        <v>0</v>
      </c>
      <c r="G21" s="89">
        <v>0</v>
      </c>
      <c r="J21" s="4" t="s">
        <v>83</v>
      </c>
    </row>
    <row r="22" spans="1:20" ht="13" thickBot="1">
      <c r="A22" s="59"/>
      <c r="B22" s="59" t="s">
        <v>213</v>
      </c>
      <c r="C22" s="59"/>
      <c r="D22" s="59"/>
      <c r="E22" s="59"/>
      <c r="F22" s="90">
        <v>6500</v>
      </c>
      <c r="G22" s="90">
        <v>6500</v>
      </c>
      <c r="J22" s="27" t="s">
        <v>7</v>
      </c>
      <c r="K22" s="4" t="s">
        <v>256</v>
      </c>
      <c r="S22" s="18" t="s">
        <v>72</v>
      </c>
      <c r="T22" s="15"/>
    </row>
    <row r="23" spans="1:20" ht="13" thickBot="1">
      <c r="A23" s="59"/>
      <c r="B23" s="59" t="s">
        <v>253</v>
      </c>
      <c r="C23" s="59"/>
      <c r="D23" s="59"/>
      <c r="E23" s="59"/>
      <c r="F23" s="96">
        <f>SUM(F21:F22)</f>
        <v>6500</v>
      </c>
      <c r="G23" s="92">
        <f>SUM(G21:G22)</f>
        <v>6500</v>
      </c>
      <c r="J23" s="27" t="s">
        <v>8</v>
      </c>
      <c r="K23" s="4" t="s">
        <v>210</v>
      </c>
      <c r="S23" s="18" t="s">
        <v>72</v>
      </c>
      <c r="T23" s="16"/>
    </row>
    <row r="24" spans="1:20" ht="13" thickTop="1">
      <c r="J24" s="27" t="s">
        <v>9</v>
      </c>
      <c r="K24" s="4" t="s">
        <v>84</v>
      </c>
      <c r="S24" s="18" t="s">
        <v>72</v>
      </c>
      <c r="T24" s="15"/>
    </row>
    <row r="25" spans="1:20">
      <c r="A25" s="4" t="s">
        <v>85</v>
      </c>
      <c r="B25" s="4" t="s">
        <v>86</v>
      </c>
      <c r="F25" s="10" t="s">
        <v>40</v>
      </c>
      <c r="G25" s="10" t="s">
        <v>5</v>
      </c>
      <c r="J25" s="27" t="s">
        <v>10</v>
      </c>
      <c r="K25" s="4" t="s">
        <v>87</v>
      </c>
      <c r="S25" s="18" t="s">
        <v>72</v>
      </c>
      <c r="T25" s="16"/>
    </row>
    <row r="26" spans="1:20">
      <c r="B26" s="4" t="s">
        <v>88</v>
      </c>
      <c r="F26" s="19">
        <f>'[1]Page 2'!$N$37</f>
        <v>0</v>
      </c>
      <c r="G26" s="19">
        <v>0</v>
      </c>
      <c r="J26" s="27" t="s">
        <v>11</v>
      </c>
      <c r="K26" s="4" t="s">
        <v>257</v>
      </c>
      <c r="T26" s="55"/>
    </row>
    <row r="27" spans="1:20">
      <c r="B27" s="4" t="s">
        <v>89</v>
      </c>
      <c r="F27" s="19">
        <v>16000</v>
      </c>
      <c r="G27" s="19">
        <f>34323-31149</f>
        <v>3174</v>
      </c>
      <c r="J27" s="27"/>
      <c r="K27" s="4" t="s">
        <v>195</v>
      </c>
      <c r="S27" s="18" t="s">
        <v>72</v>
      </c>
      <c r="T27" s="15"/>
    </row>
    <row r="28" spans="1:20">
      <c r="B28" s="4" t="s">
        <v>90</v>
      </c>
      <c r="F28" s="19">
        <f>'[1]Page 2'!$N$39</f>
        <v>59000</v>
      </c>
      <c r="G28" s="19">
        <f>37275+37951-22441-33726</f>
        <v>19059</v>
      </c>
      <c r="J28" s="27" t="s">
        <v>12</v>
      </c>
      <c r="K28" s="4" t="s">
        <v>211</v>
      </c>
      <c r="S28" s="18" t="s">
        <v>72</v>
      </c>
      <c r="T28" s="16"/>
    </row>
    <row r="29" spans="1:20" ht="13" thickBot="1">
      <c r="B29" s="4" t="s">
        <v>91</v>
      </c>
      <c r="F29" s="19">
        <f>'[1]Page 2'!$N$40</f>
        <v>0</v>
      </c>
      <c r="G29" s="20">
        <v>0</v>
      </c>
      <c r="J29" s="27" t="s">
        <v>13</v>
      </c>
      <c r="K29" s="4" t="s">
        <v>266</v>
      </c>
      <c r="S29" s="18" t="s">
        <v>72</v>
      </c>
      <c r="T29" s="16"/>
    </row>
    <row r="30" spans="1:20" ht="13" thickBot="1">
      <c r="B30" s="4" t="s">
        <v>254</v>
      </c>
      <c r="F30" s="21">
        <f>SUM(F26:F29)</f>
        <v>75000</v>
      </c>
      <c r="G30" s="21">
        <f>SUM(G26:G29)</f>
        <v>22233</v>
      </c>
      <c r="J30" s="112" t="s">
        <v>15</v>
      </c>
      <c r="K30" s="4" t="s">
        <v>368</v>
      </c>
      <c r="S30" s="18" t="s">
        <v>72</v>
      </c>
      <c r="T30" s="16"/>
    </row>
    <row r="31" spans="1:20" ht="13" thickTop="1"/>
    <row r="32" spans="1:20">
      <c r="I32" s="4" t="s">
        <v>166</v>
      </c>
      <c r="J32" s="4" t="s">
        <v>196</v>
      </c>
    </row>
    <row r="33" spans="1:20">
      <c r="J33" s="22" t="s">
        <v>7</v>
      </c>
      <c r="K33" s="4" t="s">
        <v>167</v>
      </c>
      <c r="S33" s="18" t="s">
        <v>72</v>
      </c>
      <c r="T33" s="15">
        <f>177823+2648+23384-13567</f>
        <v>190288</v>
      </c>
    </row>
    <row r="34" spans="1:20">
      <c r="A34" s="4" t="s">
        <v>156</v>
      </c>
      <c r="B34" s="4" t="s">
        <v>354</v>
      </c>
      <c r="J34" s="22" t="s">
        <v>8</v>
      </c>
      <c r="K34" s="4" t="s">
        <v>168</v>
      </c>
      <c r="S34" s="18" t="s">
        <v>72</v>
      </c>
      <c r="T34" s="16">
        <v>13567</v>
      </c>
    </row>
    <row r="35" spans="1:20">
      <c r="J35" s="22" t="s">
        <v>9</v>
      </c>
      <c r="K35" s="4" t="s">
        <v>169</v>
      </c>
      <c r="S35" s="18" t="s">
        <v>72</v>
      </c>
      <c r="T35" s="15">
        <f>34650+124664</f>
        <v>159314</v>
      </c>
    </row>
    <row r="36" spans="1:20">
      <c r="B36" s="4" t="s">
        <v>88</v>
      </c>
      <c r="E36" s="11" t="s">
        <v>72</v>
      </c>
      <c r="F36" s="15">
        <v>0</v>
      </c>
      <c r="J36" s="22" t="s">
        <v>10</v>
      </c>
      <c r="K36" s="4" t="s">
        <v>170</v>
      </c>
      <c r="S36" s="18" t="s">
        <v>72</v>
      </c>
      <c r="T36" s="16">
        <v>2505</v>
      </c>
    </row>
    <row r="37" spans="1:20">
      <c r="B37" s="4" t="s">
        <v>89</v>
      </c>
      <c r="E37" s="11" t="s">
        <v>72</v>
      </c>
      <c r="F37" s="16">
        <v>34323</v>
      </c>
      <c r="J37" s="22" t="s">
        <v>11</v>
      </c>
      <c r="K37" s="4" t="s">
        <v>171</v>
      </c>
      <c r="S37" s="18" t="s">
        <v>72</v>
      </c>
      <c r="T37" s="15">
        <f>45906+12165</f>
        <v>58071</v>
      </c>
    </row>
    <row r="38" spans="1:20" ht="13" thickBot="1">
      <c r="B38" s="4" t="s">
        <v>90</v>
      </c>
      <c r="E38" s="11" t="s">
        <v>72</v>
      </c>
      <c r="F38" s="15">
        <f>37275+37951</f>
        <v>75226</v>
      </c>
      <c r="J38" s="22" t="s">
        <v>12</v>
      </c>
      <c r="K38" s="4" t="s">
        <v>255</v>
      </c>
      <c r="S38" s="18" t="s">
        <v>72</v>
      </c>
      <c r="T38" s="91">
        <f>SUM(T33:T37)</f>
        <v>423745</v>
      </c>
    </row>
    <row r="39" spans="1:20" ht="13" thickTop="1">
      <c r="B39" s="4" t="s">
        <v>91</v>
      </c>
      <c r="E39" s="11" t="s">
        <v>72</v>
      </c>
      <c r="F39" s="15">
        <v>0</v>
      </c>
    </row>
    <row r="40" spans="1:20" ht="13" thickBot="1">
      <c r="B40" s="4" t="s">
        <v>254</v>
      </c>
      <c r="E40" s="11" t="s">
        <v>72</v>
      </c>
      <c r="F40" s="17">
        <f>SUM(F36:F39)</f>
        <v>109549</v>
      </c>
    </row>
    <row r="41" spans="1:20" ht="13" thickTop="1"/>
  </sheetData>
  <sheetProtection sheet="1" objects="1" scenarios="1"/>
  <mergeCells count="3">
    <mergeCell ref="C1:F1"/>
    <mergeCell ref="J14:T14"/>
    <mergeCell ref="J16:T17"/>
  </mergeCells>
  <phoneticPr fontId="0" type="noConversion"/>
  <dataValidations count="1">
    <dataValidation type="list" errorStyle="information" showInputMessage="1" showErrorMessage="1" sqref="L15">
      <formula1>"Select Yes or No, Yes, No"</formula1>
    </dataValidation>
  </dataValidations>
  <printOptions horizontalCentered="1"/>
  <pageMargins left="0.25" right="0.25" top="1.25" bottom="0.5" header="0.5" footer="0.25"/>
  <pageSetup scale="87" orientation="landscape" horizontalDpi="300" verticalDpi="300"/>
  <headerFooter>
    <oddFooter>&amp;LRev. 8/03&amp;RPage 5 of 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9"/>
  <sheetViews>
    <sheetView showGridLines="0" showRuler="0" zoomScaleNormal="75" zoomScaleSheetLayoutView="75" zoomScalePageLayoutView="75" workbookViewId="0">
      <selection activeCell="D2" sqref="D2"/>
    </sheetView>
  </sheetViews>
  <sheetFormatPr baseColWidth="10" defaultColWidth="9.33203125" defaultRowHeight="12.75" customHeight="1" x14ac:dyDescent="0"/>
  <cols>
    <col min="1" max="1" width="2.83203125" style="4" customWidth="1"/>
    <col min="2" max="2" width="9.33203125" style="4" customWidth="1"/>
    <col min="3" max="3" width="9" style="4" customWidth="1"/>
    <col min="4" max="4" width="10.83203125" style="4" customWidth="1"/>
    <col min="5" max="18" width="7.83203125" style="4" customWidth="1"/>
    <col min="19" max="20" width="13.83203125" style="4" customWidth="1"/>
    <col min="21" max="21" width="3.83203125" style="4" customWidth="1"/>
    <col min="22" max="16384" width="9.33203125" style="4"/>
  </cols>
  <sheetData>
    <row r="1" spans="1:21" ht="12.75" customHeight="1">
      <c r="A1" s="1" t="s">
        <v>0</v>
      </c>
      <c r="D1" s="277" t="str">
        <f>'Page 1'!C1</f>
        <v>Primavera Technical Learning Center</v>
      </c>
      <c r="E1" s="277"/>
      <c r="F1" s="277"/>
      <c r="G1" s="277"/>
      <c r="H1" s="3"/>
      <c r="I1" s="3"/>
      <c r="K1" s="5" t="s">
        <v>1</v>
      </c>
      <c r="L1" s="277" t="str">
        <f>'Page 1'!$H1</f>
        <v>Maricopa</v>
      </c>
      <c r="M1" s="277"/>
      <c r="P1" s="13"/>
      <c r="S1" s="5" t="s">
        <v>265</v>
      </c>
      <c r="T1" s="2" t="str">
        <f>'Page 1'!$M1</f>
        <v>078926000</v>
      </c>
    </row>
    <row r="2" spans="1:21" ht="12.75" customHeight="1">
      <c r="Q2" s="8"/>
      <c r="T2" s="8"/>
    </row>
    <row r="3" spans="1:21" ht="12.75" customHeight="1">
      <c r="A3" s="57" t="s">
        <v>214</v>
      </c>
      <c r="B3" s="8"/>
      <c r="C3" s="8"/>
      <c r="D3" s="8"/>
      <c r="E3" s="8"/>
      <c r="F3" s="8"/>
      <c r="G3" s="8"/>
      <c r="H3" s="8"/>
      <c r="I3" s="58"/>
      <c r="J3" s="58"/>
      <c r="K3" s="58"/>
      <c r="L3" s="58"/>
      <c r="M3" s="58"/>
      <c r="N3" s="58"/>
      <c r="O3" s="8"/>
      <c r="P3" s="8"/>
      <c r="Q3" s="8"/>
      <c r="R3" s="8"/>
      <c r="S3" s="8"/>
      <c r="T3" s="8"/>
      <c r="U3" s="8"/>
    </row>
    <row r="5" spans="1:21" ht="12.75" customHeight="1">
      <c r="A5" s="4" t="s">
        <v>92</v>
      </c>
    </row>
    <row r="6" spans="1:21" ht="12.75" customHeight="1">
      <c r="E6" s="325" t="s">
        <v>94</v>
      </c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7"/>
      <c r="S6" s="23"/>
      <c r="T6" s="23"/>
    </row>
    <row r="7" spans="1:21" ht="12.75" customHeight="1">
      <c r="B7" s="4" t="s">
        <v>93</v>
      </c>
      <c r="E7" s="24" t="s">
        <v>95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 t="s">
        <v>38</v>
      </c>
      <c r="S7" s="25"/>
      <c r="T7" s="25"/>
    </row>
    <row r="8" spans="1:21" ht="12.75" customHeight="1">
      <c r="B8" s="4" t="s">
        <v>96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6">
        <f>SUM(E8:Q8)</f>
        <v>0</v>
      </c>
      <c r="S8" s="27" t="s">
        <v>7</v>
      </c>
      <c r="T8" s="3"/>
    </row>
    <row r="9" spans="1:21" ht="12.75" customHeight="1">
      <c r="B9" s="4" t="s">
        <v>97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6">
        <f>SUM(E9:Q9)</f>
        <v>0</v>
      </c>
      <c r="S9" s="27" t="s">
        <v>8</v>
      </c>
      <c r="T9" s="3"/>
    </row>
    <row r="10" spans="1:21" ht="12.75" customHeight="1" thickBot="1">
      <c r="B10" s="4" t="s">
        <v>98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>
        <f>SUM(E10:Q10)</f>
        <v>0</v>
      </c>
      <c r="S10" s="27" t="s">
        <v>9</v>
      </c>
      <c r="T10" s="3"/>
    </row>
    <row r="11" spans="1:21" s="3" customFormat="1" ht="12.75" customHeight="1">
      <c r="B11" s="3" t="s">
        <v>258</v>
      </c>
      <c r="E11" s="323">
        <f t="shared" ref="E11:Q11" si="0">SUM(E8:E10)</f>
        <v>0</v>
      </c>
      <c r="F11" s="323">
        <f t="shared" si="0"/>
        <v>0</v>
      </c>
      <c r="G11" s="323">
        <f t="shared" si="0"/>
        <v>0</v>
      </c>
      <c r="H11" s="323">
        <f t="shared" si="0"/>
        <v>0</v>
      </c>
      <c r="I11" s="323">
        <f t="shared" si="0"/>
        <v>0</v>
      </c>
      <c r="J11" s="323">
        <f t="shared" si="0"/>
        <v>0</v>
      </c>
      <c r="K11" s="323">
        <f t="shared" si="0"/>
        <v>0</v>
      </c>
      <c r="L11" s="323">
        <f t="shared" si="0"/>
        <v>0</v>
      </c>
      <c r="M11" s="323">
        <f t="shared" si="0"/>
        <v>0</v>
      </c>
      <c r="N11" s="323">
        <f t="shared" si="0"/>
        <v>0</v>
      </c>
      <c r="O11" s="323">
        <f t="shared" si="0"/>
        <v>0</v>
      </c>
      <c r="P11" s="323">
        <f t="shared" si="0"/>
        <v>0</v>
      </c>
      <c r="Q11" s="323">
        <f t="shared" si="0"/>
        <v>0</v>
      </c>
      <c r="R11" s="323">
        <f>SUM(E11:Q11)</f>
        <v>0</v>
      </c>
      <c r="S11" s="30"/>
    </row>
    <row r="12" spans="1:21" ht="13" thickBot="1">
      <c r="B12" s="4" t="s">
        <v>259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27" t="s">
        <v>209</v>
      </c>
      <c r="T12" s="3"/>
    </row>
    <row r="13" spans="1:21" ht="12.75" customHeight="1" thickTop="1"/>
    <row r="15" spans="1:21" ht="12.75" customHeight="1">
      <c r="A15" s="4" t="s">
        <v>99</v>
      </c>
      <c r="L15" s="4" t="s">
        <v>230</v>
      </c>
    </row>
    <row r="17" spans="1:21" ht="12.75" customHeight="1">
      <c r="B17" s="4" t="s">
        <v>3</v>
      </c>
      <c r="F17" s="10" t="s">
        <v>100</v>
      </c>
      <c r="S17" s="24" t="s">
        <v>40</v>
      </c>
      <c r="T17" s="24" t="s">
        <v>5</v>
      </c>
      <c r="U17" s="4" t="s">
        <v>3</v>
      </c>
    </row>
    <row r="18" spans="1:21" ht="12.75" customHeight="1">
      <c r="B18" s="4" t="s">
        <v>3</v>
      </c>
      <c r="F18" s="10" t="s">
        <v>101</v>
      </c>
      <c r="L18" s="86" t="s">
        <v>7</v>
      </c>
      <c r="M18" s="4" t="s">
        <v>231</v>
      </c>
      <c r="S18" s="19">
        <f>'[1]Page 2'!$N$6</f>
        <v>0</v>
      </c>
      <c r="T18" s="19">
        <v>0</v>
      </c>
      <c r="U18" s="27" t="s">
        <v>7</v>
      </c>
    </row>
    <row r="19" spans="1:21" ht="12.75" customHeight="1">
      <c r="B19" s="4" t="s">
        <v>102</v>
      </c>
      <c r="F19" s="15">
        <v>0</v>
      </c>
      <c r="G19" s="4" t="s">
        <v>3</v>
      </c>
      <c r="L19" s="86" t="s">
        <v>8</v>
      </c>
      <c r="M19" s="4" t="s">
        <v>232</v>
      </c>
      <c r="S19" s="19">
        <f>'[1]Page 2'!$N$7</f>
        <v>0</v>
      </c>
      <c r="T19" s="19">
        <v>0</v>
      </c>
      <c r="U19" s="27" t="s">
        <v>8</v>
      </c>
    </row>
    <row r="20" spans="1:21" ht="12.75" customHeight="1">
      <c r="B20" s="4" t="s">
        <v>103</v>
      </c>
      <c r="F20" s="16">
        <v>0</v>
      </c>
      <c r="L20" s="86" t="s">
        <v>9</v>
      </c>
      <c r="M20" s="4" t="s">
        <v>233</v>
      </c>
      <c r="S20" s="19">
        <f>'[1]Page 2'!$N$8</f>
        <v>2000</v>
      </c>
      <c r="T20" s="19">
        <v>400</v>
      </c>
      <c r="U20" s="27" t="s">
        <v>9</v>
      </c>
    </row>
    <row r="21" spans="1:21" ht="12.75" customHeight="1">
      <c r="B21" s="4" t="s">
        <v>104</v>
      </c>
      <c r="F21" s="16">
        <v>0</v>
      </c>
      <c r="L21" s="86" t="s">
        <v>10</v>
      </c>
      <c r="M21" s="4" t="s">
        <v>234</v>
      </c>
      <c r="S21" s="19">
        <f>'[1]Page 2'!$N$9</f>
        <v>0</v>
      </c>
      <c r="T21" s="19">
        <v>0</v>
      </c>
      <c r="U21" s="27" t="s">
        <v>10</v>
      </c>
    </row>
    <row r="22" spans="1:21" ht="12.75" customHeight="1">
      <c r="B22" s="4" t="s">
        <v>105</v>
      </c>
      <c r="F22" s="16">
        <v>0</v>
      </c>
      <c r="L22" s="86" t="s">
        <v>11</v>
      </c>
      <c r="M22" s="4" t="s">
        <v>235</v>
      </c>
      <c r="S22" s="19">
        <f>'[1]Page 2'!$N$10</f>
        <v>2000</v>
      </c>
      <c r="T22" s="19">
        <v>400</v>
      </c>
      <c r="U22" s="27" t="s">
        <v>11</v>
      </c>
    </row>
    <row r="23" spans="1:21" ht="12.75" customHeight="1">
      <c r="B23" s="4" t="s">
        <v>106</v>
      </c>
      <c r="F23" s="16">
        <v>0</v>
      </c>
      <c r="L23" s="86" t="s">
        <v>12</v>
      </c>
      <c r="M23" s="4" t="s">
        <v>236</v>
      </c>
      <c r="S23" s="19">
        <f>'[1]Page 2'!$N$11</f>
        <v>6000</v>
      </c>
      <c r="T23" s="19">
        <v>1000</v>
      </c>
      <c r="U23" s="27" t="s">
        <v>12</v>
      </c>
    </row>
    <row r="24" spans="1:21" ht="13" thickBot="1">
      <c r="B24" s="4" t="s">
        <v>260</v>
      </c>
      <c r="F24" s="56">
        <f>SUM(F19:F23)</f>
        <v>0</v>
      </c>
      <c r="G24" s="32" t="s">
        <v>107</v>
      </c>
      <c r="L24" s="86" t="s">
        <v>13</v>
      </c>
      <c r="M24" s="4" t="s">
        <v>237</v>
      </c>
      <c r="S24" s="19">
        <f>'[1]Page 2'!$N$12</f>
        <v>0</v>
      </c>
      <c r="T24" s="19">
        <v>0</v>
      </c>
      <c r="U24" s="27" t="s">
        <v>13</v>
      </c>
    </row>
    <row r="25" spans="1:21" ht="12.75" customHeight="1" thickTop="1">
      <c r="L25" s="86" t="s">
        <v>15</v>
      </c>
      <c r="M25" s="4" t="s">
        <v>238</v>
      </c>
      <c r="S25" s="19">
        <f>'[1]Page 2'!$N$13</f>
        <v>0</v>
      </c>
      <c r="T25" s="19">
        <v>0</v>
      </c>
      <c r="U25" s="27" t="s">
        <v>15</v>
      </c>
    </row>
    <row r="26" spans="1:21" ht="12.75" customHeight="1">
      <c r="L26" s="86" t="s">
        <v>16</v>
      </c>
      <c r="M26" s="4" t="s">
        <v>239</v>
      </c>
      <c r="S26" s="19">
        <f>'[1]Page 2'!$N$14</f>
        <v>0</v>
      </c>
      <c r="T26" s="19">
        <v>0</v>
      </c>
      <c r="U26" s="27" t="s">
        <v>16</v>
      </c>
    </row>
    <row r="27" spans="1:21" ht="12.75" customHeight="1">
      <c r="L27" s="86" t="s">
        <v>17</v>
      </c>
      <c r="M27" s="4" t="s">
        <v>240</v>
      </c>
      <c r="S27" s="19">
        <f>'[1]Page 2'!$N$15</f>
        <v>4000</v>
      </c>
      <c r="T27" s="19">
        <v>848</v>
      </c>
      <c r="U27" s="27" t="s">
        <v>17</v>
      </c>
    </row>
    <row r="28" spans="1:21" ht="12.75" customHeight="1">
      <c r="A28" s="4" t="s">
        <v>108</v>
      </c>
      <c r="L28" s="86" t="s">
        <v>18</v>
      </c>
      <c r="M28" s="4" t="s">
        <v>241</v>
      </c>
      <c r="S28" s="19">
        <f>'[1]Page 2'!$N$16</f>
        <v>0</v>
      </c>
      <c r="T28" s="19">
        <v>0</v>
      </c>
      <c r="U28" s="27" t="s">
        <v>18</v>
      </c>
    </row>
    <row r="29" spans="1:21" ht="12.75" customHeight="1" thickBot="1">
      <c r="L29" s="86" t="s">
        <v>19</v>
      </c>
      <c r="M29" s="4" t="s">
        <v>242</v>
      </c>
      <c r="S29" s="28">
        <f>'[1]Page 2'!$N$17</f>
        <v>0</v>
      </c>
      <c r="T29" s="28">
        <v>0</v>
      </c>
      <c r="U29" s="27" t="s">
        <v>19</v>
      </c>
    </row>
    <row r="30" spans="1:21" ht="12">
      <c r="B30" s="4" t="s">
        <v>109</v>
      </c>
      <c r="L30" s="86" t="s">
        <v>21</v>
      </c>
      <c r="M30" s="4" t="s">
        <v>262</v>
      </c>
      <c r="S30" s="87">
        <f>SUM(S18:S29)</f>
        <v>14000</v>
      </c>
      <c r="T30" s="87">
        <f>SUM(T18:T29)</f>
        <v>2648</v>
      </c>
      <c r="U30" s="27" t="s">
        <v>21</v>
      </c>
    </row>
    <row r="31" spans="1:21" ht="12">
      <c r="B31" s="4" t="s">
        <v>157</v>
      </c>
      <c r="C31" s="11" t="s">
        <v>72</v>
      </c>
      <c r="D31" s="15">
        <v>0</v>
      </c>
      <c r="L31" s="86" t="s">
        <v>22</v>
      </c>
      <c r="M31" s="4" t="s">
        <v>243</v>
      </c>
      <c r="S31" s="19">
        <f>'[1]Page 2'!$N$19</f>
        <v>0</v>
      </c>
      <c r="T31" s="19">
        <v>0</v>
      </c>
      <c r="U31" s="27" t="s">
        <v>22</v>
      </c>
    </row>
    <row r="32" spans="1:21" ht="12">
      <c r="B32" s="27" t="s">
        <v>153</v>
      </c>
      <c r="C32" s="11" t="s">
        <v>72</v>
      </c>
      <c r="D32" s="16">
        <v>0</v>
      </c>
      <c r="L32" s="86" t="s">
        <v>23</v>
      </c>
      <c r="M32" s="4" t="s">
        <v>244</v>
      </c>
      <c r="S32" s="19">
        <f>'[1]Page 2'!$N$20</f>
        <v>0</v>
      </c>
      <c r="T32" s="19">
        <v>0</v>
      </c>
      <c r="U32" s="27" t="s">
        <v>23</v>
      </c>
    </row>
    <row r="33" spans="2:21" ht="13" thickBot="1">
      <c r="B33" s="4" t="s">
        <v>261</v>
      </c>
      <c r="C33" s="11" t="s">
        <v>72</v>
      </c>
      <c r="D33" s="56">
        <f>SUM(D31:D32)</f>
        <v>0</v>
      </c>
      <c r="E33" s="32" t="s">
        <v>110</v>
      </c>
      <c r="L33" s="86" t="s">
        <v>24</v>
      </c>
      <c r="M33" s="4" t="s">
        <v>245</v>
      </c>
      <c r="S33" s="19">
        <f>'[1]Page 2'!$N$21</f>
        <v>0</v>
      </c>
      <c r="T33" s="19">
        <v>0</v>
      </c>
      <c r="U33" s="27" t="s">
        <v>24</v>
      </c>
    </row>
    <row r="34" spans="2:21" ht="12.75" customHeight="1" thickTop="1">
      <c r="L34" s="86" t="s">
        <v>25</v>
      </c>
      <c r="M34" s="4" t="s">
        <v>343</v>
      </c>
      <c r="S34" s="19">
        <f>'[1]Page 2'!$N$22</f>
        <v>0</v>
      </c>
      <c r="T34" s="19">
        <v>0</v>
      </c>
      <c r="U34" s="27" t="s">
        <v>25</v>
      </c>
    </row>
    <row r="35" spans="2:21" ht="12.75" customHeight="1" thickBot="1">
      <c r="L35" s="86" t="s">
        <v>27</v>
      </c>
      <c r="M35" s="4" t="s">
        <v>246</v>
      </c>
      <c r="S35" s="28">
        <f>'[1]Page 2'!$N$23</f>
        <v>0</v>
      </c>
      <c r="T35" s="28">
        <v>0</v>
      </c>
      <c r="U35" s="27" t="s">
        <v>27</v>
      </c>
    </row>
    <row r="36" spans="2:21" ht="13" thickBot="1">
      <c r="L36" s="86" t="s">
        <v>28</v>
      </c>
      <c r="M36" s="4" t="s">
        <v>379</v>
      </c>
      <c r="S36" s="242">
        <f>SUM(S31:S35)</f>
        <v>0</v>
      </c>
      <c r="T36" s="242">
        <f>SUM(T31:T35)</f>
        <v>0</v>
      </c>
      <c r="U36" s="27" t="s">
        <v>28</v>
      </c>
    </row>
    <row r="37" spans="2:21" ht="26.25" customHeight="1" thickBot="1">
      <c r="L37" s="214" t="s">
        <v>29</v>
      </c>
      <c r="M37" s="328" t="s">
        <v>342</v>
      </c>
      <c r="N37" s="328"/>
      <c r="O37" s="328"/>
      <c r="P37" s="328"/>
      <c r="Q37" s="328"/>
      <c r="R37" s="329"/>
      <c r="S37" s="21">
        <f>S30+S36</f>
        <v>14000</v>
      </c>
      <c r="T37" s="21">
        <f>T30+T36</f>
        <v>2648</v>
      </c>
      <c r="U37" s="27" t="s">
        <v>29</v>
      </c>
    </row>
    <row r="38" spans="2:21" ht="12.75" customHeight="1" thickTop="1">
      <c r="B38" s="11" t="s">
        <v>111</v>
      </c>
      <c r="C38" s="4" t="s">
        <v>112</v>
      </c>
      <c r="M38" s="4" t="s">
        <v>247</v>
      </c>
    </row>
    <row r="39" spans="2:21" ht="12.75" customHeight="1">
      <c r="B39" s="11" t="s">
        <v>113</v>
      </c>
      <c r="C39" s="4" t="s">
        <v>114</v>
      </c>
      <c r="K39" s="11"/>
    </row>
  </sheetData>
  <sheetProtection sheet="1" objects="1" scenarios="1"/>
  <mergeCells count="18">
    <mergeCell ref="M37:R37"/>
    <mergeCell ref="D1:G1"/>
    <mergeCell ref="L1:M1"/>
    <mergeCell ref="E11:E12"/>
    <mergeCell ref="F11:F12"/>
    <mergeCell ref="G11:G12"/>
    <mergeCell ref="H11:H12"/>
    <mergeCell ref="I11:I12"/>
    <mergeCell ref="J11:J12"/>
    <mergeCell ref="K11:K12"/>
    <mergeCell ref="L11:L12"/>
    <mergeCell ref="Q11:Q12"/>
    <mergeCell ref="R11:R12"/>
    <mergeCell ref="E6:R6"/>
    <mergeCell ref="M11:M12"/>
    <mergeCell ref="N11:N12"/>
    <mergeCell ref="O11:O12"/>
    <mergeCell ref="P11:P12"/>
  </mergeCells>
  <phoneticPr fontId="0" type="noConversion"/>
  <printOptions horizontalCentered="1"/>
  <pageMargins left="0.25" right="0.25" top="1.25" bottom="0.5" header="0.5" footer="0.25"/>
  <pageSetup scale="86" orientation="landscape" horizontalDpi="300" verticalDpi="300"/>
  <headerFooter>
    <oddFooter>&amp;LRev. 8/03&amp;RPage 6 of 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9"/>
  <sheetViews>
    <sheetView showGridLines="0" showRuler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9" sqref="J29"/>
    </sheetView>
  </sheetViews>
  <sheetFormatPr baseColWidth="10" defaultColWidth="9.33203125" defaultRowHeight="12" x14ac:dyDescent="0"/>
  <cols>
    <col min="1" max="1" width="21.5" style="4" customWidth="1"/>
    <col min="2" max="2" width="21.33203125" style="4" customWidth="1"/>
    <col min="3" max="3" width="13.5" style="4" customWidth="1"/>
    <col min="4" max="4" width="3.83203125" style="11" customWidth="1"/>
    <col min="5" max="10" width="13.83203125" style="4" customWidth="1"/>
    <col min="11" max="11" width="15.33203125" style="4" customWidth="1"/>
    <col min="12" max="12" width="13.83203125" style="4" customWidth="1"/>
    <col min="13" max="13" width="3.83203125" style="4" customWidth="1"/>
    <col min="14" max="16384" width="9.33203125" style="4"/>
  </cols>
  <sheetData>
    <row r="1" spans="1:13">
      <c r="A1" s="1" t="s">
        <v>0</v>
      </c>
      <c r="B1" s="277" t="str">
        <f>'Page 1'!C1</f>
        <v>Primavera Technical Learning Center</v>
      </c>
      <c r="C1" s="277"/>
      <c r="D1" s="277"/>
      <c r="E1" s="3"/>
      <c r="F1" s="5" t="s">
        <v>1</v>
      </c>
      <c r="G1" s="277" t="str">
        <f>'Page 1'!$H1</f>
        <v>Maricopa</v>
      </c>
      <c r="H1" s="277"/>
      <c r="K1" s="5" t="s">
        <v>265</v>
      </c>
      <c r="L1" s="12" t="str">
        <f>'Page 1'!$M1</f>
        <v>078926000</v>
      </c>
    </row>
    <row r="3" spans="1:13">
      <c r="A3" s="330" t="s">
        <v>227</v>
      </c>
      <c r="B3" s="330"/>
      <c r="C3" s="330"/>
      <c r="D3" s="331"/>
      <c r="E3" s="33" t="s">
        <v>158</v>
      </c>
      <c r="F3" s="33"/>
      <c r="G3" s="33" t="s">
        <v>163</v>
      </c>
      <c r="H3" s="33"/>
      <c r="I3" s="34"/>
      <c r="J3" s="35"/>
      <c r="K3" s="33" t="s">
        <v>160</v>
      </c>
      <c r="L3" s="33" t="s">
        <v>162</v>
      </c>
    </row>
    <row r="4" spans="1:13">
      <c r="E4" s="36" t="s">
        <v>159</v>
      </c>
      <c r="F4" s="36" t="s">
        <v>115</v>
      </c>
      <c r="G4" s="36" t="s">
        <v>164</v>
      </c>
      <c r="H4" s="36" t="s">
        <v>165</v>
      </c>
      <c r="I4" s="332" t="s">
        <v>138</v>
      </c>
      <c r="J4" s="333"/>
      <c r="K4" s="36" t="s">
        <v>161</v>
      </c>
      <c r="L4" s="36" t="s">
        <v>159</v>
      </c>
    </row>
    <row r="5" spans="1:13">
      <c r="A5" s="1" t="s">
        <v>116</v>
      </c>
      <c r="E5" s="24" t="s">
        <v>5</v>
      </c>
      <c r="F5" s="24" t="s">
        <v>5</v>
      </c>
      <c r="G5" s="24" t="s">
        <v>5</v>
      </c>
      <c r="H5" s="24" t="s">
        <v>5</v>
      </c>
      <c r="I5" s="24" t="s">
        <v>40</v>
      </c>
      <c r="J5" s="24" t="s">
        <v>5</v>
      </c>
      <c r="K5" s="24" t="s">
        <v>5</v>
      </c>
      <c r="L5" s="24" t="s">
        <v>5</v>
      </c>
    </row>
    <row r="6" spans="1:13">
      <c r="A6" s="4" t="s">
        <v>344</v>
      </c>
      <c r="D6" s="11" t="s">
        <v>7</v>
      </c>
      <c r="E6" s="19">
        <v>0</v>
      </c>
      <c r="F6" s="19">
        <v>0</v>
      </c>
      <c r="G6" s="19">
        <v>0</v>
      </c>
      <c r="H6" s="19">
        <v>0</v>
      </c>
      <c r="I6" s="19">
        <f>'[1]Page 2'!$E$6</f>
        <v>0</v>
      </c>
      <c r="J6" s="19">
        <v>0</v>
      </c>
      <c r="K6" s="19">
        <v>0</v>
      </c>
      <c r="L6" s="26">
        <f>SUM(E6+F6-G6-H6-J6-K6)</f>
        <v>0</v>
      </c>
      <c r="M6" s="4" t="s">
        <v>7</v>
      </c>
    </row>
    <row r="7" spans="1:13">
      <c r="A7" s="4" t="s">
        <v>350</v>
      </c>
      <c r="D7" s="11" t="s">
        <v>8</v>
      </c>
      <c r="E7" s="146"/>
      <c r="F7" s="19">
        <v>0</v>
      </c>
      <c r="G7" s="19">
        <v>0</v>
      </c>
      <c r="H7" s="19">
        <v>0</v>
      </c>
      <c r="I7" s="19">
        <f>'[1]Page 2'!$E$7</f>
        <v>0</v>
      </c>
      <c r="J7" s="19">
        <v>0</v>
      </c>
      <c r="K7" s="19">
        <v>0</v>
      </c>
      <c r="L7" s="26">
        <f t="shared" ref="L7:L22" si="0">SUM(E7+F7-G7-H7-J7-K7)</f>
        <v>0</v>
      </c>
      <c r="M7" s="4" t="s">
        <v>8</v>
      </c>
    </row>
    <row r="8" spans="1:13">
      <c r="A8" s="4" t="s">
        <v>345</v>
      </c>
      <c r="D8" s="11" t="s">
        <v>9</v>
      </c>
      <c r="E8" s="146"/>
      <c r="F8" s="19">
        <v>0</v>
      </c>
      <c r="G8" s="19">
        <v>0</v>
      </c>
      <c r="H8" s="19">
        <v>0</v>
      </c>
      <c r="I8" s="19">
        <f>'[1]Page 2'!$E$8</f>
        <v>0</v>
      </c>
      <c r="J8" s="19">
        <v>0</v>
      </c>
      <c r="K8" s="19">
        <v>0</v>
      </c>
      <c r="L8" s="26">
        <f t="shared" si="0"/>
        <v>0</v>
      </c>
      <c r="M8" s="4" t="s">
        <v>9</v>
      </c>
    </row>
    <row r="9" spans="1:13">
      <c r="A9" s="4" t="s">
        <v>346</v>
      </c>
      <c r="D9" s="11" t="s">
        <v>10</v>
      </c>
      <c r="E9" s="146"/>
      <c r="F9" s="19">
        <v>0</v>
      </c>
      <c r="G9" s="19">
        <v>0</v>
      </c>
      <c r="H9" s="19">
        <v>0</v>
      </c>
      <c r="I9" s="19">
        <f>'[1]Page 2'!$E$9</f>
        <v>0</v>
      </c>
      <c r="J9" s="19">
        <v>0</v>
      </c>
      <c r="K9" s="19">
        <v>0</v>
      </c>
      <c r="L9" s="26">
        <f t="shared" si="0"/>
        <v>0</v>
      </c>
      <c r="M9" s="4" t="s">
        <v>10</v>
      </c>
    </row>
    <row r="10" spans="1:13">
      <c r="A10" s="4" t="s">
        <v>347</v>
      </c>
      <c r="D10" s="11" t="s">
        <v>11</v>
      </c>
      <c r="E10" s="146"/>
      <c r="F10" s="19">
        <v>0</v>
      </c>
      <c r="G10" s="19">
        <v>0</v>
      </c>
      <c r="H10" s="19">
        <v>0</v>
      </c>
      <c r="I10" s="19">
        <f>'[1]Page 2'!$E$10</f>
        <v>0</v>
      </c>
      <c r="J10" s="19">
        <v>0</v>
      </c>
      <c r="K10" s="19">
        <v>0</v>
      </c>
      <c r="L10" s="26">
        <f t="shared" si="0"/>
        <v>0</v>
      </c>
      <c r="M10" s="4" t="s">
        <v>11</v>
      </c>
    </row>
    <row r="11" spans="1:13">
      <c r="A11" s="4" t="s">
        <v>348</v>
      </c>
      <c r="D11" s="11" t="s">
        <v>12</v>
      </c>
      <c r="E11" s="19">
        <v>0</v>
      </c>
      <c r="F11" s="19">
        <v>0</v>
      </c>
      <c r="G11" s="19">
        <v>0</v>
      </c>
      <c r="H11" s="19">
        <v>0</v>
      </c>
      <c r="I11" s="19">
        <f>'[1]Page 2'!$E$11</f>
        <v>0</v>
      </c>
      <c r="J11" s="19">
        <v>0</v>
      </c>
      <c r="K11" s="19">
        <v>0</v>
      </c>
      <c r="L11" s="26">
        <f t="shared" si="0"/>
        <v>0</v>
      </c>
      <c r="M11" s="4" t="s">
        <v>12</v>
      </c>
    </row>
    <row r="12" spans="1:13">
      <c r="A12" s="4" t="s">
        <v>349</v>
      </c>
      <c r="D12" s="11" t="s">
        <v>13</v>
      </c>
      <c r="E12" s="146"/>
      <c r="F12" s="19">
        <v>0</v>
      </c>
      <c r="G12" s="19">
        <v>0</v>
      </c>
      <c r="H12" s="19">
        <v>0</v>
      </c>
      <c r="I12" s="19">
        <f>'[1]Page 2'!$E$12</f>
        <v>0</v>
      </c>
      <c r="J12" s="19">
        <v>0</v>
      </c>
      <c r="K12" s="19">
        <v>0</v>
      </c>
      <c r="L12" s="26">
        <f t="shared" si="0"/>
        <v>0</v>
      </c>
      <c r="M12" s="4" t="s">
        <v>13</v>
      </c>
    </row>
    <row r="13" spans="1:13">
      <c r="A13" s="4" t="s">
        <v>117</v>
      </c>
      <c r="D13" s="11" t="s">
        <v>15</v>
      </c>
      <c r="E13" s="19">
        <v>0</v>
      </c>
      <c r="F13" s="19">
        <v>0</v>
      </c>
      <c r="G13" s="19">
        <v>0</v>
      </c>
      <c r="H13" s="19">
        <v>0</v>
      </c>
      <c r="I13" s="19">
        <f>'[1]Page 2'!$E$13</f>
        <v>0</v>
      </c>
      <c r="J13" s="19">
        <v>0</v>
      </c>
      <c r="K13" s="19">
        <v>0</v>
      </c>
      <c r="L13" s="26">
        <f t="shared" si="0"/>
        <v>0</v>
      </c>
      <c r="M13" s="4" t="s">
        <v>15</v>
      </c>
    </row>
    <row r="14" spans="1:13">
      <c r="A14" s="4" t="s">
        <v>118</v>
      </c>
      <c r="D14" s="11" t="s">
        <v>16</v>
      </c>
      <c r="E14" s="19">
        <v>0</v>
      </c>
      <c r="F14" s="19">
        <v>0</v>
      </c>
      <c r="G14" s="19">
        <v>0</v>
      </c>
      <c r="H14" s="19">
        <v>0</v>
      </c>
      <c r="I14" s="19">
        <f>'[1]Page 2'!$E$14</f>
        <v>0</v>
      </c>
      <c r="J14" s="19">
        <v>0</v>
      </c>
      <c r="K14" s="19">
        <v>0</v>
      </c>
      <c r="L14" s="26">
        <f t="shared" si="0"/>
        <v>0</v>
      </c>
      <c r="M14" s="4" t="s">
        <v>16</v>
      </c>
    </row>
    <row r="15" spans="1:13">
      <c r="A15" s="4" t="s">
        <v>119</v>
      </c>
      <c r="D15" s="11" t="s">
        <v>17</v>
      </c>
      <c r="E15" s="19">
        <v>0</v>
      </c>
      <c r="F15" s="19">
        <v>0</v>
      </c>
      <c r="G15" s="19">
        <v>0</v>
      </c>
      <c r="H15" s="19">
        <v>0</v>
      </c>
      <c r="I15" s="19">
        <f>'[1]Page 2'!$E$15</f>
        <v>0</v>
      </c>
      <c r="J15" s="19">
        <v>0</v>
      </c>
      <c r="K15" s="19">
        <v>0</v>
      </c>
      <c r="L15" s="26">
        <f t="shared" si="0"/>
        <v>0</v>
      </c>
      <c r="M15" s="4" t="s">
        <v>17</v>
      </c>
    </row>
    <row r="16" spans="1:13">
      <c r="A16" s="4" t="s">
        <v>120</v>
      </c>
      <c r="D16" s="11" t="s">
        <v>18</v>
      </c>
      <c r="E16" s="19">
        <v>0</v>
      </c>
      <c r="F16" s="19">
        <v>0</v>
      </c>
      <c r="G16" s="19">
        <v>0</v>
      </c>
      <c r="H16" s="19">
        <v>0</v>
      </c>
      <c r="I16" s="19">
        <f>'[1]Page 2'!$E$16</f>
        <v>0</v>
      </c>
      <c r="J16" s="19">
        <v>0</v>
      </c>
      <c r="K16" s="19">
        <v>0</v>
      </c>
      <c r="L16" s="26">
        <f t="shared" si="0"/>
        <v>0</v>
      </c>
      <c r="M16" s="4" t="s">
        <v>18</v>
      </c>
    </row>
    <row r="17" spans="1:13">
      <c r="A17" s="4" t="s">
        <v>351</v>
      </c>
      <c r="D17" s="11" t="s">
        <v>19</v>
      </c>
      <c r="E17" s="19">
        <v>0</v>
      </c>
      <c r="F17" s="19">
        <v>0</v>
      </c>
      <c r="G17" s="19">
        <v>0</v>
      </c>
      <c r="H17" s="19">
        <v>0</v>
      </c>
      <c r="I17" s="19">
        <f>'[1]Page 2'!$E$17</f>
        <v>0</v>
      </c>
      <c r="J17" s="19">
        <v>0</v>
      </c>
      <c r="K17" s="19">
        <v>0</v>
      </c>
      <c r="L17" s="26">
        <f t="shared" si="0"/>
        <v>0</v>
      </c>
      <c r="M17" s="4" t="s">
        <v>19</v>
      </c>
    </row>
    <row r="18" spans="1:13">
      <c r="A18" s="4" t="s">
        <v>352</v>
      </c>
      <c r="D18" s="11" t="s">
        <v>21</v>
      </c>
      <c r="E18" s="146"/>
      <c r="F18" s="19">
        <v>0</v>
      </c>
      <c r="G18" s="19">
        <v>0</v>
      </c>
      <c r="H18" s="19">
        <v>0</v>
      </c>
      <c r="I18" s="19">
        <f>'[1]Page 2'!$E$18</f>
        <v>0</v>
      </c>
      <c r="J18" s="19">
        <v>0</v>
      </c>
      <c r="K18" s="19">
        <v>0</v>
      </c>
      <c r="L18" s="26">
        <f t="shared" si="0"/>
        <v>0</v>
      </c>
      <c r="M18" s="4" t="s">
        <v>21</v>
      </c>
    </row>
    <row r="19" spans="1:13">
      <c r="A19" s="4" t="s">
        <v>197</v>
      </c>
      <c r="D19" s="11" t="s">
        <v>22</v>
      </c>
      <c r="E19" s="19">
        <v>0</v>
      </c>
      <c r="F19" s="19">
        <v>0</v>
      </c>
      <c r="G19" s="19">
        <v>0</v>
      </c>
      <c r="H19" s="19">
        <v>0</v>
      </c>
      <c r="I19" s="19">
        <f>'[1]Page 2'!$E$19</f>
        <v>0</v>
      </c>
      <c r="J19" s="19">
        <v>0</v>
      </c>
      <c r="K19" s="19">
        <v>0</v>
      </c>
      <c r="L19" s="26">
        <f t="shared" si="0"/>
        <v>0</v>
      </c>
      <c r="M19" s="4" t="s">
        <v>22</v>
      </c>
    </row>
    <row r="20" spans="1:13">
      <c r="A20" s="4" t="s">
        <v>198</v>
      </c>
      <c r="D20" s="86" t="s">
        <v>23</v>
      </c>
      <c r="E20" s="20">
        <v>0</v>
      </c>
      <c r="F20" s="20">
        <v>0</v>
      </c>
      <c r="G20" s="20">
        <v>0</v>
      </c>
      <c r="H20" s="20">
        <v>0</v>
      </c>
      <c r="I20" s="19">
        <f>'[1]Page 2'!$E$21</f>
        <v>0</v>
      </c>
      <c r="J20" s="20">
        <v>0</v>
      </c>
      <c r="K20" s="20">
        <v>0</v>
      </c>
      <c r="L20" s="26">
        <f t="shared" si="0"/>
        <v>0</v>
      </c>
      <c r="M20" s="27" t="s">
        <v>23</v>
      </c>
    </row>
    <row r="21" spans="1:13" ht="13" thickBot="1">
      <c r="A21" s="4" t="s">
        <v>267</v>
      </c>
      <c r="D21" s="86" t="s">
        <v>24</v>
      </c>
      <c r="E21" s="28">
        <v>0</v>
      </c>
      <c r="F21" s="28">
        <v>0</v>
      </c>
      <c r="G21" s="28">
        <v>0</v>
      </c>
      <c r="H21" s="28">
        <v>0</v>
      </c>
      <c r="I21" s="28">
        <f>'[1]Page 2'!$E$22</f>
        <v>0</v>
      </c>
      <c r="J21" s="28">
        <v>0</v>
      </c>
      <c r="K21" s="28">
        <v>0</v>
      </c>
      <c r="L21" s="29">
        <f t="shared" si="0"/>
        <v>0</v>
      </c>
      <c r="M21" s="27" t="s">
        <v>24</v>
      </c>
    </row>
    <row r="22" spans="1:13" ht="13" thickBot="1">
      <c r="A22" s="4" t="s">
        <v>364</v>
      </c>
      <c r="D22" s="86" t="s">
        <v>25</v>
      </c>
      <c r="E22" s="243">
        <f>SUM(E6:E21)</f>
        <v>0</v>
      </c>
      <c r="F22" s="31">
        <f t="shared" ref="F22:K22" si="1">SUM(F6:F21)</f>
        <v>0</v>
      </c>
      <c r="G22" s="31">
        <f t="shared" si="1"/>
        <v>0</v>
      </c>
      <c r="H22" s="31">
        <f t="shared" si="1"/>
        <v>0</v>
      </c>
      <c r="I22" s="31">
        <f t="shared" si="1"/>
        <v>0</v>
      </c>
      <c r="J22" s="31">
        <f t="shared" si="1"/>
        <v>0</v>
      </c>
      <c r="K22" s="31">
        <f t="shared" si="1"/>
        <v>0</v>
      </c>
      <c r="L22" s="31">
        <f t="shared" si="0"/>
        <v>0</v>
      </c>
      <c r="M22" s="27" t="s">
        <v>25</v>
      </c>
    </row>
    <row r="23" spans="1:13" ht="13" thickTop="1">
      <c r="A23" s="1" t="s">
        <v>121</v>
      </c>
      <c r="E23" s="9"/>
      <c r="F23" s="9"/>
      <c r="G23" s="9"/>
      <c r="H23" s="9"/>
      <c r="I23" s="9"/>
      <c r="J23" s="9"/>
      <c r="K23" s="9"/>
      <c r="L23" s="9"/>
    </row>
    <row r="24" spans="1:13">
      <c r="A24" s="4" t="s">
        <v>122</v>
      </c>
      <c r="D24" s="86" t="s">
        <v>27</v>
      </c>
      <c r="E24" s="19">
        <v>0</v>
      </c>
      <c r="F24" s="89">
        <v>0</v>
      </c>
      <c r="G24" s="37"/>
      <c r="H24" s="19">
        <v>0</v>
      </c>
      <c r="I24" s="19">
        <f>'[1]Page 2'!$E$24</f>
        <v>0</v>
      </c>
      <c r="J24" s="19">
        <v>0</v>
      </c>
      <c r="K24" s="19">
        <v>0</v>
      </c>
      <c r="L24" s="26">
        <f t="shared" ref="L24:L36" si="2">SUM(E24+F24-G24-H24-J24-K24)</f>
        <v>0</v>
      </c>
      <c r="M24" s="27" t="s">
        <v>27</v>
      </c>
    </row>
    <row r="25" spans="1:13">
      <c r="A25" s="4" t="s">
        <v>199</v>
      </c>
      <c r="D25" s="86" t="s">
        <v>28</v>
      </c>
      <c r="E25" s="19">
        <v>0</v>
      </c>
      <c r="F25" s="89">
        <v>0</v>
      </c>
      <c r="G25" s="37"/>
      <c r="H25" s="19">
        <v>0</v>
      </c>
      <c r="I25" s="19">
        <f>'[1]Page 2'!$E$26</f>
        <v>0</v>
      </c>
      <c r="J25" s="19">
        <v>0</v>
      </c>
      <c r="K25" s="19">
        <v>0</v>
      </c>
      <c r="L25" s="26">
        <f t="shared" si="2"/>
        <v>0</v>
      </c>
      <c r="M25" s="27" t="s">
        <v>28</v>
      </c>
    </row>
    <row r="26" spans="1:13">
      <c r="A26" s="4" t="s">
        <v>353</v>
      </c>
      <c r="D26" s="86" t="s">
        <v>29</v>
      </c>
      <c r="E26" s="19">
        <v>0</v>
      </c>
      <c r="F26" s="19">
        <v>0</v>
      </c>
      <c r="G26" s="37"/>
      <c r="H26" s="19">
        <v>0</v>
      </c>
      <c r="I26" s="19">
        <f>'[1]Page 2'!$E$27</f>
        <v>0</v>
      </c>
      <c r="J26" s="19">
        <v>0</v>
      </c>
      <c r="K26" s="19">
        <v>0</v>
      </c>
      <c r="L26" s="26">
        <f t="shared" si="2"/>
        <v>0</v>
      </c>
      <c r="M26" s="27" t="s">
        <v>29</v>
      </c>
    </row>
    <row r="27" spans="1:13">
      <c r="A27" s="4" t="s">
        <v>123</v>
      </c>
      <c r="D27" s="86" t="s">
        <v>30</v>
      </c>
      <c r="E27" s="19">
        <v>0</v>
      </c>
      <c r="F27" s="19">
        <v>0</v>
      </c>
      <c r="G27" s="37"/>
      <c r="H27" s="19">
        <v>0</v>
      </c>
      <c r="I27" s="19">
        <f>'[1]Page 2'!$E$28</f>
        <v>0</v>
      </c>
      <c r="J27" s="19">
        <v>0</v>
      </c>
      <c r="K27" s="19">
        <v>0</v>
      </c>
      <c r="L27" s="26">
        <f t="shared" si="2"/>
        <v>0</v>
      </c>
      <c r="M27" s="27" t="s">
        <v>30</v>
      </c>
    </row>
    <row r="28" spans="1:13">
      <c r="A28" s="4" t="s">
        <v>124</v>
      </c>
      <c r="D28" s="86" t="s">
        <v>31</v>
      </c>
      <c r="E28" s="19">
        <v>0</v>
      </c>
      <c r="F28" s="19">
        <v>0</v>
      </c>
      <c r="G28" s="37"/>
      <c r="H28" s="19">
        <v>0</v>
      </c>
      <c r="I28" s="19">
        <f>'[1]Page 2'!$E$29</f>
        <v>0</v>
      </c>
      <c r="J28" s="19">
        <v>0</v>
      </c>
      <c r="K28" s="19">
        <v>0</v>
      </c>
      <c r="L28" s="26">
        <f t="shared" si="2"/>
        <v>0</v>
      </c>
      <c r="M28" s="27" t="s">
        <v>31</v>
      </c>
    </row>
    <row r="29" spans="1:13">
      <c r="A29" s="4" t="s">
        <v>125</v>
      </c>
      <c r="D29" s="86" t="s">
        <v>32</v>
      </c>
      <c r="E29" s="19">
        <v>0</v>
      </c>
      <c r="F29" s="19">
        <v>0</v>
      </c>
      <c r="G29" s="37"/>
      <c r="H29" s="19">
        <v>0</v>
      </c>
      <c r="I29" s="19">
        <f>'[1]Page 2'!$E$30</f>
        <v>0</v>
      </c>
      <c r="J29" s="19">
        <v>0</v>
      </c>
      <c r="K29" s="19">
        <v>0</v>
      </c>
      <c r="L29" s="26">
        <f t="shared" si="2"/>
        <v>0</v>
      </c>
      <c r="M29" s="27" t="s">
        <v>32</v>
      </c>
    </row>
    <row r="30" spans="1:13">
      <c r="A30" s="4" t="s">
        <v>126</v>
      </c>
      <c r="D30" s="86" t="s">
        <v>33</v>
      </c>
      <c r="E30" s="19">
        <v>0</v>
      </c>
      <c r="F30" s="19">
        <v>0</v>
      </c>
      <c r="G30" s="37"/>
      <c r="H30" s="19">
        <v>0</v>
      </c>
      <c r="I30" s="19">
        <f>'[1]Page 2'!$E$31</f>
        <v>0</v>
      </c>
      <c r="J30" s="19">
        <v>0</v>
      </c>
      <c r="K30" s="19">
        <v>0</v>
      </c>
      <c r="L30" s="26">
        <f t="shared" si="2"/>
        <v>0</v>
      </c>
      <c r="M30" s="27" t="s">
        <v>33</v>
      </c>
    </row>
    <row r="31" spans="1:13">
      <c r="A31" s="4" t="s">
        <v>128</v>
      </c>
      <c r="D31" s="86" t="s">
        <v>127</v>
      </c>
      <c r="E31" s="19">
        <v>0</v>
      </c>
      <c r="F31" s="19">
        <v>0</v>
      </c>
      <c r="G31" s="37"/>
      <c r="H31" s="19">
        <v>0</v>
      </c>
      <c r="I31" s="19">
        <f>'[1]Page 2'!$E$32</f>
        <v>0</v>
      </c>
      <c r="J31" s="19">
        <v>0</v>
      </c>
      <c r="K31" s="19">
        <v>0</v>
      </c>
      <c r="L31" s="26">
        <f t="shared" si="2"/>
        <v>0</v>
      </c>
      <c r="M31" s="27" t="s">
        <v>127</v>
      </c>
    </row>
    <row r="32" spans="1:13">
      <c r="A32" s="4" t="s">
        <v>130</v>
      </c>
      <c r="D32" s="86" t="s">
        <v>129</v>
      </c>
      <c r="E32" s="19">
        <v>0</v>
      </c>
      <c r="F32" s="19">
        <v>0</v>
      </c>
      <c r="G32" s="37"/>
      <c r="H32" s="19">
        <v>0</v>
      </c>
      <c r="I32" s="19">
        <f>'[1]Page 2'!$E$33</f>
        <v>0</v>
      </c>
      <c r="J32" s="19">
        <v>0</v>
      </c>
      <c r="K32" s="19">
        <v>0</v>
      </c>
      <c r="L32" s="26">
        <f t="shared" si="2"/>
        <v>0</v>
      </c>
      <c r="M32" s="27" t="s">
        <v>129</v>
      </c>
    </row>
    <row r="33" spans="1:13">
      <c r="A33" s="4" t="s">
        <v>132</v>
      </c>
      <c r="D33" s="86" t="s">
        <v>131</v>
      </c>
      <c r="E33" s="19">
        <v>0</v>
      </c>
      <c r="F33" s="19">
        <v>0</v>
      </c>
      <c r="G33" s="37"/>
      <c r="H33" s="19">
        <v>0</v>
      </c>
      <c r="I33" s="19">
        <f>'[1]Page 2'!$E$34</f>
        <v>0</v>
      </c>
      <c r="J33" s="19">
        <v>0</v>
      </c>
      <c r="K33" s="19">
        <v>0</v>
      </c>
      <c r="L33" s="26">
        <f t="shared" si="2"/>
        <v>0</v>
      </c>
      <c r="M33" s="27" t="s">
        <v>131</v>
      </c>
    </row>
    <row r="34" spans="1:13">
      <c r="A34" s="4" t="s">
        <v>201</v>
      </c>
      <c r="D34" s="86" t="s">
        <v>133</v>
      </c>
      <c r="E34" s="20">
        <v>0</v>
      </c>
      <c r="F34" s="20">
        <v>0</v>
      </c>
      <c r="G34" s="38"/>
      <c r="H34" s="20">
        <v>0</v>
      </c>
      <c r="I34" s="19">
        <f>'[1]Page 2'!$E$35</f>
        <v>0</v>
      </c>
      <c r="J34" s="20">
        <v>0</v>
      </c>
      <c r="K34" s="20">
        <v>0</v>
      </c>
      <c r="L34" s="26">
        <f t="shared" si="2"/>
        <v>0</v>
      </c>
      <c r="M34" s="27" t="s">
        <v>133</v>
      </c>
    </row>
    <row r="35" spans="1:13" ht="13" thickBot="1">
      <c r="A35" s="4" t="s">
        <v>200</v>
      </c>
      <c r="D35" s="86" t="s">
        <v>134</v>
      </c>
      <c r="E35" s="28">
        <v>0</v>
      </c>
      <c r="F35" s="28">
        <v>0</v>
      </c>
      <c r="G35" s="39"/>
      <c r="H35" s="28">
        <v>0</v>
      </c>
      <c r="I35" s="28">
        <f>'[1]Page 2'!$E$36</f>
        <v>0</v>
      </c>
      <c r="J35" s="28">
        <v>0</v>
      </c>
      <c r="K35" s="28">
        <v>0</v>
      </c>
      <c r="L35" s="29">
        <f t="shared" si="2"/>
        <v>0</v>
      </c>
      <c r="M35" s="27" t="s">
        <v>134</v>
      </c>
    </row>
    <row r="36" spans="1:13" ht="13" thickBot="1">
      <c r="A36" s="4" t="s">
        <v>362</v>
      </c>
      <c r="D36" s="86" t="s">
        <v>135</v>
      </c>
      <c r="E36" s="243">
        <f>SUM(E24:E35)</f>
        <v>0</v>
      </c>
      <c r="F36" s="31">
        <f>SUM(F24:F35)</f>
        <v>0</v>
      </c>
      <c r="G36" s="40"/>
      <c r="H36" s="31">
        <f>SUM(H24:H35)</f>
        <v>0</v>
      </c>
      <c r="I36" s="31">
        <f>SUM(I24:I35)</f>
        <v>0</v>
      </c>
      <c r="J36" s="31">
        <f>SUM(J24:J35)</f>
        <v>0</v>
      </c>
      <c r="K36" s="31">
        <f>SUM(K24:K35)</f>
        <v>0</v>
      </c>
      <c r="L36" s="31">
        <f t="shared" si="2"/>
        <v>0</v>
      </c>
      <c r="M36" s="27" t="s">
        <v>135</v>
      </c>
    </row>
    <row r="37" spans="1:13" ht="13" thickTop="1">
      <c r="D37" s="86"/>
      <c r="E37" s="244"/>
      <c r="F37" s="9"/>
      <c r="G37" s="9"/>
      <c r="H37" s="9"/>
      <c r="I37" s="9"/>
      <c r="J37" s="9"/>
      <c r="K37" s="9"/>
      <c r="L37" s="9"/>
      <c r="M37" s="27"/>
    </row>
    <row r="38" spans="1:13" ht="13" thickBot="1">
      <c r="A38" s="4" t="s">
        <v>363</v>
      </c>
      <c r="D38" s="86" t="s">
        <v>136</v>
      </c>
      <c r="E38" s="245">
        <f>SUM(E22+E36)</f>
        <v>0</v>
      </c>
      <c r="F38" s="41">
        <f>SUM(F22+F36)</f>
        <v>0</v>
      </c>
      <c r="G38" s="41">
        <f>G22</f>
        <v>0</v>
      </c>
      <c r="H38" s="41">
        <f>SUM(H22+H36)</f>
        <v>0</v>
      </c>
      <c r="I38" s="41">
        <f>SUM(I22+I36)</f>
        <v>0</v>
      </c>
      <c r="J38" s="41">
        <f>SUM(J22+J36)</f>
        <v>0</v>
      </c>
      <c r="K38" s="41">
        <f>SUM(K22+K36)</f>
        <v>0</v>
      </c>
      <c r="L38" s="41">
        <f>SUM(E38+F38-G38-H38-J38-K38)</f>
        <v>0</v>
      </c>
      <c r="M38" s="27" t="s">
        <v>136</v>
      </c>
    </row>
    <row r="39" spans="1:13" ht="13" thickTop="1"/>
  </sheetData>
  <sheetProtection sheet="1" objects="1" scenarios="1"/>
  <mergeCells count="4">
    <mergeCell ref="A3:D3"/>
    <mergeCell ref="B1:D1"/>
    <mergeCell ref="G1:H1"/>
    <mergeCell ref="I4:J4"/>
  </mergeCells>
  <phoneticPr fontId="0" type="noConversion"/>
  <printOptions horizontalCentered="1"/>
  <pageMargins left="0.25" right="0.25" top="1.25" bottom="0.25" header="0.5" footer="0.15"/>
  <pageSetup scale="84" orientation="landscape" horizontalDpi="300" verticalDpi="300"/>
  <headerFooter>
    <oddFooter>&amp;LRev. 8/03&amp;RPage 7 of 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showRuler="0" zoomScaleNormal="75" zoomScalePageLayoutView="75" workbookViewId="0">
      <selection activeCell="N36" sqref="N36"/>
    </sheetView>
  </sheetViews>
  <sheetFormatPr baseColWidth="10" defaultColWidth="9.33203125" defaultRowHeight="12" x14ac:dyDescent="0"/>
  <cols>
    <col min="1" max="1" width="9.83203125" style="4" customWidth="1"/>
    <col min="2" max="2" width="14.33203125" style="4" customWidth="1"/>
    <col min="3" max="3" width="21.33203125" style="4" customWidth="1"/>
    <col min="4" max="4" width="13.83203125" style="4" customWidth="1"/>
    <col min="5" max="6" width="15.83203125" style="4" customWidth="1"/>
    <col min="7" max="10" width="9.33203125" style="4" customWidth="1"/>
    <col min="11" max="11" width="3.83203125" style="4" customWidth="1"/>
    <col min="12" max="12" width="18.83203125" style="4" customWidth="1"/>
    <col min="13" max="13" width="3.83203125" style="4" customWidth="1"/>
    <col min="14" max="14" width="15.83203125" style="4" customWidth="1"/>
    <col min="15" max="16384" width="9.33203125" style="4"/>
  </cols>
  <sheetData>
    <row r="1" spans="1:14">
      <c r="A1" s="1" t="s">
        <v>0</v>
      </c>
      <c r="C1" s="277" t="str">
        <f>'Page 1'!C1</f>
        <v>Primavera Technical Learning Center</v>
      </c>
      <c r="D1" s="277"/>
      <c r="E1" s="3"/>
      <c r="F1" s="5" t="s">
        <v>1</v>
      </c>
      <c r="G1" s="277" t="str">
        <f>'Page 1'!$H1</f>
        <v>Maricopa</v>
      </c>
      <c r="H1" s="277"/>
      <c r="I1" s="13"/>
      <c r="J1" s="13"/>
      <c r="L1" s="338" t="s">
        <v>265</v>
      </c>
      <c r="M1" s="338"/>
      <c r="N1" s="12" t="str">
        <f>'Page 1'!$M1</f>
        <v>078926000</v>
      </c>
    </row>
    <row r="3" spans="1:14" ht="18">
      <c r="A3" s="42" t="s">
        <v>383</v>
      </c>
      <c r="B3" s="8"/>
      <c r="C3" s="8"/>
      <c r="D3" s="8"/>
      <c r="E3" s="8"/>
      <c r="F3" s="42"/>
      <c r="G3" s="8"/>
      <c r="H3" s="8"/>
      <c r="I3" s="8"/>
      <c r="J3" s="8"/>
      <c r="K3" s="8"/>
      <c r="L3" s="8"/>
      <c r="M3" s="8"/>
      <c r="N3" s="8"/>
    </row>
    <row r="4" spans="1:14">
      <c r="D4" s="4" t="s">
        <v>3</v>
      </c>
    </row>
    <row r="5" spans="1:14">
      <c r="A5" s="4" t="s">
        <v>137</v>
      </c>
      <c r="E5" s="24" t="s">
        <v>5</v>
      </c>
      <c r="H5" s="4" t="s">
        <v>138</v>
      </c>
      <c r="N5" s="24" t="s">
        <v>5</v>
      </c>
    </row>
    <row r="6" spans="1:14">
      <c r="A6" s="4" t="s">
        <v>139</v>
      </c>
      <c r="D6" s="11" t="s">
        <v>7</v>
      </c>
      <c r="E6" s="19">
        <v>0</v>
      </c>
      <c r="H6" s="4" t="s">
        <v>140</v>
      </c>
      <c r="M6" s="86" t="s">
        <v>13</v>
      </c>
      <c r="N6" s="19">
        <v>0</v>
      </c>
    </row>
    <row r="7" spans="1:14">
      <c r="A7" s="4" t="s">
        <v>141</v>
      </c>
      <c r="D7" s="11" t="s">
        <v>8</v>
      </c>
      <c r="E7" s="19">
        <v>0</v>
      </c>
      <c r="H7" s="4" t="s">
        <v>142</v>
      </c>
      <c r="M7" s="86" t="s">
        <v>15</v>
      </c>
      <c r="N7" s="19">
        <v>0</v>
      </c>
    </row>
    <row r="8" spans="1:14">
      <c r="A8" s="4" t="s">
        <v>143</v>
      </c>
      <c r="D8" s="11" t="s">
        <v>9</v>
      </c>
      <c r="E8" s="19">
        <v>0</v>
      </c>
      <c r="H8" s="4" t="s">
        <v>272</v>
      </c>
      <c r="M8" s="86" t="s">
        <v>16</v>
      </c>
      <c r="N8" s="19">
        <v>0</v>
      </c>
    </row>
    <row r="9" spans="1:14">
      <c r="A9" s="4" t="s">
        <v>145</v>
      </c>
      <c r="D9" s="11"/>
      <c r="E9" s="279">
        <v>0</v>
      </c>
      <c r="H9" s="4" t="s">
        <v>144</v>
      </c>
      <c r="M9" s="86" t="s">
        <v>17</v>
      </c>
      <c r="N9" s="19">
        <v>0</v>
      </c>
    </row>
    <row r="10" spans="1:14">
      <c r="A10" s="4" t="s">
        <v>146</v>
      </c>
      <c r="D10" s="11" t="s">
        <v>10</v>
      </c>
      <c r="E10" s="280"/>
      <c r="H10" s="4" t="s">
        <v>274</v>
      </c>
      <c r="M10" s="86" t="s">
        <v>18</v>
      </c>
      <c r="N10" s="19">
        <v>0</v>
      </c>
    </row>
    <row r="11" spans="1:14">
      <c r="A11" s="4" t="s">
        <v>323</v>
      </c>
      <c r="D11" s="86" t="s">
        <v>11</v>
      </c>
      <c r="E11" s="98">
        <v>0</v>
      </c>
      <c r="H11" s="4" t="s">
        <v>273</v>
      </c>
      <c r="M11" s="86" t="s">
        <v>19</v>
      </c>
      <c r="N11" s="19">
        <v>0</v>
      </c>
    </row>
    <row r="12" spans="1:14" ht="13" thickBot="1">
      <c r="A12" s="4" t="s">
        <v>276</v>
      </c>
      <c r="D12" s="86" t="s">
        <v>12</v>
      </c>
      <c r="E12" s="41">
        <f>SUM(E6:E11)</f>
        <v>0</v>
      </c>
      <c r="H12" s="4" t="s">
        <v>275</v>
      </c>
      <c r="M12" s="86" t="s">
        <v>21</v>
      </c>
      <c r="N12" s="19">
        <v>0</v>
      </c>
    </row>
    <row r="13" spans="1:14" ht="13" thickTop="1">
      <c r="H13" s="4" t="s">
        <v>147</v>
      </c>
      <c r="M13" s="86" t="s">
        <v>22</v>
      </c>
      <c r="N13" s="19">
        <v>0</v>
      </c>
    </row>
    <row r="14" spans="1:14">
      <c r="A14" s="4" t="s">
        <v>277</v>
      </c>
      <c r="D14" s="45">
        <v>0</v>
      </c>
      <c r="E14" s="44"/>
      <c r="H14" s="4" t="s">
        <v>329</v>
      </c>
      <c r="M14" s="86" t="s">
        <v>23</v>
      </c>
      <c r="N14" s="19">
        <v>0</v>
      </c>
    </row>
    <row r="15" spans="1:14">
      <c r="D15" s="109"/>
      <c r="E15" s="44"/>
      <c r="H15" s="4" t="s">
        <v>328</v>
      </c>
      <c r="M15" s="86" t="s">
        <v>24</v>
      </c>
      <c r="N15" s="19">
        <v>0</v>
      </c>
    </row>
    <row r="16" spans="1:14">
      <c r="H16" s="4" t="s">
        <v>148</v>
      </c>
      <c r="M16" s="86" t="s">
        <v>25</v>
      </c>
      <c r="N16" s="19">
        <v>0</v>
      </c>
    </row>
    <row r="17" spans="1:14">
      <c r="H17" s="4" t="s">
        <v>149</v>
      </c>
      <c r="M17" s="86" t="s">
        <v>27</v>
      </c>
      <c r="N17" s="19">
        <v>0</v>
      </c>
    </row>
    <row r="18" spans="1:14">
      <c r="A18" s="4" t="s">
        <v>271</v>
      </c>
      <c r="D18" s="10" t="s">
        <v>151</v>
      </c>
      <c r="E18" s="10" t="s">
        <v>152</v>
      </c>
      <c r="F18" s="10" t="s">
        <v>251</v>
      </c>
      <c r="H18" s="4" t="s">
        <v>381</v>
      </c>
      <c r="M18" s="86" t="s">
        <v>28</v>
      </c>
      <c r="N18" s="19">
        <v>0</v>
      </c>
    </row>
    <row r="19" spans="1:14">
      <c r="A19" s="4" t="s">
        <v>325</v>
      </c>
      <c r="D19" s="19">
        <v>0</v>
      </c>
      <c r="E19" s="19">
        <v>0</v>
      </c>
      <c r="F19" s="19">
        <v>0</v>
      </c>
      <c r="H19" s="4" t="s">
        <v>150</v>
      </c>
      <c r="M19" s="86" t="s">
        <v>29</v>
      </c>
      <c r="N19" s="19">
        <v>0</v>
      </c>
    </row>
    <row r="20" spans="1:14" ht="13" thickBot="1">
      <c r="A20" s="4" t="s">
        <v>326</v>
      </c>
      <c r="D20" s="19">
        <v>0</v>
      </c>
      <c r="E20" s="19">
        <v>0</v>
      </c>
      <c r="F20" s="19">
        <v>0</v>
      </c>
      <c r="H20" s="4" t="s">
        <v>330</v>
      </c>
      <c r="M20" s="86" t="s">
        <v>30</v>
      </c>
      <c r="N20" s="41">
        <f>SUM(N6:N19)</f>
        <v>0</v>
      </c>
    </row>
    <row r="21" spans="1:14" ht="13" thickTop="1">
      <c r="A21" s="4" t="s">
        <v>327</v>
      </c>
      <c r="D21" s="19">
        <v>0</v>
      </c>
      <c r="E21" s="19">
        <v>0</v>
      </c>
      <c r="F21" s="19">
        <v>0</v>
      </c>
      <c r="M21" s="86"/>
    </row>
    <row r="22" spans="1:14">
      <c r="M22" s="86"/>
    </row>
    <row r="23" spans="1:14">
      <c r="G23" s="4" t="s">
        <v>3</v>
      </c>
      <c r="L23" s="14">
        <v>37438</v>
      </c>
      <c r="N23" s="14">
        <v>37802</v>
      </c>
    </row>
    <row r="24" spans="1:14">
      <c r="A24" s="337" t="s">
        <v>312</v>
      </c>
      <c r="B24" s="337"/>
      <c r="C24" s="337"/>
      <c r="D24" s="337"/>
      <c r="E24" s="337"/>
      <c r="F24" s="46">
        <v>0</v>
      </c>
      <c r="H24" s="4" t="s">
        <v>356</v>
      </c>
      <c r="K24" s="11" t="s">
        <v>72</v>
      </c>
      <c r="L24" s="15">
        <v>0</v>
      </c>
      <c r="M24" s="11" t="s">
        <v>72</v>
      </c>
      <c r="N24" s="15">
        <v>0</v>
      </c>
    </row>
    <row r="25" spans="1:14">
      <c r="A25" s="4" t="s">
        <v>313</v>
      </c>
      <c r="M25" s="11"/>
      <c r="N25" s="110"/>
    </row>
    <row r="26" spans="1:14">
      <c r="M26" s="11"/>
      <c r="N26" s="110"/>
    </row>
    <row r="27" spans="1:14">
      <c r="A27" s="4" t="s">
        <v>355</v>
      </c>
      <c r="H27" s="102" t="s">
        <v>357</v>
      </c>
      <c r="I27" s="103"/>
      <c r="J27" s="103"/>
      <c r="K27" s="108"/>
    </row>
    <row r="28" spans="1:14">
      <c r="A28" s="4" t="s">
        <v>360</v>
      </c>
      <c r="D28" s="11" t="s">
        <v>72</v>
      </c>
      <c r="E28" s="150">
        <v>0</v>
      </c>
      <c r="H28" s="103" t="s">
        <v>314</v>
      </c>
      <c r="I28" s="103"/>
      <c r="J28" s="104"/>
      <c r="N28" s="105">
        <v>0</v>
      </c>
    </row>
    <row r="29" spans="1:14">
      <c r="E29" s="99"/>
      <c r="H29" s="103" t="s">
        <v>315</v>
      </c>
      <c r="I29" s="103"/>
      <c r="J29" s="103"/>
      <c r="N29" s="106">
        <v>0</v>
      </c>
    </row>
    <row r="30" spans="1:14">
      <c r="H30" s="103" t="s">
        <v>316</v>
      </c>
      <c r="I30" s="103"/>
      <c r="J30" s="103"/>
      <c r="N30" s="106">
        <v>0</v>
      </c>
    </row>
    <row r="31" spans="1:14">
      <c r="H31" s="103" t="s">
        <v>317</v>
      </c>
      <c r="I31" s="103"/>
      <c r="J31" s="103"/>
      <c r="N31" s="106">
        <v>0</v>
      </c>
    </row>
    <row r="32" spans="1:14">
      <c r="H32" s="103" t="s">
        <v>318</v>
      </c>
      <c r="I32" s="103"/>
      <c r="J32" s="103"/>
      <c r="N32" s="106">
        <v>0</v>
      </c>
    </row>
    <row r="33" spans="1:14">
      <c r="H33" s="103" t="s">
        <v>319</v>
      </c>
      <c r="I33" s="103"/>
      <c r="J33" s="103"/>
      <c r="N33" s="107">
        <v>0</v>
      </c>
    </row>
    <row r="34" spans="1:14" ht="13" customHeight="1">
      <c r="H34" s="336" t="s">
        <v>320</v>
      </c>
      <c r="I34" s="336"/>
      <c r="J34" s="336"/>
      <c r="K34" s="336"/>
      <c r="N34" s="334">
        <f>SUM(N28:N33)</f>
        <v>0</v>
      </c>
    </row>
    <row r="35" spans="1:14" ht="13" thickBot="1">
      <c r="H35" s="336" t="s">
        <v>321</v>
      </c>
      <c r="I35" s="336"/>
      <c r="J35" s="336"/>
      <c r="K35" s="336"/>
      <c r="N35" s="335"/>
    </row>
    <row r="36" spans="1:14" ht="13" thickTop="1">
      <c r="G36" s="3"/>
    </row>
    <row r="37" spans="1:14">
      <c r="G37" s="111"/>
      <c r="H37" s="44"/>
      <c r="I37" s="44"/>
      <c r="J37" s="44"/>
      <c r="K37" s="44"/>
      <c r="L37" s="44"/>
      <c r="M37" s="99"/>
      <c r="N37" s="100"/>
    </row>
    <row r="39" spans="1:14">
      <c r="A39" s="4" t="s">
        <v>322</v>
      </c>
    </row>
  </sheetData>
  <sheetProtection sheet="1" objects="1" scenarios="1"/>
  <mergeCells count="8">
    <mergeCell ref="N34:N35"/>
    <mergeCell ref="H34:K34"/>
    <mergeCell ref="H35:K35"/>
    <mergeCell ref="A24:E24"/>
    <mergeCell ref="E9:E10"/>
    <mergeCell ref="C1:D1"/>
    <mergeCell ref="G1:H1"/>
    <mergeCell ref="L1:M1"/>
  </mergeCells>
  <phoneticPr fontId="0" type="noConversion"/>
  <pageMargins left="0.25" right="0.25" top="1.25" bottom="0.5" header="0.5" footer="0.25"/>
  <pageSetup scale="87" orientation="landscape" horizontalDpi="300" verticalDpi="300"/>
  <headerFooter>
    <oddFooter>&amp;LRev. 8/03&amp;RPage 8 of 8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Page</vt:lpstr>
      <vt:lpstr>Page 1</vt:lpstr>
      <vt:lpstr>Page 2</vt:lpstr>
      <vt:lpstr>Page 3</vt:lpstr>
      <vt:lpstr>Page 4</vt:lpstr>
      <vt:lpstr>Page 5</vt:lpstr>
      <vt:lpstr>Page 6</vt:lpstr>
      <vt:lpstr>Page 7</vt:lpstr>
      <vt:lpstr>Page 8</vt:lpstr>
    </vt:vector>
  </TitlesOfParts>
  <Company>State of Arizona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 User</cp:lastModifiedBy>
  <cp:lastPrinted>2003-10-15T19:40:24Z</cp:lastPrinted>
  <dcterms:created xsi:type="dcterms:W3CDTF">1997-10-10T20:56:13Z</dcterms:created>
  <dcterms:modified xsi:type="dcterms:W3CDTF">2017-02-15T22:56:46Z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2003</vt:lpwstr>
  </property>
  <property fmtid="{D5CDD505-2E9C-101B-9397-08002B2CF9AE}" pid="3" name="BudgetTypeID">
    <vt:lpwstr>11</vt:lpwstr>
  </property>
  <property fmtid="{D5CDD505-2E9C-101B-9397-08002B2CF9AE}" pid="4" name="SchoolBySchool">
    <vt:lpwstr>0</vt:lpwstr>
  </property>
</Properties>
</file>