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560" yWindow="0" windowWidth="25600" windowHeight="16060" tabRatio="500"/>
  </bookViews>
  <sheets>
    <sheet name="Sheet1" sheetId="1" r:id="rId1"/>
  </sheets>
  <externalReferences>
    <externalReference r:id="rId2"/>
    <externalReference r:id="rId3"/>
  </externalReferences>
  <definedNames>
    <definedName name="ActualTotalFederalAndStateProjects">'[1]Page 9'!$J$39</definedName>
    <definedName name="ActualTotalInstImpExp">'[1]Page 5'!$I$11</definedName>
    <definedName name="SP1000ClassSiteProj">Sheet1!$J$52</definedName>
    <definedName name="SP1000InstrImpProj">Sheet1!$J$53</definedName>
    <definedName name="SP1000P550">Sheet1!$J$50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W6" i="1" l="1"/>
  <c r="M59" i="1"/>
  <c r="AF59" i="1"/>
  <c r="BH59" i="1"/>
  <c r="BI59" i="1"/>
  <c r="BP59" i="1"/>
  <c r="BQ59" i="1"/>
  <c r="BR59" i="1"/>
  <c r="BS59" i="1"/>
  <c r="BT59" i="1"/>
  <c r="BU59" i="1"/>
  <c r="BV59" i="1"/>
  <c r="BX59" i="1"/>
  <c r="BY59" i="1"/>
  <c r="BZ59" i="1"/>
  <c r="CA59" i="1"/>
  <c r="CC59" i="1"/>
  <c r="CD59" i="1"/>
  <c r="DF59" i="1"/>
  <c r="DM59" i="1"/>
  <c r="DN59" i="1"/>
  <c r="DZ59" i="1"/>
  <c r="EL59" i="1"/>
  <c r="EN59" i="1"/>
  <c r="EV59" i="1"/>
  <c r="EX59" i="1"/>
  <c r="FB59" i="1"/>
  <c r="FC59" i="1"/>
  <c r="FD59" i="1"/>
  <c r="FE59" i="1"/>
  <c r="GI59" i="1"/>
  <c r="GL59" i="1"/>
  <c r="GQ59" i="1"/>
  <c r="HI59" i="1"/>
  <c r="IA59" i="1"/>
  <c r="KM59" i="1"/>
  <c r="KR59" i="1"/>
  <c r="LI59" i="1"/>
  <c r="LR59" i="1"/>
  <c r="LT59" i="1"/>
  <c r="LZ59" i="1"/>
  <c r="MM59" i="1"/>
  <c r="MN59" i="1"/>
  <c r="MQ59" i="1"/>
  <c r="MS59" i="1"/>
  <c r="MT59" i="1"/>
  <c r="MV59" i="1"/>
  <c r="NB59" i="1"/>
  <c r="NJ59" i="1"/>
  <c r="NK59" i="1"/>
  <c r="NM59" i="1"/>
  <c r="NN59" i="1"/>
  <c r="NR59" i="1"/>
  <c r="NS59" i="1"/>
  <c r="NU59" i="1"/>
  <c r="OD59" i="1"/>
  <c r="OH59" i="1"/>
  <c r="OK59" i="1"/>
  <c r="OL59" i="1"/>
  <c r="OM59" i="1"/>
  <c r="OO59" i="1"/>
  <c r="OQ59" i="1"/>
  <c r="OT59" i="1"/>
  <c r="M60" i="1"/>
  <c r="AF60" i="1"/>
  <c r="BH60" i="1"/>
  <c r="BP60" i="1"/>
  <c r="BQ60" i="1"/>
  <c r="BR60" i="1"/>
  <c r="BS60" i="1"/>
  <c r="BT60" i="1"/>
  <c r="BU60" i="1"/>
  <c r="BV60" i="1"/>
  <c r="BX60" i="1"/>
  <c r="BY60" i="1"/>
  <c r="BZ60" i="1"/>
  <c r="CA60" i="1"/>
  <c r="CC60" i="1"/>
  <c r="CD60" i="1"/>
  <c r="DF60" i="1"/>
  <c r="DM60" i="1"/>
  <c r="DN60" i="1"/>
  <c r="DZ60" i="1"/>
  <c r="EA60" i="1"/>
  <c r="EL60" i="1"/>
  <c r="EN60" i="1"/>
  <c r="EV60" i="1"/>
  <c r="EX60" i="1"/>
  <c r="FB60" i="1"/>
  <c r="FD60" i="1"/>
  <c r="FE60" i="1"/>
  <c r="GI60" i="1"/>
  <c r="GL60" i="1"/>
  <c r="GQ60" i="1"/>
  <c r="HI60" i="1"/>
  <c r="IA60" i="1"/>
  <c r="KM60" i="1"/>
  <c r="KV60" i="1"/>
  <c r="LI60" i="1"/>
  <c r="LR60" i="1"/>
  <c r="LT60" i="1"/>
  <c r="LX60" i="1"/>
  <c r="LZ60" i="1"/>
  <c r="MF60" i="1"/>
  <c r="MQ60" i="1"/>
  <c r="MS60" i="1"/>
  <c r="MT60" i="1"/>
  <c r="MV60" i="1"/>
  <c r="NB60" i="1"/>
  <c r="NJ60" i="1"/>
  <c r="NK60" i="1"/>
  <c r="NM60" i="1"/>
  <c r="NN60" i="1"/>
  <c r="NR60" i="1"/>
  <c r="NS60" i="1"/>
  <c r="NT60" i="1"/>
  <c r="NU60" i="1"/>
  <c r="OH60" i="1"/>
  <c r="OK60" i="1"/>
  <c r="OL60" i="1"/>
  <c r="OO60" i="1"/>
  <c r="OQ60" i="1"/>
  <c r="OT60" i="1"/>
  <c r="K61" i="1"/>
  <c r="M61" i="1"/>
  <c r="AF61" i="1"/>
  <c r="BP61" i="1"/>
  <c r="BQ61" i="1"/>
  <c r="BR61" i="1"/>
  <c r="BS61" i="1"/>
  <c r="BT61" i="1"/>
  <c r="BU61" i="1"/>
  <c r="BV61" i="1"/>
  <c r="BX61" i="1"/>
  <c r="BY61" i="1"/>
  <c r="BZ61" i="1"/>
  <c r="CA61" i="1"/>
  <c r="DF61" i="1"/>
  <c r="DG61" i="1"/>
  <c r="DM61" i="1"/>
  <c r="DZ61" i="1"/>
  <c r="EL61" i="1"/>
  <c r="EO61" i="1"/>
  <c r="EV61" i="1"/>
  <c r="EX61" i="1"/>
  <c r="FB61" i="1"/>
  <c r="GI61" i="1"/>
  <c r="GL61" i="1"/>
  <c r="GQ61" i="1"/>
  <c r="GS61" i="1"/>
  <c r="HI61" i="1"/>
  <c r="KM61" i="1"/>
  <c r="KP61" i="1"/>
  <c r="LI61" i="1"/>
  <c r="LT61" i="1"/>
  <c r="LX61" i="1"/>
  <c r="LY61" i="1"/>
  <c r="LZ61" i="1"/>
  <c r="MQ61" i="1"/>
  <c r="MS61" i="1"/>
  <c r="MT61" i="1"/>
  <c r="MW61" i="1"/>
  <c r="NB61" i="1"/>
  <c r="NI61" i="1"/>
  <c r="NR61" i="1"/>
  <c r="NS61" i="1"/>
  <c r="NU61" i="1"/>
  <c r="OA61" i="1"/>
  <c r="OD61" i="1"/>
  <c r="OH61" i="1"/>
  <c r="OK61" i="1"/>
  <c r="OM61" i="1"/>
  <c r="OO61" i="1"/>
  <c r="M62" i="1"/>
  <c r="AF62" i="1"/>
  <c r="BP62" i="1"/>
  <c r="BQ62" i="1"/>
  <c r="BR62" i="1"/>
  <c r="BS62" i="1"/>
  <c r="BT62" i="1"/>
  <c r="BU62" i="1"/>
  <c r="BV62" i="1"/>
  <c r="BX62" i="1"/>
  <c r="BY62" i="1"/>
  <c r="BZ62" i="1"/>
  <c r="CA62" i="1"/>
  <c r="DF62" i="1"/>
  <c r="DG62" i="1"/>
  <c r="DM62" i="1"/>
  <c r="DV62" i="1"/>
  <c r="DZ62" i="1"/>
  <c r="EA62" i="1"/>
  <c r="EO62" i="1"/>
  <c r="EV62" i="1"/>
  <c r="EX62" i="1"/>
  <c r="FA62" i="1"/>
  <c r="FC62" i="1"/>
  <c r="GL62" i="1"/>
  <c r="GM62" i="1"/>
  <c r="GS62" i="1"/>
  <c r="HI62" i="1"/>
  <c r="IA62" i="1"/>
  <c r="KM62" i="1"/>
  <c r="LI62" i="1"/>
  <c r="LT62" i="1"/>
  <c r="LZ62" i="1"/>
  <c r="MM62" i="1"/>
  <c r="MQ62" i="1"/>
  <c r="MS62" i="1"/>
  <c r="MT62" i="1"/>
  <c r="MV62" i="1"/>
  <c r="MW62" i="1"/>
  <c r="NB62" i="1"/>
  <c r="NS62" i="1"/>
  <c r="NU62" i="1"/>
  <c r="OA62" i="1"/>
  <c r="OG62" i="1"/>
  <c r="OH62" i="1"/>
  <c r="OI62" i="1"/>
  <c r="OK62" i="1"/>
  <c r="OM62" i="1"/>
  <c r="OO62" i="1"/>
  <c r="M63" i="1"/>
  <c r="AF63" i="1"/>
  <c r="DF63" i="1"/>
  <c r="EV63" i="1"/>
  <c r="EX63" i="1"/>
  <c r="FB63" i="1"/>
  <c r="GL63" i="1"/>
  <c r="GS63" i="1"/>
  <c r="HI63" i="1"/>
  <c r="KM63" i="1"/>
  <c r="LF63" i="1"/>
  <c r="LT63" i="1"/>
  <c r="MV63" i="1"/>
  <c r="NS63" i="1"/>
  <c r="OK63" i="1"/>
  <c r="M65" i="1"/>
  <c r="AE65" i="1"/>
  <c r="BP65" i="1"/>
  <c r="BQ65" i="1"/>
  <c r="BR65" i="1"/>
  <c r="BS65" i="1"/>
  <c r="BU65" i="1"/>
  <c r="BV65" i="1"/>
  <c r="BW65" i="1"/>
  <c r="BX65" i="1"/>
  <c r="BY65" i="1"/>
  <c r="CD65" i="1"/>
  <c r="DZ65" i="1"/>
  <c r="EN65" i="1"/>
  <c r="ER65" i="1"/>
  <c r="EV65" i="1"/>
  <c r="FE65" i="1"/>
  <c r="GI65" i="1"/>
  <c r="GQ65" i="1"/>
  <c r="HI65" i="1"/>
  <c r="IA65" i="1"/>
  <c r="KM65" i="1"/>
  <c r="LJ65" i="1"/>
  <c r="LS65" i="1"/>
  <c r="MM65" i="1"/>
  <c r="MQ65" i="1"/>
  <c r="MV65" i="1"/>
  <c r="NM65" i="1"/>
  <c r="NS65" i="1"/>
  <c r="OM65" i="1"/>
  <c r="OT65" i="1"/>
  <c r="M66" i="1"/>
  <c r="AE66" i="1"/>
  <c r="AF66" i="1"/>
  <c r="BI66" i="1"/>
  <c r="BP66" i="1"/>
  <c r="BQ66" i="1"/>
  <c r="BR66" i="1"/>
  <c r="BU66" i="1"/>
  <c r="BV66" i="1"/>
  <c r="BW66" i="1"/>
  <c r="BY66" i="1"/>
  <c r="CD66" i="1"/>
  <c r="DZ66" i="1"/>
  <c r="EN66" i="1"/>
  <c r="ER66" i="1"/>
  <c r="EV66" i="1"/>
  <c r="FE66" i="1"/>
  <c r="GQ66" i="1"/>
  <c r="HI66" i="1"/>
  <c r="IA66" i="1"/>
  <c r="KM66" i="1"/>
  <c r="KV66" i="1"/>
  <c r="LJ66" i="1"/>
  <c r="LR66" i="1"/>
  <c r="LS66" i="1"/>
  <c r="LZ66" i="1"/>
  <c r="MF66" i="1"/>
  <c r="MQ66" i="1"/>
  <c r="MV66" i="1"/>
  <c r="NM66" i="1"/>
  <c r="NS66" i="1"/>
  <c r="OK66" i="1"/>
  <c r="OT66" i="1"/>
  <c r="M67" i="1"/>
  <c r="BP67" i="1"/>
  <c r="BW67" i="1"/>
  <c r="DF67" i="1"/>
  <c r="EO67" i="1"/>
  <c r="ER67" i="1"/>
  <c r="EV67" i="1"/>
  <c r="GI67" i="1"/>
  <c r="GS67" i="1"/>
  <c r="GT67" i="1"/>
  <c r="HI67" i="1"/>
  <c r="IA67" i="1"/>
  <c r="KM67" i="1"/>
  <c r="KP67" i="1"/>
  <c r="KV67" i="1"/>
  <c r="LJ67" i="1"/>
  <c r="LZ67" i="1"/>
  <c r="MM67" i="1"/>
  <c r="MP67" i="1"/>
  <c r="NK67" i="1"/>
  <c r="NS67" i="1"/>
  <c r="OB67" i="1"/>
  <c r="OG67" i="1"/>
  <c r="OK67" i="1"/>
  <c r="M68" i="1"/>
  <c r="BH68" i="1"/>
  <c r="BQ68" i="1"/>
  <c r="EO68" i="1"/>
  <c r="GS68" i="1"/>
  <c r="HI68" i="1"/>
  <c r="LJ68" i="1"/>
  <c r="LX68" i="1"/>
  <c r="LZ68" i="1"/>
  <c r="MP68" i="1"/>
  <c r="NS68" i="1"/>
  <c r="HB97" i="1"/>
  <c r="B99" i="1"/>
  <c r="D99" i="1"/>
  <c r="AD99" i="1"/>
  <c r="HB99" i="1"/>
  <c r="AD106" i="1"/>
  <c r="HB106" i="1"/>
  <c r="AD108" i="1"/>
  <c r="HB108" i="1"/>
  <c r="JY108" i="1"/>
  <c r="B117" i="1"/>
  <c r="AD117" i="1"/>
  <c r="HB117" i="1"/>
  <c r="AD140" i="1"/>
  <c r="AD145" i="1"/>
  <c r="AD152" i="1"/>
  <c r="AD160" i="1"/>
  <c r="AD162" i="1"/>
</calcChain>
</file>

<file path=xl/comments1.xml><?xml version="1.0" encoding="utf-8"?>
<comments xmlns="http://schemas.openxmlformats.org/spreadsheetml/2006/main">
  <authors>
    <author>Owne</author>
  </authors>
  <commentList>
    <comment ref="GI4" authorId="0">
      <text>
        <r>
          <rPr>
            <b/>
            <sz val="9"/>
            <color indexed="81"/>
            <rFont val="Tahoma"/>
            <family val="2"/>
          </rPr>
          <t>Owne:</t>
        </r>
        <r>
          <rPr>
            <sz val="9"/>
            <color indexed="81"/>
            <rFont val="Tahoma"/>
            <family val="2"/>
          </rPr>
          <t xml:space="preserve">
Doug Pike associated with several failing charters. Is this individual a turn around specialist?
</t>
        </r>
      </text>
    </comment>
  </commentList>
</comments>
</file>

<file path=xl/sharedStrings.xml><?xml version="1.0" encoding="utf-8"?>
<sst xmlns="http://schemas.openxmlformats.org/spreadsheetml/2006/main" count="2678" uniqueCount="1225">
  <si>
    <t xml:space="preserve">    1000 Instruction</t>
  </si>
  <si>
    <t xml:space="preserve">    2000 Support Services</t>
  </si>
  <si>
    <t xml:space="preserve">       2100 Students </t>
  </si>
  <si>
    <t xml:space="preserve">       2300 General Administration </t>
  </si>
  <si>
    <t xml:space="preserve">       2400 School Administration </t>
  </si>
  <si>
    <t xml:space="preserve">       2500 Central Services</t>
  </si>
  <si>
    <t xml:space="preserve">       2600 Operation &amp; Maintenance of Plant </t>
  </si>
  <si>
    <t xml:space="preserve">       2900 Other Support Services</t>
  </si>
  <si>
    <t xml:space="preserve">    3000 Operation of Noninstructional Services</t>
  </si>
  <si>
    <t xml:space="preserve">    4000 Facilities Acquisition &amp; Construction</t>
  </si>
  <si>
    <t xml:space="preserve">    5000 Debt Service</t>
  </si>
  <si>
    <t>610 School-Sponsored Cocurricular Activities</t>
  </si>
  <si>
    <t>620 School-Sponsored Athletics</t>
  </si>
  <si>
    <t>630 Other Instructional Programs</t>
  </si>
  <si>
    <t>700, 800, 900 Other Programs</t>
  </si>
  <si>
    <t xml:space="preserve">    Subtotal (lines 1-15)</t>
  </si>
  <si>
    <t xml:space="preserve">     1000 Instruction</t>
  </si>
  <si>
    <t xml:space="preserve">     2000 Support Services</t>
  </si>
  <si>
    <t xml:space="preserve">        2100 Students </t>
  </si>
  <si>
    <t xml:space="preserve">        2200 Instruction </t>
  </si>
  <si>
    <t xml:space="preserve">        2300 General Administration </t>
  </si>
  <si>
    <t xml:space="preserve">        2400 School Administration </t>
  </si>
  <si>
    <t xml:space="preserve">        2500 Central Services</t>
  </si>
  <si>
    <t xml:space="preserve">        2600 Operation &amp; Maintenance of Plant </t>
  </si>
  <si>
    <t xml:space="preserve">        2900 Other Support Services</t>
  </si>
  <si>
    <t xml:space="preserve">     3000 Operation of Noninstructional Services</t>
  </si>
  <si>
    <t xml:space="preserve">     4000 Facilities Acquisition &amp; Construction </t>
  </si>
  <si>
    <t xml:space="preserve">     5000 Debt Service</t>
  </si>
  <si>
    <t xml:space="preserve">     Subtotal (lines 17-27)</t>
  </si>
  <si>
    <t>400 Pupil Transportation</t>
  </si>
  <si>
    <t>530 Dropout Prevention Programs</t>
  </si>
  <si>
    <t>540 Joint Career &amp; Technical Ed. &amp; Vocational Ed. Center</t>
  </si>
  <si>
    <t>550 K-3 Reading</t>
  </si>
  <si>
    <t xml:space="preserve">     Subtotal (lines 16 and 28-32)</t>
  </si>
  <si>
    <t>Classroom Site Project (from page 4, line 14)</t>
  </si>
  <si>
    <t>Instructional Improvement Project (from page 5, line 5)</t>
  </si>
  <si>
    <t>Structured English Immersion Project (from page 6, line 14)</t>
  </si>
  <si>
    <t>Compensatory Instruction Project (from page 6, line 28 )</t>
  </si>
  <si>
    <t>Federal and State Projects (from page 9, line 32)</t>
  </si>
  <si>
    <t xml:space="preserve">     Total (lines 33-38)</t>
  </si>
  <si>
    <t>Regular Instruction</t>
  </si>
  <si>
    <t>Full Time Certified Teachers</t>
  </si>
  <si>
    <t>Full Time Contract Teachers</t>
  </si>
  <si>
    <t>Special Education</t>
  </si>
  <si>
    <t>Other Programs</t>
  </si>
  <si>
    <t>Certified Teacher Salaries</t>
  </si>
  <si>
    <t>Regular Education</t>
  </si>
  <si>
    <t>Vocational Education</t>
  </si>
  <si>
    <t>Athletics, Other</t>
  </si>
  <si>
    <t>Non-Certified Teacher Salaries</t>
  </si>
  <si>
    <t>Contract Teacher Salaries</t>
  </si>
  <si>
    <t>1.  0191  Land and Land Improvements</t>
  </si>
  <si>
    <t>2.  0192  Site Improvements</t>
  </si>
  <si>
    <t>3.  0194  Buildings and Building Improvements</t>
  </si>
  <si>
    <t>4.  0196  Equipment</t>
  </si>
  <si>
    <t>5.  0198  Construction in Progress</t>
  </si>
  <si>
    <t>6.     Total (lines 1-5)</t>
  </si>
  <si>
    <t>CURRENT EXPENSES BY CATEGORY</t>
  </si>
  <si>
    <t>1.  Classroom Instruction excluding Classroom Supplies</t>
  </si>
  <si>
    <t>2.  Classroom Supplies</t>
  </si>
  <si>
    <t>3.  Administration</t>
  </si>
  <si>
    <t>4.  Support Services - Students</t>
  </si>
  <si>
    <t>5.  All Other Support Services and Operations</t>
  </si>
  <si>
    <t>7. Current expenses from federal projects</t>
  </si>
  <si>
    <t>8. Current expenses from State and local projects</t>
  </si>
  <si>
    <t>Page 7</t>
  </si>
  <si>
    <t>Page 10</t>
  </si>
  <si>
    <t>Debt Service</t>
  </si>
  <si>
    <t xml:space="preserve">      1. Interest 6850</t>
  </si>
  <si>
    <t xml:space="preserve">      2. Redemption of Principal</t>
  </si>
  <si>
    <t>Long-term and Short-term Debt</t>
  </si>
  <si>
    <t xml:space="preserve">     1. Long-term Debt Outstanding, July 1, 2018</t>
  </si>
  <si>
    <t xml:space="preserve">     2. Long-term Debt issued during FY 2019</t>
  </si>
  <si>
    <t xml:space="preserve">     3. Long-term Debt retired during FY 2019</t>
  </si>
  <si>
    <t xml:space="preserve">     4. Long-term Debt Outstanding, June 30, 2019</t>
  </si>
  <si>
    <t xml:space="preserve">     5. Short-term Debt Outstanding, July 1, 2018</t>
  </si>
  <si>
    <t xml:space="preserve">     6. Short-term Debt Outstanding, June 30, 2019</t>
  </si>
  <si>
    <t xml:space="preserve">    1310  Tuition from Individuals</t>
  </si>
  <si>
    <t xml:space="preserve">    1320  Tuition from Other Arizona Schools or Districts</t>
  </si>
  <si>
    <t xml:space="preserve">    1410  Transportation Fees from Individuals</t>
  </si>
  <si>
    <t xml:space="preserve">    1500  Earnings on Investments</t>
  </si>
  <si>
    <t xml:space="preserve">    1600  Food Service (from Food Service AFR, line 2)</t>
  </si>
  <si>
    <t xml:space="preserve">    1700  School Activities </t>
  </si>
  <si>
    <t xml:space="preserve">    1750  Revenue from Enterprise Activities</t>
  </si>
  <si>
    <t xml:space="preserve">    1790  Extracurricular Activities Fees Tax Credit</t>
  </si>
  <si>
    <t xml:space="preserve">    1800  Revenue from Community Services Activities</t>
  </si>
  <si>
    <t xml:space="preserve">    1900  Other Revenues and Gains from Local Sources</t>
  </si>
  <si>
    <t xml:space="preserve">    Other Revenue from Local Sources (specify)</t>
  </si>
  <si>
    <t xml:space="preserve">    2100  Unrestricted</t>
  </si>
  <si>
    <t xml:space="preserve">    2200  Restricted</t>
  </si>
  <si>
    <t xml:space="preserve">    Other Revenue from Intermediate Sources (specify)</t>
  </si>
  <si>
    <t xml:space="preserve">      Subtotal (lines 15-17)</t>
  </si>
  <si>
    <t xml:space="preserve">    3110  State Equalization Assistance</t>
  </si>
  <si>
    <t xml:space="preserve">    3130-3150  Other Unrestricted</t>
  </si>
  <si>
    <t xml:space="preserve">    3200  Restricted</t>
  </si>
  <si>
    <t xml:space="preserve">    3900  Revenue for/on Behalf of the School</t>
  </si>
  <si>
    <t xml:space="preserve">    Other Revenue from State Sources (specify)</t>
  </si>
  <si>
    <t xml:space="preserve">      Subtotal (lines 19-23)</t>
  </si>
  <si>
    <t xml:space="preserve">    4800 Federal Impact Aid</t>
  </si>
  <si>
    <t xml:space="preserve">    4900 Revenue for/on Behalf of the School</t>
  </si>
  <si>
    <t xml:space="preserve">    Other Revenue from Federal Sources (specify)</t>
  </si>
  <si>
    <t xml:space="preserve">      Subtotal (lines 25-30)</t>
  </si>
  <si>
    <t>TOTAL REVENUE FROM ALL SOURCES (lines 14, 18, 24, and 31)</t>
  </si>
  <si>
    <t xml:space="preserve">    1420  Transportation Fees from Other schools</t>
  </si>
  <si>
    <t xml:space="preserve">    1920  Contributions and Donations </t>
  </si>
  <si>
    <t xml:space="preserve"> Unrestricted/Restricted Received Directly from the Fed</t>
  </si>
  <si>
    <t xml:space="preserve"> Unrestricted/Restricted Received through the State</t>
  </si>
  <si>
    <t xml:space="preserve"> Revenue Received through Other Intermediate Agencies</t>
  </si>
  <si>
    <t>A Center for Creative Education</t>
  </si>
  <si>
    <t>Academy Del Sol</t>
  </si>
  <si>
    <t>The Academy of Building Industries, Inc.</t>
  </si>
  <si>
    <t>Academy of Math and Science South, Inc.</t>
  </si>
  <si>
    <t>Academy of Math and Science Camelback</t>
  </si>
  <si>
    <t>Academy of Mathematics and Science</t>
  </si>
  <si>
    <t>Academy of Tucson</t>
  </si>
  <si>
    <t>Academy with Community Partners, Inc.</t>
  </si>
  <si>
    <t>Accelerated Elementary and Secondary schools</t>
  </si>
  <si>
    <t>Accelerated Learning Center, Inc.</t>
  </si>
  <si>
    <t>Acclaim Charter School</t>
  </si>
  <si>
    <t>Acorn Montessori schools Inc.</t>
  </si>
  <si>
    <t>AIBT-NON PROFIT CHARTER SCHOOL</t>
  </si>
  <si>
    <t>Akimel O Otham Pee Posh Charter School</t>
  </si>
  <si>
    <t>All Aboard Charter Schools</t>
  </si>
  <si>
    <t>Allen Cochran Enterprises, Inc</t>
  </si>
  <si>
    <t>American Basic School</t>
  </si>
  <si>
    <t>American Charter Schools Foundation Alta Vista</t>
  </si>
  <si>
    <t>American Charter Schools Foundation Apache Trails</t>
  </si>
  <si>
    <t>American Charter Schools Foundation Crestview</t>
  </si>
  <si>
    <t>American Charter Schools Foundation Desert Hills</t>
  </si>
  <si>
    <t>American Charter Schools Foundation Estrella</t>
  </si>
  <si>
    <t>American Charter Schools Foundation Peoria</t>
  </si>
  <si>
    <t>American Charter Schools Foundation South Pointe</t>
  </si>
  <si>
    <t>American Charter Schools Foundation South Ridge</t>
  </si>
  <si>
    <t>American Charter Schools Foundation Sun Valley</t>
  </si>
  <si>
    <t>American Charter Schools Foundation West Phoenix</t>
  </si>
  <si>
    <t>American Leadership Acadmey</t>
  </si>
  <si>
    <t>American Virtual Academy</t>
  </si>
  <si>
    <t>Aprender Tucson</t>
  </si>
  <si>
    <t>Anthem Preparatory Academy Greathearts</t>
  </si>
  <si>
    <t>Archway Classical Academy Arete</t>
  </si>
  <si>
    <t>Archway Classical Academy Chandler</t>
  </si>
  <si>
    <t>Archway Classical Academy Cicero</t>
  </si>
  <si>
    <t>Archway Classical Academy Glendale</t>
  </si>
  <si>
    <t>Archway Classical Academy Lincoln</t>
  </si>
  <si>
    <t xml:space="preserve">Archway Classical Academy North Phoenix </t>
  </si>
  <si>
    <t>Archway Classical Academy Scottsdale</t>
  </si>
  <si>
    <t>Archway Classical Academy Trivium East</t>
  </si>
  <si>
    <t>Archway Classical Academy Trivium West</t>
  </si>
  <si>
    <t>Archway Classical Academy Veritas</t>
  </si>
  <si>
    <t>Arete Preparatory Academy</t>
  </si>
  <si>
    <t>Cicero Preparatory Academy</t>
  </si>
  <si>
    <t>Chandler Preparatory Academy</t>
  </si>
  <si>
    <t>Glendale Preparatory Academy</t>
  </si>
  <si>
    <t>Lincoln Preparatory Academy</t>
  </si>
  <si>
    <t>Maryvale Preparatory Academy Greathearts</t>
  </si>
  <si>
    <t>North Phoenix Preparatory Academy dba Greathearts</t>
  </si>
  <si>
    <t>Scottsdale Preparatory Academy Greathearts</t>
  </si>
  <si>
    <t>Trivium Preparatory Academy Greathearts</t>
  </si>
  <si>
    <t>Veritas Preparatory Academy Greathearts</t>
  </si>
  <si>
    <t>Arizona Academy of Science &amp; Technology, Inc</t>
  </si>
  <si>
    <t>Arizona Agribusiness &amp; Equine Center Inc</t>
  </si>
  <si>
    <t>Arizona Autism Charter Schools Inc.</t>
  </si>
  <si>
    <t>Arizona Call A Teen Youth Resources, Inc</t>
  </si>
  <si>
    <t>Arizona Community Development Corporation</t>
  </si>
  <si>
    <t>Arizona Connections Academy, Inc</t>
  </si>
  <si>
    <t>Arizona Language Preparatory</t>
  </si>
  <si>
    <t>Arizona Montessori Charter School at Anthem</t>
  </si>
  <si>
    <t>Arizona School for the Arts</t>
  </si>
  <si>
    <t>ASU Preparatory Academy -S. Phx MS</t>
  </si>
  <si>
    <t>ASU Preparatory Academy -S. Phx ES</t>
  </si>
  <si>
    <t>ASU Preparatory Academy -Tempe HS</t>
  </si>
  <si>
    <t>ASU Preparatory Academy -So. Phx HS</t>
  </si>
  <si>
    <t>ASU Preparatory Academy -Casa Grande</t>
  </si>
  <si>
    <t>ASU Preparatory Academy -Digital</t>
  </si>
  <si>
    <t>ASU Preparatory Academy - Phoenix Elementary</t>
  </si>
  <si>
    <t>ASU Preparatory Academy - Phoenix Middle School</t>
  </si>
  <si>
    <t>ASU Preparatory Academy - Polytechnic Middle School</t>
  </si>
  <si>
    <t>ASU Preparatory Academy - Phoenix High School</t>
  </si>
  <si>
    <t>ASU Preparatory Academy - Polytechnic High School</t>
  </si>
  <si>
    <t>ASU Preparatory Academy - Polytechnic Elementary</t>
  </si>
  <si>
    <t>Avondale Learning dba Precision Academy</t>
  </si>
  <si>
    <t>AZ Compass Schools, Inc</t>
  </si>
  <si>
    <t>Az-Tec High School</t>
  </si>
  <si>
    <t>Ball Charter Schools (Dobson)</t>
  </si>
  <si>
    <t>Ball Charter Schools (Hearn)</t>
  </si>
  <si>
    <t>Ball Charter Schools (Val Vista)</t>
  </si>
  <si>
    <t>BASIS Schools, Goodyear</t>
  </si>
  <si>
    <t>BASIS Schools, Goodyear Primary</t>
  </si>
  <si>
    <t>BASIS Schools, Scottsdale Primary</t>
  </si>
  <si>
    <t>BASIS Schools, Chandler Primary</t>
  </si>
  <si>
    <t xml:space="preserve">BASIS Schools, Tucson </t>
  </si>
  <si>
    <t>BASIS Schools, OV</t>
  </si>
  <si>
    <t>BASIS Schools, Scottsdale</t>
  </si>
  <si>
    <t>BASIS Schools, Peoria</t>
  </si>
  <si>
    <t>BASIS Schools, Chandler</t>
  </si>
  <si>
    <t>BASIS Schools, Flagstaff</t>
  </si>
  <si>
    <t>BASIS Schools, Tucson North</t>
  </si>
  <si>
    <t>BASIS Schools, Phoenix</t>
  </si>
  <si>
    <t>BASIS Schools, Ahwatukee</t>
  </si>
  <si>
    <t>BASIS Schools, Mesa</t>
  </si>
  <si>
    <t>BASIS Schools, Phoenix Central</t>
  </si>
  <si>
    <t>BASIS Schools, OVP</t>
  </si>
  <si>
    <t>BASIS Schools, Prescott</t>
  </si>
  <si>
    <t>BASIS Schools,Peoria Primary</t>
  </si>
  <si>
    <t>BASIS Schools,Phoenix South Primary</t>
  </si>
  <si>
    <t>BASIS Schools, Chandler Primary North</t>
  </si>
  <si>
    <t>Benchmark School, Inc.</t>
  </si>
  <si>
    <t>Benjamin Franklin Charter School</t>
  </si>
  <si>
    <t>Blue Adobe Project</t>
  </si>
  <si>
    <t>Blueprint Education, Inc.</t>
  </si>
  <si>
    <t>Boys &amp; Girls Clubs of the East Valley dba Mesa Arts Academy</t>
  </si>
  <si>
    <t>Bright Beginnings School, Inc.</t>
  </si>
  <si>
    <t>CAFA Inc., dba Learning Foundation Performing Arts Alta Mesa</t>
  </si>
  <si>
    <t>CAFA, Inc., dba Learning Foundation Performing Arts Gilbert</t>
  </si>
  <si>
    <t>CAFA Inc., dba Learning Foundation Performing Arts School</t>
  </si>
  <si>
    <t>Calibre Academy, Inc.</t>
  </si>
  <si>
    <t>Cambridge Academy East</t>
  </si>
  <si>
    <t>Camelback Education, Inc.</t>
  </si>
  <si>
    <t>Camino Montessori</t>
  </si>
  <si>
    <t>Candeo Schools, Inc.</t>
  </si>
  <si>
    <t>Canyon Rose Academy, Inc.</t>
  </si>
  <si>
    <t>Carden of Tucson, Inc</t>
  </si>
  <si>
    <t>Career Development, Inc.</t>
  </si>
  <si>
    <t>Career Success</t>
  </si>
  <si>
    <t>Carpe Diem Collegiate High School</t>
  </si>
  <si>
    <t>CASA Academy</t>
  </si>
  <si>
    <t>Center for Academic Success</t>
  </si>
  <si>
    <t>Challenge School, Inc.</t>
  </si>
  <si>
    <t>Challenger Basic School, Inc.</t>
  </si>
  <si>
    <t>Choice Academies</t>
  </si>
  <si>
    <t>Cholla Academy</t>
  </si>
  <si>
    <t>CITY Center for Collaborative Learning</t>
  </si>
  <si>
    <t>Cochise Community Development Corporation</t>
  </si>
  <si>
    <t>Collaborative Pathways, Inc.</t>
  </si>
  <si>
    <t>Compass High School, Inc.</t>
  </si>
  <si>
    <t>Compass Points International, Inc.</t>
  </si>
  <si>
    <t>Concordia Charter School, Inc</t>
  </si>
  <si>
    <t>Cornerstone Charter School, Inc.</t>
  </si>
  <si>
    <t>Country Gardens Charter Schools</t>
  </si>
  <si>
    <t>CPLC Community Schools</t>
  </si>
  <si>
    <t>Create Academy</t>
  </si>
  <si>
    <t>Crown Charter School, Inc.</t>
  </si>
  <si>
    <t xml:space="preserve">Daisy Education Corporation </t>
  </si>
  <si>
    <t>Daisy Education Corporation</t>
  </si>
  <si>
    <t>Daisy Education Corporation Eas</t>
  </si>
  <si>
    <t>Daisy Education Corporation Davis Mothan</t>
  </si>
  <si>
    <t>Daisy Education Corporation Sonoran Science Academy Peoria</t>
  </si>
  <si>
    <t>Desert Heights Charter Schools</t>
  </si>
  <si>
    <t>Desert Rose Academy, Inc.</t>
  </si>
  <si>
    <t>Desert Sky Community School</t>
  </si>
  <si>
    <t>Desert Springs Academy</t>
  </si>
  <si>
    <t>Desert Star Academy</t>
  </si>
  <si>
    <t>Desert Star Community School, Inc.</t>
  </si>
  <si>
    <t>Destiny School, Incorporated</t>
  </si>
  <si>
    <t>Discovery Plus Academy</t>
  </si>
  <si>
    <t>E-Institute Charter Schools, Inc</t>
  </si>
  <si>
    <t>EAGLE College Prep Harmony</t>
  </si>
  <si>
    <t>EAGLE College Prep Maryvale</t>
  </si>
  <si>
    <t>EAGLE College Prep Mesa</t>
  </si>
  <si>
    <t>EAGLE South Mountain Charter, Inc.</t>
  </si>
  <si>
    <t>East Valley Academy</t>
  </si>
  <si>
    <t>Eastpointe High School, Inc.</t>
  </si>
  <si>
    <t>Ed Ahead, Inc.</t>
  </si>
  <si>
    <t>The Edge School Inc</t>
  </si>
  <si>
    <t>Edkey, Inc. Arizona Conservatory for Arts &amp; Academics</t>
  </si>
  <si>
    <t>Edkey, Inc. Pathfinder</t>
  </si>
  <si>
    <t>Edkey, Inc. Redwood</t>
  </si>
  <si>
    <t>Edkey, Inc. Sequoia</t>
  </si>
  <si>
    <t>Edkey, Inc.Sequoia Choice Schools</t>
  </si>
  <si>
    <t>Edkey, Inc. Pathway</t>
  </si>
  <si>
    <t>Edkey, Inc. Ranch</t>
  </si>
  <si>
    <t>Edkey, Inc.Deaf</t>
  </si>
  <si>
    <t>Edkey, Inc. Sequoia Village</t>
  </si>
  <si>
    <t>Educational Impact, Inc</t>
  </si>
  <si>
    <t>Educational Options Foundation</t>
  </si>
  <si>
    <t>EduPreneurship, Inc.</t>
  </si>
  <si>
    <t>EDUPRIZE SCHOOLS LLC</t>
  </si>
  <si>
    <t>Empower College Prep</t>
  </si>
  <si>
    <t>Espiritu Community Development Corporation</t>
  </si>
  <si>
    <t>Espiritu Schools</t>
  </si>
  <si>
    <t>Estrella Educational Foundation</t>
  </si>
  <si>
    <t>Ethos Academy:  A Challenge Foundation Academy</t>
  </si>
  <si>
    <t>Excalibur Charter School, Inc.</t>
  </si>
  <si>
    <t>Fit Kids, Inc.</t>
  </si>
  <si>
    <t>FLAGSTAFF ARTS AND LEADERSHIP ACADEMY</t>
  </si>
  <si>
    <t>Flagstaff Junior Academy</t>
  </si>
  <si>
    <t>Flagstaff Montessori, LLC</t>
  </si>
  <si>
    <t>Foothills Academy</t>
  </si>
  <si>
    <t>Fountain Hills Charter School</t>
  </si>
  <si>
    <t>Franklin Phonetic Primary School</t>
  </si>
  <si>
    <t>Freedom Academy, Inc</t>
  </si>
  <si>
    <t>GAR, LLC</t>
  </si>
  <si>
    <t>GEM CHARTER SCHOOL</t>
  </si>
  <si>
    <t>Genesis Academy</t>
  </si>
  <si>
    <t>George Gervin Youth Center, Inc.</t>
  </si>
  <si>
    <t>Graysmark Schools Corporation</t>
  </si>
  <si>
    <t>Great Expectations Academy</t>
  </si>
  <si>
    <t>The Griffin Foundation, The</t>
  </si>
  <si>
    <t>Ha:San Educational Services</t>
  </si>
  <si>
    <t>Happy Valley East</t>
  </si>
  <si>
    <t>Happy Valley School, Inc</t>
  </si>
  <si>
    <t>Harvest Power Community Development Group, Inc.</t>
  </si>
  <si>
    <t>Haven Montessori Charter School</t>
  </si>
  <si>
    <t>Heritage Academy Laveen, Inc.</t>
  </si>
  <si>
    <t>Heritage Academy Queen Creek, Inc.</t>
  </si>
  <si>
    <t>Heritage Academy, Inc.</t>
  </si>
  <si>
    <t>Heritage Elementary School</t>
  </si>
  <si>
    <t>Hermosa Montessori Charter School</t>
  </si>
  <si>
    <t>Highland Free School</t>
  </si>
  <si>
    <t>Hirsch Academy: A Challenge Foundation Academy</t>
  </si>
  <si>
    <t>Horizon Honors Elementary School</t>
  </si>
  <si>
    <t>Horizon Community Learning Center</t>
  </si>
  <si>
    <t>Humanities and Sciences Academy of the U.S., Inc.</t>
  </si>
  <si>
    <t xml:space="preserve"> Cortez Park Middle Imagine</t>
  </si>
  <si>
    <t>Imagine Avondale Elementary, Inc.</t>
  </si>
  <si>
    <t>Imagine Avondale Middle, Inc.</t>
  </si>
  <si>
    <t>Imagine Camelback Middle, Inc.</t>
  </si>
  <si>
    <t>Imagine Charter Elementary at Camelback, Inc.</t>
  </si>
  <si>
    <t>Imagine Charter Elementary at Desert West, Inc.</t>
  </si>
  <si>
    <t>Imagine Coolidge Elementary, Inc.</t>
  </si>
  <si>
    <t xml:space="preserve">Imagine Desert West Middle, Inc. </t>
  </si>
  <si>
    <t>Imagine Middle at East Mesa, Inc.</t>
  </si>
  <si>
    <t>Imagine Middle Surprise, Inc.</t>
  </si>
  <si>
    <t>Imagine Prep Coolidge Inc</t>
  </si>
  <si>
    <t>Imagine Prep Superstition, INC</t>
  </si>
  <si>
    <t>Imagine Preparatory Surprise, Inc</t>
  </si>
  <si>
    <t>Imagine Superstition Middle, INC</t>
  </si>
  <si>
    <t>Imagine Rosefield</t>
  </si>
  <si>
    <t>West Gilbert Charter Elementary School, Inc. Imagine</t>
  </si>
  <si>
    <t>West Gilbert Charter Middle School, Inc. Imagine</t>
  </si>
  <si>
    <t>Incito Schools</t>
  </si>
  <si>
    <t>Insititute for Transformatived Education, Inc.</t>
  </si>
  <si>
    <t>Integrity Education Corporation</t>
  </si>
  <si>
    <t>IntelliSchool Charter High School</t>
  </si>
  <si>
    <t>International Commerce Secondary Schools, Inc.</t>
  </si>
  <si>
    <t>James Madison Preparatory School</t>
  </si>
  <si>
    <t>James Sandoval Preparatory High School Crown Pointe</t>
  </si>
  <si>
    <t>Juniper Tree Academy</t>
  </si>
  <si>
    <t>Kaizen Discover U</t>
  </si>
  <si>
    <t>Kaizen Colegio Petite</t>
  </si>
  <si>
    <t>Kaizen Advanced U</t>
  </si>
  <si>
    <t>Kaizen El Dorado High school</t>
  </si>
  <si>
    <t>Kaizen Gilbert Arts</t>
  </si>
  <si>
    <t>Kaizen Havasu</t>
  </si>
  <si>
    <t>Kaizen Liberty Arts</t>
  </si>
  <si>
    <t>Kaizen Maya High</t>
  </si>
  <si>
    <t>Kaizen Mission Heigths</t>
  </si>
  <si>
    <t>Kaizen Skyview</t>
  </si>
  <si>
    <t>Kaizen South Pointe El</t>
  </si>
  <si>
    <t>Kaizen South Pointe Jr Hi</t>
  </si>
  <si>
    <t>Kaizen Tempe Accelerated</t>
  </si>
  <si>
    <t>Kaizen Vista Grove Middle</t>
  </si>
  <si>
    <t>Kestrel Shools, Inc.</t>
  </si>
  <si>
    <t>Keystone Montessori Charter School, Inc.</t>
  </si>
  <si>
    <t>Khalsa Family Service</t>
  </si>
  <si>
    <t>Khalsa Montessori Elementary Schools</t>
  </si>
  <si>
    <t>KINGMAN ACADEMY OF LEARNING</t>
  </si>
  <si>
    <t>La Tierra Community School</t>
  </si>
  <si>
    <t>LEAD Charter Schools</t>
  </si>
  <si>
    <t>Leading Edge Acdemy Maricopa</t>
  </si>
  <si>
    <t>Legacy Education Group</t>
  </si>
  <si>
    <t>Legacy Traditional School - Queen Creek</t>
  </si>
  <si>
    <t>Legacy Traditional School - Maricopa</t>
  </si>
  <si>
    <t>Legacy Traditional School - Casa Grande</t>
  </si>
  <si>
    <t>Legacy Traditional School - Avondale</t>
  </si>
  <si>
    <t>Legacy Traditional School - Chandler</t>
  </si>
  <si>
    <t>Legacy Traditional School - Gilbert</t>
  </si>
  <si>
    <t>Legacy Traditional School -Glendale</t>
  </si>
  <si>
    <t>Legacy Traditional School - N. Chandler</t>
  </si>
  <si>
    <t>Legacy Traditional School - NW Tucson</t>
  </si>
  <si>
    <t>Legacy Traditional School-Peoria</t>
  </si>
  <si>
    <t>Legacy Traditional School-Surprise</t>
  </si>
  <si>
    <t>Leman Academy of Excellence, Inc.</t>
  </si>
  <si>
    <t>Liberty High School</t>
  </si>
  <si>
    <t>Liberty Traditional Charter School</t>
  </si>
  <si>
    <t>Lifelong Learning Research Institute Inc.</t>
  </si>
  <si>
    <t>Little Lamb Community School</t>
  </si>
  <si>
    <t>Madison Highland Prep</t>
  </si>
  <si>
    <t>MCCCD Gateway Early College High School</t>
  </si>
  <si>
    <t>Mary Ellen Halborson Education Foundation</t>
  </si>
  <si>
    <t>Masada Charter School</t>
  </si>
  <si>
    <t>Math and Science Success Academy</t>
  </si>
  <si>
    <t>MCCCD Phoenix College Preparatory Academy</t>
  </si>
  <si>
    <t>Metropolitan Arts Institute, Inc.</t>
  </si>
  <si>
    <t>Mexicayotl Academy, Inc.</t>
  </si>
  <si>
    <t>Midtown Primary School</t>
  </si>
  <si>
    <t>Milestones Charter School</t>
  </si>
  <si>
    <t>Mingus Springs Charter School</t>
  </si>
  <si>
    <t>Mohave  Accelerated Elementary School</t>
  </si>
  <si>
    <t>Mohave Accelerated Learning Center</t>
  </si>
  <si>
    <t>Montessori Academy</t>
  </si>
  <si>
    <t>Montessori Day Public Schools Chartered</t>
  </si>
  <si>
    <t>Montessori Education Centre - Charter School</t>
  </si>
  <si>
    <t>Montessori House</t>
  </si>
  <si>
    <t>Montessori Schoolhouse of Tucson</t>
  </si>
  <si>
    <t>Morrison Education Group dba Sun Valley Charter School</t>
  </si>
  <si>
    <t>Mountain Oak Charter School, Inc.</t>
  </si>
  <si>
    <t>Mountain Rose Academy, Inc.</t>
  </si>
  <si>
    <t>Mountain School Inc.</t>
  </si>
  <si>
    <t>New Horizon School for the Performing Arts</t>
  </si>
  <si>
    <t>New School for the Arts</t>
  </si>
  <si>
    <t>New School for the Arts Middle</t>
  </si>
  <si>
    <t>New World Educational Center</t>
  </si>
  <si>
    <t>Noah Webster Schools-Mesa</t>
  </si>
  <si>
    <t>Noah Webster Schools-Pima</t>
  </si>
  <si>
    <t>NORTH STAR CHARTER SCHOOL, INC.</t>
  </si>
  <si>
    <t>Northland Preparatory Academy</t>
  </si>
  <si>
    <t>Nosotros Academy</t>
  </si>
  <si>
    <t>Ombudsman Educational Services, Ltd.</t>
  </si>
  <si>
    <t>Omega Alpha Academy</t>
  </si>
  <si>
    <t>Open Doors Community School</t>
  </si>
  <si>
    <t>P.L.C. Charter Schools</t>
  </si>
  <si>
    <t>Pace Preparatory Academy, Inc.</t>
  </si>
  <si>
    <t>Painted Desert Demonstration Projects, Inc.</t>
  </si>
  <si>
    <t>Pan American Elementary</t>
  </si>
  <si>
    <t>Painted DesertMontessori</t>
  </si>
  <si>
    <t>Painted Pony Ranch Charter</t>
  </si>
  <si>
    <t>Paragon Management, Inc.</t>
  </si>
  <si>
    <t>Paramount Education Studies Inc</t>
  </si>
  <si>
    <t>Park View School, Inc.</t>
  </si>
  <si>
    <t>PAS Charter Inc.</t>
  </si>
  <si>
    <t>Patagonia Montessori Elementary School</t>
  </si>
  <si>
    <t>Pathfinder Charter School Foundation Imagine Cortez El</t>
  </si>
  <si>
    <t>Pathways in Education-Arizona</t>
  </si>
  <si>
    <t>PEAK School, Inc., The</t>
  </si>
  <si>
    <t>Pensar Academy</t>
  </si>
  <si>
    <t>Phoenix Advantage Charter School</t>
  </si>
  <si>
    <t>Phoenix Education Management LLC</t>
  </si>
  <si>
    <t>The Phoenix School of Academic Excellence</t>
  </si>
  <si>
    <t>Pillar Charter School</t>
  </si>
  <si>
    <t>Pima Prevention Partnership Arizona Collegiate High School</t>
  </si>
  <si>
    <t>Pima Prevention Partnership</t>
  </si>
  <si>
    <t>Pima Rose Academy, Inc.</t>
  </si>
  <si>
    <t>PINE FOREST EDUCATION ASSOCIATION, INC</t>
  </si>
  <si>
    <t>Pinnacle Education-Kino Academy, Inc.</t>
  </si>
  <si>
    <t>Pinnacle Education-Tempe, Inc</t>
  </si>
  <si>
    <t>Pinnacle Education-Westmark Chandler Boulevard, Inc</t>
  </si>
  <si>
    <t>Pioneer Preparatory School</t>
  </si>
  <si>
    <t>PLC Arts Academy at Scottsdale</t>
  </si>
  <si>
    <t>Pointe Educational Services</t>
  </si>
  <si>
    <t>PPEP Tec High School</t>
  </si>
  <si>
    <t>Portable Practical Education Program (PPEP, Inc)</t>
  </si>
  <si>
    <t>Premier Charter High School</t>
  </si>
  <si>
    <t>PRESCOTT VALLEY CHARTER SCHOOL</t>
  </si>
  <si>
    <t>Presidio School</t>
  </si>
  <si>
    <t>Reid Traditional Schools' Painted Rock Academy</t>
  </si>
  <si>
    <t>Reid Traditional Schools' Valley Academy</t>
  </si>
  <si>
    <t>Research Based Education Corporation</t>
  </si>
  <si>
    <t>Ridgeline Academy, Inc.</t>
  </si>
  <si>
    <t>RSD Charter School</t>
  </si>
  <si>
    <t>SAGE ACADEMY CHARTER SCHOOL</t>
  </si>
  <si>
    <t>SRPMIC COMMUNITY SCHOOLS</t>
  </si>
  <si>
    <t>San Tan Montessori School, Inc.</t>
  </si>
  <si>
    <t>SANTA CRUZ VALLEY OPPORTUNITIES IN EDUCATION</t>
  </si>
  <si>
    <t>Satori, Inc.</t>
  </si>
  <si>
    <t>SC Jensen Corporation</t>
  </si>
  <si>
    <t>Scottsdale Country Day School</t>
  </si>
  <si>
    <t>Sedona Charter School, Inc.</t>
  </si>
  <si>
    <t>Self Development Academy-Phoenix</t>
  </si>
  <si>
    <t>Self Development Charter School</t>
  </si>
  <si>
    <t>Shonto Preparatory Tehcnology High School</t>
  </si>
  <si>
    <t>Skyline Gila River Schools, LLC</t>
  </si>
  <si>
    <t>Skyline Schools, Inc</t>
  </si>
  <si>
    <t>Skyview School, Inc.</t>
  </si>
  <si>
    <t>Sonoran Desert School</t>
  </si>
  <si>
    <t>South Phoenix Academy, Inc.</t>
  </si>
  <si>
    <t>South Valley Academy, Inc.</t>
  </si>
  <si>
    <t>Southern Arizona Community Academy, Inc.</t>
  </si>
  <si>
    <t>Southgate Academy, Inc</t>
  </si>
  <si>
    <t>Southwest Leadership Academy</t>
  </si>
  <si>
    <t>STEP UP Schools, Inc.</t>
  </si>
  <si>
    <t>Stepping Stones Academy, Inc.</t>
  </si>
  <si>
    <t>StrengthBuilding Partners</t>
  </si>
  <si>
    <t>SUCCESS SCHOOL ARIZONA CHARTER ACADEMY</t>
  </si>
  <si>
    <t>Telesis Center for Learning, Inc.</t>
  </si>
  <si>
    <t>Tempe Preparatory Academy</t>
  </si>
  <si>
    <t>The Charter Foundation Inc. AmeriSchools Academy</t>
  </si>
  <si>
    <t>The FARM at Mission Montessori</t>
  </si>
  <si>
    <t>The Grande Innovation Academy</t>
  </si>
  <si>
    <t>The Odyssey Preparatory Academy, Inc.</t>
  </si>
  <si>
    <t>The Paideia Academies, Inc.</t>
  </si>
  <si>
    <t>The Shelby School</t>
  </si>
  <si>
    <t>Triumphant Learning Center</t>
  </si>
  <si>
    <t>Tucson Country Day School, Inc.</t>
  </si>
  <si>
    <t>Tucson International Academy, Inc.</t>
  </si>
  <si>
    <t>TUCSON PREPARATORY SCHOOL</t>
  </si>
  <si>
    <t>Tucson Youth Development, Inc./ACE Charter High School</t>
  </si>
  <si>
    <t>Twenty First Century Charter School, Inc. Bennett Academy</t>
  </si>
  <si>
    <t>Valley of the Sun Waldorf Education Association</t>
  </si>
  <si>
    <t>Vector School District, Inc</t>
  </si>
  <si>
    <t>Victory Collegiate Academy</t>
  </si>
  <si>
    <t>Victory High School, Inc.</t>
  </si>
  <si>
    <t>Villa Montessori Charter School</t>
  </si>
  <si>
    <t>Vision Charter School</t>
  </si>
  <si>
    <t>Vista Charter</t>
  </si>
  <si>
    <t>Vista College Preparatory, Inc.</t>
  </si>
  <si>
    <t>West Valley Arts &amp; Technology Academy</t>
  </si>
  <si>
    <t>Western School of Science and Technology</t>
  </si>
  <si>
    <t>Young Scholars Academy Charter School</t>
  </si>
  <si>
    <t>Yuma Private Industry Council dba Ed Opportunity Center</t>
  </si>
  <si>
    <t>Academy of Excellence</t>
  </si>
  <si>
    <t xml:space="preserve">Ahwatukee Foothills Prep </t>
  </si>
  <si>
    <t>Ambassador Academy</t>
  </si>
  <si>
    <t>Teleos Preparatory Academy Greathearts</t>
  </si>
  <si>
    <t>Bradley Academy of Excellence, Inc</t>
  </si>
  <si>
    <t>Early Career Academy</t>
  </si>
  <si>
    <t>Employ-Ability Unlimited</t>
  </si>
  <si>
    <t>Founding Fathers Academies</t>
  </si>
  <si>
    <t xml:space="preserve">Friendly House Inc. </t>
  </si>
  <si>
    <t xml:space="preserve">Global Renaissance Academy </t>
  </si>
  <si>
    <t>Imagine Elementary at Tempe</t>
  </si>
  <si>
    <t>Innovative Humanities Education Corp</t>
  </si>
  <si>
    <t xml:space="preserve">Athlos Trad. Academy Legacy Traditional School- Chandler </t>
  </si>
  <si>
    <t>Legacy Schools</t>
  </si>
  <si>
    <t>Life Skills of Arizona, Inc.</t>
  </si>
  <si>
    <t>Tucson Collegiate Prep., Inc.</t>
  </si>
  <si>
    <t>Patriot Academy</t>
  </si>
  <si>
    <t>Phoenix Collegiate Academy, Inc.</t>
  </si>
  <si>
    <t>PS Charter Schools</t>
  </si>
  <si>
    <t>Sonoran Science Academy Broadway</t>
  </si>
  <si>
    <t>Starshine Academy</t>
  </si>
  <si>
    <t>SySTEM Schools</t>
  </si>
  <si>
    <t>078791000</t>
  </si>
  <si>
    <t>108719000</t>
  </si>
  <si>
    <t>CTDS</t>
  </si>
  <si>
    <t>138761000</t>
  </si>
  <si>
    <t>108734000</t>
  </si>
  <si>
    <t>088704000</t>
  </si>
  <si>
    <t>078242000</t>
  </si>
  <si>
    <t>078270000</t>
  </si>
  <si>
    <t>108713000</t>
  </si>
  <si>
    <t>108665000</t>
  </si>
  <si>
    <t>078794000</t>
  </si>
  <si>
    <t>108767000</t>
  </si>
  <si>
    <t>078979000</t>
  </si>
  <si>
    <t>078701000</t>
  </si>
  <si>
    <t>138760000</t>
  </si>
  <si>
    <t>078793000</t>
  </si>
  <si>
    <t>118705000</t>
  </si>
  <si>
    <t>118706000</t>
  </si>
  <si>
    <t>078967000</t>
  </si>
  <si>
    <t>078724000</t>
  </si>
  <si>
    <t>078989000</t>
  </si>
  <si>
    <t>108794000</t>
  </si>
  <si>
    <t>118703000</t>
  </si>
  <si>
    <t>078950000</t>
  </si>
  <si>
    <t>078947000</t>
  </si>
  <si>
    <t>078948000</t>
  </si>
  <si>
    <t>078951000</t>
  </si>
  <si>
    <t>078983000</t>
  </si>
  <si>
    <t>078517000</t>
  </si>
  <si>
    <t>078953000</t>
  </si>
  <si>
    <t>078956000</t>
  </si>
  <si>
    <t>138754000</t>
  </si>
  <si>
    <t>078725000</t>
  </si>
  <si>
    <t>078926000</t>
  </si>
  <si>
    <t>108785000</t>
  </si>
  <si>
    <t>078525000</t>
  </si>
  <si>
    <t>078247000</t>
  </si>
  <si>
    <t>078597000</t>
  </si>
  <si>
    <t>078248000</t>
  </si>
  <si>
    <t>078406000</t>
  </si>
  <si>
    <t>078234000</t>
  </si>
  <si>
    <t>078214000</t>
  </si>
  <si>
    <t>078590000</t>
  </si>
  <si>
    <t>078266000</t>
  </si>
  <si>
    <t>078595000</t>
  </si>
  <si>
    <t>078596000</t>
  </si>
  <si>
    <t>078527000</t>
  </si>
  <si>
    <t>078249000</t>
  </si>
  <si>
    <t>078515000</t>
  </si>
  <si>
    <t>078540000</t>
  </si>
  <si>
    <t>078235000</t>
  </si>
  <si>
    <t>078592000</t>
  </si>
  <si>
    <t>078584000</t>
  </si>
  <si>
    <t>078533000</t>
  </si>
  <si>
    <t>078591000</t>
  </si>
  <si>
    <t>078984000</t>
  </si>
  <si>
    <t>078665000</t>
  </si>
  <si>
    <t>138785000</t>
  </si>
  <si>
    <t>078587000</t>
  </si>
  <si>
    <t>078510000</t>
  </si>
  <si>
    <t>078707000</t>
  </si>
  <si>
    <t>078993000</t>
  </si>
  <si>
    <t>078226000</t>
  </si>
  <si>
    <t>078723000</t>
  </si>
  <si>
    <t>108709000</t>
  </si>
  <si>
    <t>078511000</t>
  </si>
  <si>
    <t>078260000</t>
  </si>
  <si>
    <t>078991000</t>
  </si>
  <si>
    <t>078722000</t>
  </si>
  <si>
    <t>078559000</t>
  </si>
  <si>
    <t>078267000</t>
  </si>
  <si>
    <t>078285000</t>
  </si>
  <si>
    <t>078277000</t>
  </si>
  <si>
    <t>118716000</t>
  </si>
  <si>
    <t>078284000</t>
  </si>
  <si>
    <t>078546000</t>
  </si>
  <si>
    <t>078250000</t>
  </si>
  <si>
    <t>078251000</t>
  </si>
  <si>
    <t>078207000</t>
  </si>
  <si>
    <t>078208000</t>
  </si>
  <si>
    <t>078205000</t>
  </si>
  <si>
    <t>078614000</t>
  </si>
  <si>
    <t>078542000</t>
  </si>
  <si>
    <t>148757000</t>
  </si>
  <si>
    <t>078988000</t>
  </si>
  <si>
    <t>078987000</t>
  </si>
  <si>
    <t>078586000</t>
  </si>
  <si>
    <t>078269000</t>
  </si>
  <si>
    <t>078268000</t>
  </si>
  <si>
    <t>078272000</t>
  </si>
  <si>
    <t>078273000</t>
  </si>
  <si>
    <t>108725000</t>
  </si>
  <si>
    <t>078575000</t>
  </si>
  <si>
    <t>078736000</t>
  </si>
  <si>
    <t>078588000</t>
  </si>
  <si>
    <t>078589000</t>
  </si>
  <si>
    <t>038707000</t>
  </si>
  <si>
    <t>108737000</t>
  </si>
  <si>
    <t>078403000</t>
  </si>
  <si>
    <t>078212000</t>
  </si>
  <si>
    <t>078225000</t>
  </si>
  <si>
    <t>078231000</t>
  </si>
  <si>
    <t>108404000</t>
  </si>
  <si>
    <t>138786000</t>
  </si>
  <si>
    <t>078283000</t>
  </si>
  <si>
    <t>078282000</t>
  </si>
  <si>
    <t>078236000</t>
  </si>
  <si>
    <t>078972000</t>
  </si>
  <si>
    <t>078766000</t>
  </si>
  <si>
    <t>078754000</t>
  </si>
  <si>
    <t>108501000</t>
  </si>
  <si>
    <t>078745000</t>
  </si>
  <si>
    <t>078613000</t>
  </si>
  <si>
    <t>078762000</t>
  </si>
  <si>
    <t>078565000</t>
  </si>
  <si>
    <t>078564000</t>
  </si>
  <si>
    <t>098749000</t>
  </si>
  <si>
    <t>078909000</t>
  </si>
  <si>
    <t>078768000</t>
  </si>
  <si>
    <t>078959000</t>
  </si>
  <si>
    <t>078211000</t>
  </si>
  <si>
    <t>078534000</t>
  </si>
  <si>
    <t>108715000</t>
  </si>
  <si>
    <t>108777000</t>
  </si>
  <si>
    <t>098745000</t>
  </si>
  <si>
    <t>078524000</t>
  </si>
  <si>
    <t>148761000</t>
  </si>
  <si>
    <t>078218000</t>
  </si>
  <si>
    <t>028750000</t>
  </si>
  <si>
    <t>078772000</t>
  </si>
  <si>
    <t>078957000</t>
  </si>
  <si>
    <t>078995000</t>
  </si>
  <si>
    <t>108720000</t>
  </si>
  <si>
    <t>028701000</t>
  </si>
  <si>
    <t>108909000</t>
  </si>
  <si>
    <t>108788000</t>
  </si>
  <si>
    <t>138501000</t>
  </si>
  <si>
    <t>078530000</t>
  </si>
  <si>
    <t>078994000</t>
  </si>
  <si>
    <t>078513000</t>
  </si>
  <si>
    <t>108793000</t>
  </si>
  <si>
    <t>078253000</t>
  </si>
  <si>
    <t>108666000</t>
  </si>
  <si>
    <t>108502000</t>
  </si>
  <si>
    <t>078577000</t>
  </si>
  <si>
    <t>078621000</t>
  </si>
  <si>
    <t>108787000</t>
  </si>
  <si>
    <t>108732000</t>
  </si>
  <si>
    <t>108771000</t>
  </si>
  <si>
    <t>138714000</t>
  </si>
  <si>
    <t>048701000</t>
  </si>
  <si>
    <t>058703000</t>
  </si>
  <si>
    <t>078911000</t>
  </si>
  <si>
    <t>078202000</t>
  </si>
  <si>
    <t>078222000</t>
  </si>
  <si>
    <t>078223000</t>
  </si>
  <si>
    <t>078541000</t>
  </si>
  <si>
    <t>078509000</t>
  </si>
  <si>
    <t>078683000</t>
  </si>
  <si>
    <t>108781000</t>
  </si>
  <si>
    <t>108506000</t>
  </si>
  <si>
    <t>108653000</t>
  </si>
  <si>
    <t>078742000</t>
  </si>
  <si>
    <t>078740000</t>
  </si>
  <si>
    <t>078915000</t>
  </si>
  <si>
    <t>078705000</t>
  </si>
  <si>
    <t>078246000</t>
  </si>
  <si>
    <t>138705000</t>
  </si>
  <si>
    <t>078744000</t>
  </si>
  <si>
    <t>078917000</t>
  </si>
  <si>
    <t>078558000</t>
  </si>
  <si>
    <t>078717000</t>
  </si>
  <si>
    <t>078687000</t>
  </si>
  <si>
    <t>078401000</t>
  </si>
  <si>
    <t>078103000</t>
  </si>
  <si>
    <t>078711000</t>
  </si>
  <si>
    <t>078275000</t>
  </si>
  <si>
    <t>078239000</t>
  </si>
  <si>
    <t>078254000</t>
  </si>
  <si>
    <t>078901000</t>
  </si>
  <si>
    <t>078785000</t>
  </si>
  <si>
    <t>038750000</t>
  </si>
  <si>
    <t>038752000</t>
  </si>
  <si>
    <t>038705000</t>
  </si>
  <si>
    <t>078628000</t>
  </si>
  <si>
    <t>078755000</t>
  </si>
  <si>
    <t>078528000</t>
  </si>
  <si>
    <t>078679000</t>
  </si>
  <si>
    <t>078774000</t>
  </si>
  <si>
    <t>078708000</t>
  </si>
  <si>
    <t>078585000</t>
  </si>
  <si>
    <t>118709000</t>
  </si>
  <si>
    <t>108770000</t>
  </si>
  <si>
    <t>108789000</t>
  </si>
  <si>
    <t>108726000</t>
  </si>
  <si>
    <t>078594000</t>
  </si>
  <si>
    <t>078998000</t>
  </si>
  <si>
    <t>148760000</t>
  </si>
  <si>
    <t>038755000</t>
  </si>
  <si>
    <t>078259000</t>
  </si>
  <si>
    <t>078258000</t>
  </si>
  <si>
    <t>078712000</t>
  </si>
  <si>
    <t>078985000</t>
  </si>
  <si>
    <t>108701000</t>
  </si>
  <si>
    <t>108775000</t>
  </si>
  <si>
    <t>078204000</t>
  </si>
  <si>
    <t>078233000</t>
  </si>
  <si>
    <t>078752000</t>
  </si>
  <si>
    <t>078713000</t>
  </si>
  <si>
    <t>078975000</t>
  </si>
  <si>
    <t>078535000</t>
  </si>
  <si>
    <t>078553000</t>
  </si>
  <si>
    <t>078531000</t>
  </si>
  <si>
    <t>078519000</t>
  </si>
  <si>
    <t>078520000</t>
  </si>
  <si>
    <t>078536000</t>
  </si>
  <si>
    <t>078532000</t>
  </si>
  <si>
    <t>078521000</t>
  </si>
  <si>
    <t>078522000</t>
  </si>
  <si>
    <t>078547000</t>
  </si>
  <si>
    <t>078537000</t>
  </si>
  <si>
    <t>078538000</t>
  </si>
  <si>
    <t>078552000</t>
  </si>
  <si>
    <t>078508000</t>
  </si>
  <si>
    <t>078935000</t>
  </si>
  <si>
    <t>078974000</t>
  </si>
  <si>
    <t>108735000</t>
  </si>
  <si>
    <t>078751000</t>
  </si>
  <si>
    <t>078741000</t>
  </si>
  <si>
    <t>078710000</t>
  </si>
  <si>
    <t>078795000</t>
  </si>
  <si>
    <t>078928000</t>
  </si>
  <si>
    <t>148759000</t>
  </si>
  <si>
    <t>078240000</t>
  </si>
  <si>
    <t>078718000</t>
  </si>
  <si>
    <t>078570000</t>
  </si>
  <si>
    <t>078580000</t>
  </si>
  <si>
    <t>078571000</t>
  </si>
  <si>
    <t>078949000</t>
  </si>
  <si>
    <t>078576000</t>
  </si>
  <si>
    <t>108706000</t>
  </si>
  <si>
    <t>078999000</t>
  </si>
  <si>
    <t>078765000</t>
  </si>
  <si>
    <t>078952000</t>
  </si>
  <si>
    <t>078954000</t>
  </si>
  <si>
    <t>078567000</t>
  </si>
  <si>
    <t>078946000</t>
  </si>
  <si>
    <t>138759000</t>
  </si>
  <si>
    <t>078779000</t>
  </si>
  <si>
    <t>108784000</t>
  </si>
  <si>
    <t>078759000</t>
  </si>
  <si>
    <t>088620000</t>
  </si>
  <si>
    <t>138503000</t>
  </si>
  <si>
    <t>078101000</t>
  </si>
  <si>
    <t>118708000</t>
  </si>
  <si>
    <t>078507000</t>
  </si>
  <si>
    <t>118715000</t>
  </si>
  <si>
    <t>078215000</t>
  </si>
  <si>
    <t>078518000</t>
  </si>
  <si>
    <t>078229000</t>
  </si>
  <si>
    <t>118713000</t>
  </si>
  <si>
    <t>078274000</t>
  </si>
  <si>
    <t>108738000</t>
  </si>
  <si>
    <t>048750000</t>
  </si>
  <si>
    <t>078784000</t>
  </si>
  <si>
    <t>108908000</t>
  </si>
  <si>
    <t>078997000</t>
  </si>
  <si>
    <t>078219000</t>
  </si>
  <si>
    <t>078647000</t>
  </si>
  <si>
    <t>138757000</t>
  </si>
  <si>
    <t>088759000</t>
  </si>
  <si>
    <t>108798000</t>
  </si>
  <si>
    <t>078743000</t>
  </si>
  <si>
    <t>078906000</t>
  </si>
  <si>
    <t>128703000</t>
  </si>
  <si>
    <t>078976000</t>
  </si>
  <si>
    <t>138712000</t>
  </si>
  <si>
    <t>088703000</t>
  </si>
  <si>
    <t>088758000</t>
  </si>
  <si>
    <t>078977000</t>
  </si>
  <si>
    <t>078758000</t>
  </si>
  <si>
    <t>078763000</t>
  </si>
  <si>
    <t>078936000</t>
  </si>
  <si>
    <t>108703000</t>
  </si>
  <si>
    <t>078556000</t>
  </si>
  <si>
    <t>138768000</t>
  </si>
  <si>
    <t>108769000</t>
  </si>
  <si>
    <t>078771000</t>
  </si>
  <si>
    <t>078903000</t>
  </si>
  <si>
    <t>078981000</t>
  </si>
  <si>
    <t>078760000</t>
  </si>
  <si>
    <t>078930000</t>
  </si>
  <si>
    <t>078261000</t>
  </si>
  <si>
    <t>078945000</t>
  </si>
  <si>
    <t>038701000</t>
  </si>
  <si>
    <t>108707000</t>
  </si>
  <si>
    <t>078767000</t>
  </si>
  <si>
    <t>028751000</t>
  </si>
  <si>
    <t>108512000</t>
  </si>
  <si>
    <t>078907000</t>
  </si>
  <si>
    <t>138758000</t>
  </si>
  <si>
    <t>038753000</t>
  </si>
  <si>
    <t>138756000</t>
  </si>
  <si>
    <t>078912000</t>
  </si>
  <si>
    <t>138755000</t>
  </si>
  <si>
    <t>078963000</t>
  </si>
  <si>
    <t>128725000</t>
  </si>
  <si>
    <t>078792000</t>
  </si>
  <si>
    <t>038702000</t>
  </si>
  <si>
    <t>078238000</t>
  </si>
  <si>
    <t>078714000</t>
  </si>
  <si>
    <t>078716000</t>
  </si>
  <si>
    <t>078776000</t>
  </si>
  <si>
    <t>078504000</t>
  </si>
  <si>
    <t>108507000</t>
  </si>
  <si>
    <t>108799000</t>
  </si>
  <si>
    <t>108711000</t>
  </si>
  <si>
    <t>108602000</t>
  </si>
  <si>
    <t>038706000</t>
  </si>
  <si>
    <t>128701000</t>
  </si>
  <si>
    <t>078726000</t>
  </si>
  <si>
    <t>078920000</t>
  </si>
  <si>
    <t>078550000</t>
  </si>
  <si>
    <t>078598000</t>
  </si>
  <si>
    <t>078925000</t>
  </si>
  <si>
    <t>108744000</t>
  </si>
  <si>
    <t>108796000</t>
  </si>
  <si>
    <t>078939000</t>
  </si>
  <si>
    <t>078516000</t>
  </si>
  <si>
    <t>108778000</t>
  </si>
  <si>
    <t>078209000</t>
  </si>
  <si>
    <t>078749000</t>
  </si>
  <si>
    <t>078560000</t>
  </si>
  <si>
    <t>078609000</t>
  </si>
  <si>
    <t>108403000</t>
  </si>
  <si>
    <t>078735000</t>
  </si>
  <si>
    <t>078688000</t>
  </si>
  <si>
    <t>078656000</t>
  </si>
  <si>
    <t>078539000</t>
  </si>
  <si>
    <t>078243000</t>
  </si>
  <si>
    <t>138708000</t>
  </si>
  <si>
    <t>078256000</t>
  </si>
  <si>
    <t>078796000</t>
  </si>
  <si>
    <t>098746000</t>
  </si>
  <si>
    <t>078566000</t>
  </si>
  <si>
    <t>078914000</t>
  </si>
  <si>
    <t>138752000</t>
  </si>
  <si>
    <t>078786000</t>
  </si>
  <si>
    <t>078599000</t>
  </si>
  <si>
    <t>078578000</t>
  </si>
  <si>
    <t>108772000</t>
  </si>
  <si>
    <t>108779000</t>
  </si>
  <si>
    <t>078228000</t>
  </si>
  <si>
    <t>078634000</t>
  </si>
  <si>
    <t>078781000</t>
  </si>
  <si>
    <t>108227000</t>
  </si>
  <si>
    <t>078924000</t>
  </si>
  <si>
    <t>088702000</t>
  </si>
  <si>
    <t>078761000</t>
  </si>
  <si>
    <t>108722000</t>
  </si>
  <si>
    <t>078213000</t>
  </si>
  <si>
    <t>118717000</t>
  </si>
  <si>
    <t>078561000</t>
  </si>
  <si>
    <t>078206000</t>
  </si>
  <si>
    <t>048703000</t>
  </si>
  <si>
    <t>058702000</t>
  </si>
  <si>
    <t>108773000</t>
  </si>
  <si>
    <t>108714000</t>
  </si>
  <si>
    <t>108768000</t>
  </si>
  <si>
    <t>108660000</t>
  </si>
  <si>
    <t>078630000</t>
  </si>
  <si>
    <t>078964000</t>
  </si>
  <si>
    <t>078562000</t>
  </si>
  <si>
    <t>078410000</t>
  </si>
  <si>
    <t>078757000</t>
  </si>
  <si>
    <t>078715000</t>
  </si>
  <si>
    <t>108705000</t>
  </si>
  <si>
    <t>078960000</t>
  </si>
  <si>
    <t>078224000</t>
  </si>
  <si>
    <t>078221000</t>
  </si>
  <si>
    <t>088755000</t>
  </si>
  <si>
    <t>148758000</t>
  </si>
  <si>
    <t>078604000</t>
  </si>
  <si>
    <t>078582000</t>
  </si>
  <si>
    <t>078529000</t>
  </si>
  <si>
    <t>078551000</t>
  </si>
  <si>
    <t>078746000</t>
  </si>
  <si>
    <t>078271000</t>
  </si>
  <si>
    <t>078664000</t>
  </si>
  <si>
    <t>098750000</t>
  </si>
  <si>
    <t>078611000</t>
  </si>
  <si>
    <t>078523000</t>
  </si>
  <si>
    <t>118711000</t>
  </si>
  <si>
    <t>078685000</t>
  </si>
  <si>
    <t>078980000</t>
  </si>
  <si>
    <t>078563000</t>
  </si>
  <si>
    <t>108401000</t>
  </si>
  <si>
    <t>078733000</t>
  </si>
  <si>
    <t>108503000</t>
  </si>
  <si>
    <t>078992000</t>
  </si>
  <si>
    <t>078217000</t>
  </si>
  <si>
    <t>No</t>
  </si>
  <si>
    <t>Total Salaries</t>
  </si>
  <si>
    <t>Total Benefits</t>
  </si>
  <si>
    <t>Total Purchase Services</t>
  </si>
  <si>
    <t xml:space="preserve"> </t>
  </si>
  <si>
    <t>American Heritage Academy (EdKey)</t>
  </si>
  <si>
    <t>108505000</t>
  </si>
  <si>
    <t xml:space="preserve">  </t>
  </si>
  <si>
    <t>Certified</t>
  </si>
  <si>
    <t>Noncertified</t>
  </si>
  <si>
    <t>Substitutes</t>
  </si>
  <si>
    <t>(Object 6113)</t>
  </si>
  <si>
    <t>(Object 6153)</t>
  </si>
  <si>
    <t>Kaizen Summit High</t>
  </si>
  <si>
    <t>Kaizen Vista Grove Elem</t>
  </si>
  <si>
    <t>New Horizon High School</t>
  </si>
  <si>
    <t>New Learning Ventures</t>
  </si>
  <si>
    <t>Pinnacle Education-Casa Grande</t>
  </si>
  <si>
    <t>118704000</t>
  </si>
  <si>
    <t xml:space="preserve"> Rising School (Closed October 2019)</t>
  </si>
  <si>
    <t>Science Technology Engineering and Mathamatics Arizona</t>
  </si>
  <si>
    <t>The French American Schol</t>
  </si>
  <si>
    <t>The Think Through Academy</t>
  </si>
  <si>
    <t>Arizona Education Solutions</t>
  </si>
  <si>
    <t>BASIS Schools,Scottsdale Primary West</t>
  </si>
  <si>
    <t>BASIS Schools, Phoenix Primary</t>
  </si>
  <si>
    <t>Bell Canyon Charter School, Imagine</t>
  </si>
  <si>
    <t>MESS</t>
  </si>
  <si>
    <t>078416000</t>
  </si>
  <si>
    <t>118718000</t>
  </si>
  <si>
    <t>Legacy Traditional School - East Mesa</t>
  </si>
  <si>
    <t>078413000</t>
  </si>
  <si>
    <t>Legacy Traditional School - Phoenix</t>
  </si>
  <si>
    <t>078415000</t>
  </si>
  <si>
    <t>Legacy Traditional School - Laveen Village</t>
  </si>
  <si>
    <t>M&amp;O Page 2</t>
  </si>
  <si>
    <t>Regular Instruction Page 2</t>
  </si>
  <si>
    <t>Special Education Instruction Page 2</t>
  </si>
  <si>
    <t>Number of FTE Teachers</t>
  </si>
  <si>
    <t xml:space="preserve">INVESTMENT IN CAPITAL ASSETS </t>
  </si>
  <si>
    <r>
      <rPr>
        <b/>
        <sz val="12"/>
        <color theme="1"/>
        <rFont val="Calibri"/>
        <family val="2"/>
        <scheme val="minor"/>
      </rPr>
      <t>National Public Education Survey Summar</t>
    </r>
    <r>
      <rPr>
        <sz val="12"/>
        <color theme="1"/>
        <rFont val="Calibri"/>
        <family val="2"/>
        <scheme val="minor"/>
      </rPr>
      <t>y</t>
    </r>
  </si>
  <si>
    <t xml:space="preserve"> Page 2</t>
  </si>
  <si>
    <t>Page 1</t>
  </si>
  <si>
    <t>Revenue Page 1</t>
  </si>
  <si>
    <t>6100 Salaries</t>
  </si>
  <si>
    <t>6200 Benefits</t>
  </si>
  <si>
    <t>6300,6400, 6500 Purchase Services</t>
  </si>
  <si>
    <t>6600 Supplies</t>
  </si>
  <si>
    <t>6800 Other</t>
  </si>
  <si>
    <t>Full Time Non-Certified Teachers</t>
  </si>
  <si>
    <t xml:space="preserve">Athletics Other </t>
  </si>
  <si>
    <t>Leading Edge Academy Queen Creek</t>
  </si>
  <si>
    <r>
      <t xml:space="preserve">      </t>
    </r>
    <r>
      <rPr>
        <sz val="12"/>
        <rFont val="Calibri"/>
        <scheme val="minor"/>
      </rPr>
      <t>Subtotal (lines 1-13)</t>
    </r>
  </si>
  <si>
    <t>200 Special Education      1000 Instruction</t>
  </si>
  <si>
    <t>Owner Name</t>
  </si>
  <si>
    <t>Mary Ann Greene</t>
  </si>
  <si>
    <t>Sara and Jason Riegert</t>
  </si>
  <si>
    <t>Jean Thomas</t>
  </si>
  <si>
    <t xml:space="preserve"> Tatyana and Kim Chayka</t>
  </si>
  <si>
    <t>Howard Stewart</t>
  </si>
  <si>
    <t>Margaret Williamson</t>
  </si>
  <si>
    <t>Accelerated - David Jones</t>
  </si>
  <si>
    <t>Melanie Powers</t>
  </si>
  <si>
    <t>Cynthia Johnson Aaron Herres</t>
  </si>
  <si>
    <t>Steven Durand</t>
  </si>
  <si>
    <t>Akimel O Otham - Jacquelyn Power</t>
  </si>
  <si>
    <t>R Newton F Miller</t>
  </si>
  <si>
    <t>Stacey Cochran</t>
  </si>
  <si>
    <t>Glen Gaddie</t>
  </si>
  <si>
    <t>Leona -Theodore Frederick,Michele Kaye</t>
  </si>
  <si>
    <t>Glenn Way</t>
  </si>
  <si>
    <t>Damian Creamer</t>
  </si>
  <si>
    <t>Christine Curtis</t>
  </si>
  <si>
    <t>Great Hearts -Erik Twist</t>
  </si>
  <si>
    <t>AAEC -Dr. Linda Proctor Downing</t>
  </si>
  <si>
    <t>Diana Diaz</t>
  </si>
  <si>
    <t>Sharlet Barnett, Lori McClennan</t>
  </si>
  <si>
    <t>Raena James</t>
  </si>
  <si>
    <t>Aaron Coe, Kerri Wright</t>
  </si>
  <si>
    <t>Michael Gerity</t>
  </si>
  <si>
    <t>Dameon Blair </t>
  </si>
  <si>
    <t>Leah Fegulia</t>
  </si>
  <si>
    <t xml:space="preserve">    ASU</t>
  </si>
  <si>
    <t>Caroline White</t>
  </si>
  <si>
    <t>Rhonda Owens</t>
  </si>
  <si>
    <t>Tim Hardy</t>
  </si>
  <si>
    <t>Ball - Michael Larrabee</t>
  </si>
  <si>
    <t>BASIS -Dr. Craig Barrett</t>
  </si>
  <si>
    <t>Barbara Darroch, Carole Challoner</t>
  </si>
  <si>
    <t>Shari Popen</t>
  </si>
  <si>
    <t>Mark French</t>
  </si>
  <si>
    <t>Chad Kobold</t>
  </si>
  <si>
    <t>Steve Cho</t>
  </si>
  <si>
    <t>CAFA - Evelyn Taylor</t>
  </si>
  <si>
    <t>Timothy Smith</t>
  </si>
  <si>
    <t>Julio and Linda Gonzalez</t>
  </si>
  <si>
    <t>Karen Kordon</t>
  </si>
  <si>
    <t>Stephanie Musser</t>
  </si>
  <si>
    <t>Rose Academy - Dr. Eugene Kinghorn</t>
  </si>
  <si>
    <t>Bette Jeppson</t>
  </si>
  <si>
    <t>K Everson, S Nield, A Carlyle</t>
  </si>
  <si>
    <t>Jean Duffy</t>
  </si>
  <si>
    <t>Rick Ogston</t>
  </si>
  <si>
    <t>T Clayton, J Leahy</t>
  </si>
  <si>
    <t>Vada Phelps</t>
  </si>
  <si>
    <t>Greg and Wendy Miller</t>
  </si>
  <si>
    <t>Brad and Deanne Tobin</t>
  </si>
  <si>
    <t>Lisa Fink</t>
  </si>
  <si>
    <t>Kathryn Couch</t>
  </si>
  <si>
    <t>Carrie Brennan</t>
  </si>
  <si>
    <t>James Fogarty </t>
  </si>
  <si>
    <t>Charlene Mendoza</t>
  </si>
  <si>
    <t>John, Kerk, and Michael Ferguson</t>
  </si>
  <si>
    <t>Charles Mentken</t>
  </si>
  <si>
    <t>Margaret Roush Meier</t>
  </si>
  <si>
    <t>George Smith</t>
  </si>
  <si>
    <t>Goldie Burge</t>
  </si>
  <si>
    <t xml:space="preserve"> Magdalena Verdugo, Otilia Arvizu, Yizza Mares</t>
  </si>
  <si>
    <t>K Horn, A Pinholster</t>
  </si>
  <si>
    <t>James Shade</t>
  </si>
  <si>
    <t>Daisy (Gulan)</t>
  </si>
  <si>
    <t>Mark Jiles</t>
  </si>
  <si>
    <t>Shelly Adrian Erich Saphir</t>
  </si>
  <si>
    <t>Margie Montgomery</t>
  </si>
  <si>
    <t>Yvon Rochon</t>
  </si>
  <si>
    <t>Nancy McLendon</t>
  </si>
  <si>
    <t>D Williams and D Bolinger</t>
  </si>
  <si>
    <t>EAGLE Prep -Andrew Neumann,Steven Inman</t>
  </si>
  <si>
    <t>East Mesa Charter Elementary School Imagine</t>
  </si>
  <si>
    <t>Todd Brown</t>
  </si>
  <si>
    <t>John Penczar</t>
  </si>
  <si>
    <t>Greg Hart, Anne Ortiz</t>
  </si>
  <si>
    <t>EdKey -Mark Plitzuweit</t>
  </si>
  <si>
    <t>MaryAnn Penczar </t>
  </si>
  <si>
    <t>Deborah Salas</t>
  </si>
  <si>
    <t>Dr Lynn Robershotte</t>
  </si>
  <si>
    <t>Brian Holman</t>
  </si>
  <si>
    <t>Armando Ruiz</t>
  </si>
  <si>
    <t>Ramona Gonzales</t>
  </si>
  <si>
    <t>Tim Boykin</t>
  </si>
  <si>
    <t>Michael McCord</t>
  </si>
  <si>
    <t>Carolyn Sawyer</t>
  </si>
  <si>
    <t>Larry Wallen, Deidre Crawley</t>
  </si>
  <si>
    <t>Thomas Drumm</t>
  </si>
  <si>
    <t>Eric Alexander</t>
  </si>
  <si>
    <t xml:space="preserve">Donald Shenneville </t>
  </si>
  <si>
    <t>Michael Bashaw, Doug Pike</t>
  </si>
  <si>
    <t>Cindy Franklin</t>
  </si>
  <si>
    <t>Linda Hoffman</t>
  </si>
  <si>
    <t>Patrick Scott Meehan</t>
  </si>
  <si>
    <t>Nelleke Van Savooyen</t>
  </si>
  <si>
    <t>Karen Callahan</t>
  </si>
  <si>
    <t>Barbara Hawkins</t>
  </si>
  <si>
    <t>Mark Phillips</t>
  </si>
  <si>
    <t>Lee Griffin</t>
  </si>
  <si>
    <t>James Merino</t>
  </si>
  <si>
    <t>Deborah Ybarra</t>
  </si>
  <si>
    <t>Christy Zeller, Jennifer Ernst</t>
  </si>
  <si>
    <t>Earl Taylor Jared Taylor</t>
  </si>
  <si>
    <t>Earl Taylor</t>
  </si>
  <si>
    <t>Sheila Stolov</t>
  </si>
  <si>
    <t>Nicholas Sofka</t>
  </si>
  <si>
    <t>John Pirrone</t>
  </si>
  <si>
    <t>Steve Holm, Betsy Fera</t>
  </si>
  <si>
    <t>Anita Cohen </t>
  </si>
  <si>
    <t>Imagine Inc - Monte Lange,Bradford Uchacz</t>
  </si>
  <si>
    <t>Amanda Jelleson, April Castillo</t>
  </si>
  <si>
    <t>Santos Leon Jr.</t>
  </si>
  <si>
    <t>Holly Mullan</t>
  </si>
  <si>
    <t xml:space="preserve"> Gregory Sihler</t>
  </si>
  <si>
    <t>David Curd</t>
  </si>
  <si>
    <t>David Batchelder</t>
  </si>
  <si>
    <t>Rick Ogston </t>
  </si>
  <si>
    <t>Cynthia Maschoff</t>
  </si>
  <si>
    <t>Keerat Giordano</t>
  </si>
  <si>
    <t>Betsy Rowe, Susan Chan</t>
  </si>
  <si>
    <t>Lenka Stuidnicka</t>
  </si>
  <si>
    <t>Delmer Geesey</t>
  </si>
  <si>
    <t>Kathy Tolman</t>
  </si>
  <si>
    <t>Legacy Education -William Gregory</t>
  </si>
  <si>
    <t>Dennis O'Reilly</t>
  </si>
  <si>
    <t>Colleen DeRose</t>
  </si>
  <si>
    <t>Mary Lou Klem</t>
  </si>
  <si>
    <t>JoDene Tryon</t>
  </si>
  <si>
    <t>Kerry Clark</t>
  </si>
  <si>
    <t>MCCCD</t>
  </si>
  <si>
    <t>Mary Ellen Halvorson</t>
  </si>
  <si>
    <t>LeAnne Timpson</t>
  </si>
  <si>
    <t>Tatyana and Kim Chayka</t>
  </si>
  <si>
    <t>Mathew Baker</t>
  </si>
  <si>
    <t>Baltazar Garcia</t>
  </si>
  <si>
    <t>Judy White</t>
  </si>
  <si>
    <t>Tara Carbado</t>
  </si>
  <si>
    <t>Dawn Gonzales</t>
  </si>
  <si>
    <t>Vickie Christensen</t>
  </si>
  <si>
    <t>Julianne Newman, Krista Cross</t>
  </si>
  <si>
    <t>Margaret Huffman</t>
  </si>
  <si>
    <t>Tammy Whiting</t>
  </si>
  <si>
    <t>Regine Ebner</t>
  </si>
  <si>
    <t>Tanae Morrison</t>
  </si>
  <si>
    <t>Marlene Sullivan</t>
  </si>
  <si>
    <t>Renee Fauset</t>
  </si>
  <si>
    <t>James and Jann Wyler</t>
  </si>
  <si>
    <t>Katy Cardenas</t>
  </si>
  <si>
    <t>Gordon Llstrup</t>
  </si>
  <si>
    <t>J Friedermann, Vicki Dry</t>
  </si>
  <si>
    <t>Kurt Huzar</t>
  </si>
  <si>
    <t>Bob Lombardi</t>
  </si>
  <si>
    <t>Paul Felix, Ron Kovar</t>
  </si>
  <si>
    <t>Allison Oneill</t>
  </si>
  <si>
    <t>Jose Frisby, Steve Carvalho</t>
  </si>
  <si>
    <t>Mary Franco</t>
  </si>
  <si>
    <t>Kimberly Steele</t>
  </si>
  <si>
    <t>William Sakelarios</t>
  </si>
  <si>
    <t>Mark Sorensen</t>
  </si>
  <si>
    <t>Frank Yanez</t>
  </si>
  <si>
    <t>Jennifer Baker</t>
  </si>
  <si>
    <t>Timothy Gonzales</t>
  </si>
  <si>
    <t>Dale Cline</t>
  </si>
  <si>
    <t>Doug Pike</t>
  </si>
  <si>
    <t>Jesse Beebe</t>
  </si>
  <si>
    <t>Jamie Donahue, Jessica Ray Hertzler</t>
  </si>
  <si>
    <t>Tracy Braatz</t>
  </si>
  <si>
    <t>Susan Zupetz</t>
  </si>
  <si>
    <t>Rochelle Elliott</t>
  </si>
  <si>
    <t>Udo Schultz</t>
  </si>
  <si>
    <t>Julie and Nate Palma</t>
  </si>
  <si>
    <t>Richard Hay</t>
  </si>
  <si>
    <t>Thomas Donovan</t>
  </si>
  <si>
    <t>P Giovale, B Bates, Corey Allen, K Smith</t>
  </si>
  <si>
    <t>Pinnacle Education- Muhammad Padela</t>
  </si>
  <si>
    <t>Tony Best</t>
  </si>
  <si>
    <t>Judy Johnson</t>
  </si>
  <si>
    <t>PPEP -John Arnold</t>
  </si>
  <si>
    <t>Cladia Ramos</t>
  </si>
  <si>
    <t>John Atkinson, Monika Fuller</t>
  </si>
  <si>
    <t>Thomas Drexel</t>
  </si>
  <si>
    <t>Cuyler Reid, Heidi Mitchell</t>
  </si>
  <si>
    <t>James Sexton </t>
  </si>
  <si>
    <t>Keven Barker</t>
  </si>
  <si>
    <t>Sandra Davis</t>
  </si>
  <si>
    <t>Lenny Letcher, Lynette Clawson</t>
  </si>
  <si>
    <t>Chris Mcintier </t>
  </si>
  <si>
    <t>Kristopher Sippel</t>
  </si>
  <si>
    <t>Todd Harrison, Lauinda Oswald</t>
  </si>
  <si>
    <t>Joanna Honea</t>
  </si>
  <si>
    <t>Steve and Katherine Prahcharov</t>
  </si>
  <si>
    <t>Alice Madar, Steven Paley</t>
  </si>
  <si>
    <t>Anjum Majeed</t>
  </si>
  <si>
    <t>Gwen Todacheene </t>
  </si>
  <si>
    <t>Rhonda Owens, George Weihling, S Anderson</t>
  </si>
  <si>
    <t>Abelardo Cubillas</t>
  </si>
  <si>
    <t>Sherry Matjasik</t>
  </si>
  <si>
    <t>M Gantt, P Geiger ETAL</t>
  </si>
  <si>
    <t>Betty Ann Peschka JoAnna Curtis</t>
  </si>
  <si>
    <t>Dedre Alliger</t>
  </si>
  <si>
    <t>Pamela Clark Raines</t>
  </si>
  <si>
    <t>Heather Henderson, Melissa Holdaway</t>
  </si>
  <si>
    <t>Sandra Breece</t>
  </si>
  <si>
    <t>Chad Sampson</t>
  </si>
  <si>
    <t>Carol Towner</t>
  </si>
  <si>
    <t>Patricia Messer</t>
  </si>
  <si>
    <t>Megan Olson, Holly Johnson</t>
  </si>
  <si>
    <t>Robert Winsor</t>
  </si>
  <si>
    <t>Robin Dutt</t>
  </si>
  <si>
    <t>Richard Cooper, Cynthia Kappler</t>
  </si>
  <si>
    <t>Jennifer Herrera</t>
  </si>
  <si>
    <t>Steven Nelson, Mark Von Destinon</t>
  </si>
  <si>
    <t>Jay Slauter</t>
  </si>
  <si>
    <t>Nancy and Fred Bennett</t>
  </si>
  <si>
    <t>Jimmy Wahbeh, Charles Burkam</t>
  </si>
  <si>
    <t>Nick Schuerman </t>
  </si>
  <si>
    <t>Shirley Branham</t>
  </si>
  <si>
    <t>Margo O'Neil</t>
  </si>
  <si>
    <t>Caroline White </t>
  </si>
  <si>
    <t>Julia Meyerson</t>
  </si>
  <si>
    <t>Joseph Hattrick</t>
  </si>
  <si>
    <t>Peter Boyle</t>
  </si>
  <si>
    <t>Tonya Smith</t>
  </si>
  <si>
    <t>Alicia Huizar Patricia Ray</t>
  </si>
  <si>
    <t>ALT</t>
  </si>
  <si>
    <t>Counter</t>
  </si>
  <si>
    <t>100th Day ADM</t>
  </si>
  <si>
    <t>ALT AOI</t>
  </si>
  <si>
    <t>AOI</t>
  </si>
  <si>
    <t>ALT  AOI</t>
  </si>
  <si>
    <t>Alternative (ALT) - Arizona Online Instruction (AOI)</t>
  </si>
  <si>
    <t>October 1 Enrollment</t>
  </si>
  <si>
    <t>81078-79</t>
  </si>
  <si>
    <t>Entity Number</t>
  </si>
  <si>
    <t>Anne Legge, Monte Rich,Carrie Vickerman, Ryan Louis,Jill Killeen, Dena Ford</t>
  </si>
  <si>
    <t>Vivian Ruskowitz, Matthew Roll, David Beyer, Shuang Chen</t>
  </si>
  <si>
    <t>For-Profit</t>
  </si>
  <si>
    <t>New 2018</t>
  </si>
  <si>
    <t>Dave Foster Brian Bissell  Caitlin Alexander</t>
  </si>
  <si>
    <t>Amy Shaw   Corinne Arnout   Patrice Amout</t>
  </si>
  <si>
    <t>Kari Klein   Najat Benaoussar   Hitham Mohamed  Badria Sulaiman</t>
  </si>
  <si>
    <t>Marta Pasos   Luis Pasos   Todd Wade</t>
  </si>
  <si>
    <t>Christoper Eltiste, Kevin O'Malley, James Candland</t>
  </si>
  <si>
    <t>TOTALS</t>
  </si>
  <si>
    <t>2200 Instructional Support</t>
  </si>
  <si>
    <t>ASRS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</si>
</sst>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;[Red]&quot;$&quot;#,##0"/>
    <numFmt numFmtId="165" formatCode="_-* #,##0_-;\-* #,##0_-;_-* &quot;-&quot;??_-;_-@_-"/>
    <numFmt numFmtId="166" formatCode="&quot;$&quot;#,##0.0;[Red]&quot;$&quot;#,##0.0"/>
    <numFmt numFmtId="167" formatCode="\(0E+00\);\(\-0E+00\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</font>
    <font>
      <u/>
      <sz val="9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2"/>
      <color rgb="FF3366FF"/>
      <name val="Calibri"/>
      <scheme val="minor"/>
    </font>
    <font>
      <b/>
      <sz val="12"/>
      <color rgb="FF3366FF"/>
      <name val="Calibri"/>
      <scheme val="minor"/>
    </font>
    <font>
      <b/>
      <sz val="12"/>
      <name val="Times New Roman"/>
    </font>
    <font>
      <sz val="12"/>
      <name val="Arial"/>
      <family val="2"/>
    </font>
    <font>
      <b/>
      <sz val="12"/>
      <name val="Calibri"/>
      <scheme val="minor"/>
    </font>
    <font>
      <sz val="12"/>
      <name val="Calibri"/>
      <scheme val="minor"/>
    </font>
    <font>
      <sz val="12"/>
      <color rgb="FF0000FF"/>
      <name val="Calibri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Font="0" applyBorder="0"/>
    <xf numFmtId="0" fontId="5" fillId="0" borderId="0" applyNumberFormat="0" applyFill="0" applyBorder="0" applyAlignment="0" applyProtection="0"/>
    <xf numFmtId="0" fontId="1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8">
    <xf numFmtId="0" fontId="0" fillId="0" borderId="0" xfId="0"/>
    <xf numFmtId="0" fontId="6" fillId="5" borderId="0" xfId="0" applyFont="1" applyFill="1" applyBorder="1"/>
    <xf numFmtId="0" fontId="7" fillId="5" borderId="0" xfId="0" applyFont="1" applyFill="1" applyBorder="1"/>
    <xf numFmtId="0" fontId="6" fillId="5" borderId="0" xfId="0" applyFont="1" applyFill="1"/>
    <xf numFmtId="0" fontId="2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6" borderId="0" xfId="0" applyFill="1"/>
    <xf numFmtId="164" fontId="0" fillId="6" borderId="0" xfId="0" applyNumberFormat="1" applyFill="1"/>
    <xf numFmtId="0" fontId="2" fillId="6" borderId="0" xfId="0" applyFont="1" applyFill="1"/>
    <xf numFmtId="164" fontId="2" fillId="0" borderId="0" xfId="0" applyNumberFormat="1" applyFont="1" applyBorder="1"/>
    <xf numFmtId="164" fontId="0" fillId="0" borderId="0" xfId="0" applyNumberFormat="1" applyFont="1" applyBorder="1"/>
    <xf numFmtId="164" fontId="0" fillId="3" borderId="0" xfId="0" applyNumberFormat="1" applyFont="1" applyFill="1" applyBorder="1"/>
    <xf numFmtId="164" fontId="0" fillId="6" borderId="0" xfId="0" applyNumberFormat="1" applyFont="1" applyFill="1" applyBorder="1"/>
    <xf numFmtId="164" fontId="2" fillId="6" borderId="0" xfId="0" applyNumberFormat="1" applyFont="1" applyFill="1" applyBorder="1"/>
    <xf numFmtId="164" fontId="2" fillId="6" borderId="0" xfId="0" applyNumberFormat="1" applyFont="1" applyFill="1" applyBorder="1" applyAlignment="1">
      <alignment horizontal="center"/>
    </xf>
    <xf numFmtId="164" fontId="8" fillId="6" borderId="0" xfId="2" applyNumberFormat="1" applyFont="1" applyFill="1" applyBorder="1" applyAlignment="1" applyProtection="1"/>
    <xf numFmtId="164" fontId="0" fillId="0" borderId="0" xfId="0" applyNumberFormat="1" applyFont="1" applyFill="1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right" wrapText="1"/>
    </xf>
    <xf numFmtId="49" fontId="11" fillId="0" borderId="3" xfId="0" applyNumberFormat="1" applyFont="1" applyBorder="1" applyAlignment="1">
      <alignment horizontal="right"/>
    </xf>
    <xf numFmtId="49" fontId="11" fillId="0" borderId="3" xfId="4" applyNumberFormat="1" applyFont="1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right"/>
    </xf>
    <xf numFmtId="49" fontId="11" fillId="0" borderId="3" xfId="4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164" fontId="11" fillId="0" borderId="0" xfId="0" applyNumberFormat="1" applyFont="1" applyBorder="1"/>
    <xf numFmtId="164" fontId="10" fillId="0" borderId="0" xfId="0" applyNumberFormat="1" applyFont="1" applyBorder="1"/>
    <xf numFmtId="164" fontId="11" fillId="0" borderId="0" xfId="0" applyNumberFormat="1" applyFont="1" applyFill="1" applyBorder="1"/>
    <xf numFmtId="164" fontId="12" fillId="2" borderId="0" xfId="2" applyNumberFormat="1" applyFont="1" applyFill="1" applyBorder="1" applyAlignment="1" applyProtection="1"/>
    <xf numFmtId="164" fontId="10" fillId="6" borderId="0" xfId="0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164" fontId="11" fillId="0" borderId="0" xfId="0" applyNumberFormat="1" applyFont="1" applyFill="1" applyBorder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0" fontId="11" fillId="0" borderId="3" xfId="4" applyFont="1" applyFill="1" applyBorder="1" applyAlignment="1">
      <alignment horizontal="center" wrapText="1"/>
    </xf>
    <xf numFmtId="0" fontId="0" fillId="7" borderId="3" xfId="0" applyFont="1" applyFill="1" applyBorder="1" applyAlignment="1">
      <alignment wrapText="1"/>
    </xf>
    <xf numFmtId="164" fontId="0" fillId="7" borderId="0" xfId="0" applyNumberFormat="1" applyFont="1" applyFill="1" applyBorder="1"/>
    <xf numFmtId="0" fontId="13" fillId="0" borderId="5" xfId="4" applyFont="1" applyFill="1" applyBorder="1" applyAlignment="1">
      <alignment horizontal="center" wrapText="1"/>
    </xf>
    <xf numFmtId="0" fontId="13" fillId="0" borderId="1" xfId="4" applyFont="1" applyFill="1" applyBorder="1" applyAlignment="1">
      <alignment horizontal="center" wrapText="1"/>
    </xf>
    <xf numFmtId="0" fontId="13" fillId="0" borderId="2" xfId="4" applyFont="1" applyFill="1" applyBorder="1" applyAlignment="1">
      <alignment horizontal="center" wrapText="1"/>
    </xf>
    <xf numFmtId="37" fontId="3" fillId="0" borderId="3" xfId="4" applyNumberFormat="1" applyFont="1" applyBorder="1" applyAlignment="1" applyProtection="1">
      <alignment horizontal="right"/>
      <protection locked="0"/>
    </xf>
    <xf numFmtId="49" fontId="3" fillId="0" borderId="4" xfId="0" applyNumberFormat="1" applyFont="1" applyBorder="1" applyAlignment="1">
      <alignment horizontal="center"/>
    </xf>
    <xf numFmtId="0" fontId="0" fillId="6" borderId="3" xfId="0" applyFont="1" applyFill="1" applyBorder="1" applyAlignment="1">
      <alignment wrapText="1"/>
    </xf>
    <xf numFmtId="0" fontId="0" fillId="7" borderId="0" xfId="0" applyFill="1"/>
    <xf numFmtId="0" fontId="13" fillId="0" borderId="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37" fontId="3" fillId="0" borderId="3" xfId="0" applyNumberFormat="1" applyFont="1" applyBorder="1" applyAlignment="1" applyProtection="1">
      <alignment horizontal="right"/>
      <protection locked="0"/>
    </xf>
    <xf numFmtId="0" fontId="0" fillId="8" borderId="3" xfId="0" applyFont="1" applyFill="1" applyBorder="1" applyAlignment="1">
      <alignment wrapText="1"/>
    </xf>
    <xf numFmtId="0" fontId="6" fillId="6" borderId="0" xfId="0" applyFont="1" applyFill="1" applyBorder="1"/>
    <xf numFmtId="0" fontId="7" fillId="6" borderId="0" xfId="0" applyFont="1" applyFill="1" applyBorder="1"/>
    <xf numFmtId="0" fontId="0" fillId="6" borderId="0" xfId="0" applyFont="1" applyFill="1" applyBorder="1"/>
    <xf numFmtId="0" fontId="0" fillId="6" borderId="0" xfId="0" applyFont="1" applyFill="1"/>
    <xf numFmtId="0" fontId="2" fillId="7" borderId="0" xfId="0" applyFont="1" applyFill="1"/>
    <xf numFmtId="164" fontId="0" fillId="7" borderId="0" xfId="0" applyNumberFormat="1" applyFill="1"/>
    <xf numFmtId="0" fontId="6" fillId="7" borderId="0" xfId="0" applyFont="1" applyFill="1" applyBorder="1"/>
    <xf numFmtId="0" fontId="7" fillId="7" borderId="0" xfId="0" applyFont="1" applyFill="1" applyBorder="1"/>
    <xf numFmtId="0" fontId="0" fillId="7" borderId="0" xfId="0" applyFont="1" applyFill="1" applyBorder="1"/>
    <xf numFmtId="0" fontId="0" fillId="7" borderId="0" xfId="0" applyFont="1" applyFill="1"/>
    <xf numFmtId="164" fontId="2" fillId="7" borderId="0" xfId="0" applyNumberFormat="1" applyFont="1" applyFill="1" applyBorder="1"/>
    <xf numFmtId="0" fontId="10" fillId="7" borderId="0" xfId="0" applyFont="1" applyFill="1" applyBorder="1"/>
    <xf numFmtId="0" fontId="10" fillId="6" borderId="0" xfId="0" applyFont="1" applyFill="1" applyBorder="1"/>
    <xf numFmtId="38" fontId="3" fillId="7" borderId="0" xfId="0" applyNumberFormat="1" applyFont="1" applyFill="1" applyBorder="1" applyAlignment="1" applyProtection="1"/>
    <xf numFmtId="164" fontId="11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37" fontId="11" fillId="0" borderId="0" xfId="0" applyNumberFormat="1" applyFont="1" applyBorder="1" applyAlignment="1" applyProtection="1">
      <protection locked="0"/>
    </xf>
    <xf numFmtId="37" fontId="11" fillId="0" borderId="0" xfId="0" applyNumberFormat="1" applyFont="1" applyBorder="1" applyProtection="1">
      <protection locked="0"/>
    </xf>
    <xf numFmtId="165" fontId="11" fillId="0" borderId="0" xfId="1" applyNumberFormat="1" applyFont="1" applyFill="1" applyBorder="1" applyProtection="1">
      <protection locked="0"/>
    </xf>
    <xf numFmtId="165" fontId="11" fillId="0" borderId="0" xfId="1" applyNumberFormat="1" applyFont="1" applyBorder="1" applyProtection="1">
      <protection locked="0"/>
    </xf>
    <xf numFmtId="164" fontId="3" fillId="0" borderId="1" xfId="0" applyNumberFormat="1" applyFont="1" applyFill="1" applyBorder="1" applyAlignment="1" applyProtection="1">
      <protection locked="0"/>
    </xf>
    <xf numFmtId="164" fontId="11" fillId="4" borderId="0" xfId="0" applyNumberFormat="1" applyFont="1" applyFill="1" applyBorder="1" applyAlignment="1" applyProtection="1">
      <alignment horizontal="right" vertical="center"/>
      <protection locked="0"/>
    </xf>
    <xf numFmtId="164" fontId="11" fillId="0" borderId="0" xfId="11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164" fontId="11" fillId="0" borderId="0" xfId="1" applyNumberFormat="1" applyFont="1" applyBorder="1" applyProtection="1">
      <protection locked="0"/>
    </xf>
    <xf numFmtId="164" fontId="0" fillId="0" borderId="0" xfId="0" applyNumberFormat="1" applyFont="1" applyBorder="1" applyAlignment="1" applyProtection="1">
      <protection locked="0"/>
    </xf>
    <xf numFmtId="164" fontId="11" fillId="0" borderId="0" xfId="0" applyNumberFormat="1" applyFont="1" applyBorder="1" applyProtection="1">
      <protection locked="0"/>
    </xf>
    <xf numFmtId="164" fontId="11" fillId="0" borderId="0" xfId="0" applyNumberFormat="1" applyFont="1" applyBorder="1" applyAlignment="1" applyProtection="1"/>
    <xf numFmtId="164" fontId="11" fillId="0" borderId="0" xfId="11" applyNumberFormat="1" applyFont="1" applyBorder="1" applyAlignment="1" applyProtection="1">
      <protection locked="0"/>
    </xf>
    <xf numFmtId="164" fontId="0" fillId="0" borderId="0" xfId="0" applyNumberFormat="1"/>
    <xf numFmtId="164" fontId="0" fillId="0" borderId="0" xfId="0" applyNumberFormat="1" applyFill="1"/>
    <xf numFmtId="164" fontId="11" fillId="0" borderId="0" xfId="0" applyNumberFormat="1" applyFont="1" applyFill="1" applyBorder="1" applyProtection="1">
      <protection locked="0"/>
    </xf>
    <xf numFmtId="164" fontId="11" fillId="0" borderId="0" xfId="0" applyNumberFormat="1" applyFont="1" applyFill="1" applyBorder="1" applyProtection="1"/>
    <xf numFmtId="164" fontId="11" fillId="0" borderId="4" xfId="0" applyNumberFormat="1" applyFont="1" applyFill="1" applyBorder="1" applyProtection="1"/>
    <xf numFmtId="164" fontId="11" fillId="4" borderId="0" xfId="0" applyNumberFormat="1" applyFont="1" applyFill="1" applyBorder="1" applyProtection="1">
      <protection locked="0"/>
    </xf>
    <xf numFmtId="164" fontId="11" fillId="4" borderId="2" xfId="4" applyNumberFormat="1" applyFont="1" applyFill="1" applyBorder="1" applyProtection="1">
      <protection locked="0"/>
    </xf>
    <xf numFmtId="164" fontId="11" fillId="4" borderId="3" xfId="4" applyNumberFormat="1" applyFont="1" applyFill="1" applyBorder="1" applyProtection="1">
      <protection locked="0"/>
    </xf>
    <xf numFmtId="164" fontId="11" fillId="4" borderId="0" xfId="0" applyNumberFormat="1" applyFont="1" applyFill="1" applyBorder="1" applyAlignment="1" applyProtection="1">
      <protection locked="0"/>
    </xf>
    <xf numFmtId="164" fontId="11" fillId="4" borderId="0" xfId="4" applyNumberFormat="1" applyFont="1" applyFill="1" applyBorder="1" applyAlignment="1" applyProtection="1">
      <protection locked="0"/>
    </xf>
    <xf numFmtId="164" fontId="11" fillId="4" borderId="0" xfId="0" applyNumberFormat="1" applyFont="1" applyFill="1" applyBorder="1" applyAlignment="1"/>
    <xf numFmtId="164" fontId="11" fillId="4" borderId="0" xfId="4" applyNumberFormat="1" applyFont="1" applyFill="1" applyBorder="1" applyAlignment="1"/>
    <xf numFmtId="164" fontId="11" fillId="0" borderId="0" xfId="4" applyNumberFormat="1" applyFont="1" applyFill="1" applyBorder="1"/>
    <xf numFmtId="164" fontId="11" fillId="4" borderId="3" xfId="4" applyNumberFormat="1" applyFont="1" applyFill="1" applyBorder="1" applyAlignment="1" applyProtection="1">
      <protection locked="0"/>
    </xf>
    <xf numFmtId="164" fontId="11" fillId="4" borderId="3" xfId="4" applyNumberFormat="1" applyFont="1" applyFill="1" applyBorder="1" applyAlignment="1"/>
    <xf numFmtId="164" fontId="11" fillId="0" borderId="0" xfId="4" applyNumberFormat="1" applyFont="1" applyFill="1"/>
    <xf numFmtId="164" fontId="11" fillId="0" borderId="3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1" fillId="0" borderId="0" xfId="4" applyNumberFormat="1" applyFont="1" applyBorder="1" applyProtection="1">
      <protection locked="0"/>
    </xf>
    <xf numFmtId="164" fontId="11" fillId="0" borderId="0" xfId="4" applyNumberFormat="1" applyFon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 indent="1"/>
    </xf>
    <xf numFmtId="16" fontId="0" fillId="0" borderId="0" xfId="0" applyNumberFormat="1" applyFont="1" applyBorder="1"/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 indent="1"/>
    </xf>
    <xf numFmtId="0" fontId="0" fillId="0" borderId="0" xfId="0" applyBorder="1" applyAlignment="1">
      <alignment horizontal="left" wrapText="1"/>
    </xf>
    <xf numFmtId="166" fontId="0" fillId="0" borderId="0" xfId="0" applyNumberFormat="1" applyFont="1" applyBorder="1"/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right"/>
    </xf>
    <xf numFmtId="0" fontId="0" fillId="0" borderId="0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64" fontId="3" fillId="0" borderId="0" xfId="4" applyNumberFormat="1" applyFont="1" applyFill="1" applyBorder="1" applyProtection="1"/>
    <xf numFmtId="164" fontId="3" fillId="0" borderId="0" xfId="4" applyNumberFormat="1" applyFont="1" applyBorder="1"/>
    <xf numFmtId="164" fontId="3" fillId="0" borderId="0" xfId="4" applyNumberFormat="1" applyFont="1" applyFill="1" applyBorder="1"/>
    <xf numFmtId="0" fontId="0" fillId="7" borderId="0" xfId="0" applyFill="1" applyBorder="1"/>
    <xf numFmtId="0" fontId="0" fillId="6" borderId="0" xfId="0" applyFill="1" applyBorder="1"/>
    <xf numFmtId="37" fontId="3" fillId="0" borderId="2" xfId="4" applyNumberFormat="1" applyFont="1" applyFill="1" applyBorder="1" applyProtection="1"/>
    <xf numFmtId="37" fontId="3" fillId="0" borderId="3" xfId="4" applyNumberFormat="1" applyFont="1" applyBorder="1"/>
    <xf numFmtId="37" fontId="3" fillId="0" borderId="3" xfId="4" applyNumberFormat="1" applyFont="1" applyBorder="1" applyProtection="1"/>
    <xf numFmtId="37" fontId="3" fillId="0" borderId="3" xfId="4" applyNumberFormat="1" applyFont="1" applyFill="1" applyBorder="1" applyProtection="1"/>
    <xf numFmtId="37" fontId="3" fillId="0" borderId="3" xfId="4" applyNumberFormat="1" applyFont="1" applyFill="1" applyBorder="1"/>
    <xf numFmtId="0" fontId="1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49" fontId="11" fillId="0" borderId="0" xfId="0" applyNumberFormat="1" applyFont="1" applyBorder="1" applyAlignment="1">
      <alignment horizontal="right"/>
    </xf>
    <xf numFmtId="49" fontId="11" fillId="0" borderId="0" xfId="4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49" fontId="11" fillId="0" borderId="0" xfId="4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15" fillId="0" borderId="0" xfId="0" applyFont="1"/>
    <xf numFmtId="37" fontId="0" fillId="0" borderId="9" xfId="0" applyNumberFormat="1" applyFont="1" applyBorder="1" applyAlignment="1"/>
    <xf numFmtId="37" fontId="0" fillId="0" borderId="8" xfId="0" applyNumberFormat="1" applyFont="1" applyBorder="1" applyAlignment="1"/>
    <xf numFmtId="37" fontId="0" fillId="0" borderId="10" xfId="0" applyNumberFormat="1" applyFont="1" applyBorder="1" applyAlignment="1"/>
    <xf numFmtId="38" fontId="0" fillId="9" borderId="11" xfId="0" applyNumberFormat="1" applyFont="1" applyFill="1" applyBorder="1" applyAlignment="1"/>
    <xf numFmtId="38" fontId="0" fillId="9" borderId="12" xfId="0" applyNumberFormat="1" applyFont="1" applyFill="1" applyBorder="1" applyAlignment="1"/>
    <xf numFmtId="167" fontId="0" fillId="0" borderId="0" xfId="0" applyNumberFormat="1" applyFont="1" applyAlignment="1"/>
    <xf numFmtId="16" fontId="6" fillId="6" borderId="0" xfId="0" applyNumberFormat="1" applyFont="1" applyFill="1" applyBorder="1"/>
    <xf numFmtId="37" fontId="3" fillId="0" borderId="4" xfId="0" applyNumberFormat="1" applyFont="1" applyBorder="1" applyProtection="1">
      <protection locked="0"/>
    </xf>
    <xf numFmtId="37" fontId="3" fillId="0" borderId="0" xfId="0" applyNumberFormat="1" applyFont="1" applyProtection="1">
      <protection locked="0"/>
    </xf>
    <xf numFmtId="16" fontId="0" fillId="6" borderId="0" xfId="0" applyNumberFormat="1" applyFont="1" applyFill="1" applyBorder="1"/>
    <xf numFmtId="0" fontId="0" fillId="5" borderId="0" xfId="0" applyFont="1" applyFill="1" applyBorder="1"/>
    <xf numFmtId="0" fontId="0" fillId="5" borderId="0" xfId="0" applyFont="1" applyFill="1"/>
    <xf numFmtId="0" fontId="6" fillId="7" borderId="0" xfId="0" applyFont="1" applyFill="1"/>
    <xf numFmtId="37" fontId="3" fillId="0" borderId="2" xfId="4" applyNumberFormat="1" applyFont="1" applyBorder="1" applyProtection="1"/>
    <xf numFmtId="164" fontId="3" fillId="0" borderId="0" xfId="4" applyNumberFormat="1" applyFont="1" applyBorder="1" applyProtection="1"/>
    <xf numFmtId="165" fontId="0" fillId="0" borderId="0" xfId="1" applyNumberFormat="1" applyFont="1" applyAlignment="1">
      <alignment horizontal="right"/>
    </xf>
    <xf numFmtId="37" fontId="3" fillId="0" borderId="5" xfId="4" applyNumberFormat="1" applyFont="1" applyBorder="1" applyProtection="1"/>
    <xf numFmtId="37" fontId="3" fillId="0" borderId="2" xfId="4" applyNumberFormat="1" applyFont="1" applyBorder="1" applyProtection="1"/>
    <xf numFmtId="164" fontId="3" fillId="0" borderId="0" xfId="4" applyNumberFormat="1" applyFont="1" applyBorder="1" applyProtection="1"/>
  </cellXfs>
  <cellStyles count="113">
    <cellStyle name="Comma" xfId="1" builtinId="3"/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Hyperlink" xfId="2" builtinId="8"/>
    <cellStyle name="Normal" xfId="0" builtinId="0"/>
    <cellStyle name="Normal 3" xfId="9"/>
    <cellStyle name="Normal 5" xfId="11"/>
    <cellStyle name="Normal_Sheet1" xfId="4"/>
  </cellStyles>
  <dxfs count="2"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GeneralPage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127</xdr:row>
      <xdr:rowOff>0</xdr:rowOff>
    </xdr:from>
    <xdr:to>
      <xdr:col>4</xdr:col>
      <xdr:colOff>337480</xdr:colOff>
      <xdr:row>127</xdr:row>
      <xdr:rowOff>3843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/>
          </a:extLst>
        </xdr:cNvPr>
        <xdr:cNvSpPr txBox="1"/>
      </xdr:nvSpPr>
      <xdr:spPr>
        <a:xfrm>
          <a:off x="4152900" y="304800"/>
          <a:ext cx="1391580" cy="308643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Instructions</a:t>
          </a:r>
          <a:endParaRPr lang="en-US" sz="1200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hall/Downloads/156625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hall/Downloads/P&amp;L%20FY%202019%20actual%20to%20budget%20before%20audit%2008.16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Instructions"/>
      <sheetName val="Alerts"/>
    </sheetNames>
    <sheetDataSet>
      <sheetData sheetId="0"/>
      <sheetData sheetId="1"/>
      <sheetData sheetId="2"/>
      <sheetData sheetId="3"/>
      <sheetData sheetId="4"/>
      <sheetData sheetId="5">
        <row r="11">
          <cell r="I11">
            <v>404325</v>
          </cell>
        </row>
      </sheetData>
      <sheetData sheetId="6"/>
      <sheetData sheetId="7"/>
      <sheetData sheetId="8"/>
      <sheetData sheetId="9">
        <row r="39">
          <cell r="J39">
            <v>2380079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ickBooks Desktop Export Tips"/>
      <sheetName val="Sheet1"/>
    </sheetNames>
    <sheetDataSet>
      <sheetData sheetId="0" refreshError="1"/>
      <sheetData sheetId="1" refreshError="1">
        <row r="6">
          <cell r="J6">
            <v>22004.639999999999</v>
          </cell>
        </row>
        <row r="80">
          <cell r="J80">
            <v>1195232.48</v>
          </cell>
        </row>
        <row r="88">
          <cell r="J88">
            <v>328079.56</v>
          </cell>
        </row>
        <row r="96">
          <cell r="J96">
            <v>272730.77</v>
          </cell>
        </row>
        <row r="100">
          <cell r="J100">
            <v>165624.70000000001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T168"/>
  <sheetViews>
    <sheetView tabSelected="1" workbookViewId="0">
      <pane xSplit="1" topLeftCell="AY1" activePane="topRight" state="frozen"/>
      <selection activeCell="A21" sqref="A21"/>
      <selection pane="topRight" activeCell="BG1" sqref="BG1"/>
    </sheetView>
  </sheetViews>
  <sheetFormatPr baseColWidth="10" defaultRowHeight="15" x14ac:dyDescent="0"/>
  <cols>
    <col min="1" max="1" width="45.5" customWidth="1"/>
    <col min="2" max="2" width="12.1640625" bestFit="1" customWidth="1"/>
    <col min="3" max="3" width="12.5" customWidth="1"/>
    <col min="4" max="4" width="13.6640625" bestFit="1" customWidth="1"/>
    <col min="5" max="5" width="12" customWidth="1"/>
    <col min="6" max="6" width="14.5" bestFit="1" customWidth="1"/>
    <col min="7" max="7" width="13.33203125" customWidth="1"/>
    <col min="8" max="8" width="12.83203125" bestFit="1" customWidth="1"/>
    <col min="9" max="9" width="13.6640625" bestFit="1" customWidth="1"/>
    <col min="10" max="13" width="13.33203125" bestFit="1" customWidth="1"/>
    <col min="14" max="14" width="13.1640625" bestFit="1" customWidth="1"/>
    <col min="15" max="15" width="11.83203125" bestFit="1" customWidth="1"/>
    <col min="16" max="16" width="11.6640625" bestFit="1" customWidth="1"/>
    <col min="17" max="19" width="13.33203125" bestFit="1" customWidth="1"/>
    <col min="20" max="29" width="13.6640625" bestFit="1" customWidth="1"/>
    <col min="30" max="30" width="15.1640625" bestFit="1" customWidth="1"/>
    <col min="31" max="31" width="14.5" customWidth="1"/>
    <col min="32" max="49" width="13.33203125" bestFit="1" customWidth="1"/>
    <col min="50" max="50" width="13.5" bestFit="1" customWidth="1"/>
    <col min="51" max="53" width="13.33203125" bestFit="1" customWidth="1"/>
    <col min="54" max="54" width="13.33203125" customWidth="1"/>
    <col min="55" max="55" width="12.83203125" customWidth="1"/>
    <col min="56" max="56" width="12.33203125" customWidth="1"/>
    <col min="57" max="57" width="11.83203125" customWidth="1"/>
    <col min="58" max="58" width="12" customWidth="1"/>
    <col min="59" max="59" width="12.83203125" customWidth="1"/>
    <col min="60" max="61" width="13.33203125" bestFit="1" customWidth="1"/>
    <col min="62" max="62" width="12.6640625" customWidth="1"/>
    <col min="63" max="64" width="12.1640625" customWidth="1"/>
    <col min="65" max="65" width="11.83203125" bestFit="1" customWidth="1"/>
    <col min="66" max="66" width="11.6640625" customWidth="1"/>
    <col min="67" max="67" width="13.1640625" customWidth="1"/>
    <col min="68" max="68" width="13.83203125" customWidth="1"/>
    <col min="69" max="69" width="12.33203125" customWidth="1"/>
    <col min="70" max="70" width="13.6640625" customWidth="1"/>
    <col min="71" max="71" width="12.83203125" customWidth="1"/>
    <col min="72" max="72" width="11.33203125" customWidth="1"/>
    <col min="73" max="73" width="12.33203125" customWidth="1"/>
    <col min="74" max="74" width="11.6640625" customWidth="1"/>
    <col min="75" max="75" width="12.33203125" customWidth="1"/>
    <col min="76" max="77" width="12.6640625" customWidth="1"/>
    <col min="78" max="78" width="13.6640625" customWidth="1"/>
    <col min="79" max="79" width="12.5" customWidth="1"/>
    <col min="80" max="80" width="11.83203125" bestFit="1" customWidth="1"/>
    <col min="81" max="81" width="13.1640625" customWidth="1"/>
    <col min="82" max="82" width="13.33203125" bestFit="1" customWidth="1"/>
    <col min="83" max="85" width="13.6640625" bestFit="1" customWidth="1"/>
    <col min="86" max="86" width="13.5" customWidth="1"/>
    <col min="87" max="87" width="12" customWidth="1"/>
    <col min="88" max="88" width="12.33203125" customWidth="1"/>
    <col min="89" max="89" width="13.33203125" bestFit="1" customWidth="1"/>
    <col min="90" max="90" width="12.1640625" customWidth="1"/>
    <col min="91" max="91" width="12.33203125" customWidth="1"/>
    <col min="92" max="92" width="14.5" customWidth="1"/>
    <col min="93" max="93" width="16.1640625" customWidth="1"/>
    <col min="94" max="94" width="13.33203125" bestFit="1" customWidth="1"/>
    <col min="95" max="95" width="13" customWidth="1"/>
    <col min="96" max="96" width="13.33203125" bestFit="1" customWidth="1"/>
    <col min="97" max="97" width="12.1640625" customWidth="1"/>
    <col min="98" max="98" width="14.83203125" customWidth="1"/>
    <col min="99" max="99" width="13.33203125" bestFit="1" customWidth="1"/>
    <col min="100" max="100" width="12.1640625" customWidth="1"/>
    <col min="101" max="101" width="12.33203125" customWidth="1"/>
    <col min="102" max="104" width="13.33203125" bestFit="1" customWidth="1"/>
    <col min="105" max="106" width="12.1640625" customWidth="1"/>
    <col min="107" max="107" width="11.5" customWidth="1"/>
    <col min="108" max="108" width="13.33203125" bestFit="1" customWidth="1"/>
    <col min="109" max="109" width="12.33203125" customWidth="1"/>
    <col min="110" max="110" width="11.83203125" bestFit="1" customWidth="1"/>
    <col min="111" max="111" width="13.33203125" bestFit="1" customWidth="1"/>
    <col min="112" max="113" width="13.6640625" bestFit="1" customWidth="1"/>
    <col min="114" max="116" width="13.33203125" bestFit="1" customWidth="1"/>
    <col min="117" max="117" width="12.1640625" customWidth="1"/>
    <col min="118" max="119" width="13.33203125" bestFit="1" customWidth="1"/>
    <col min="120" max="120" width="14.5" bestFit="1" customWidth="1"/>
    <col min="121" max="121" width="13.33203125" bestFit="1" customWidth="1"/>
    <col min="122" max="122" width="11.83203125" bestFit="1" customWidth="1"/>
    <col min="123" max="123" width="12" customWidth="1"/>
    <col min="124" max="124" width="14.5" bestFit="1" customWidth="1"/>
    <col min="125" max="125" width="13.6640625" bestFit="1" customWidth="1"/>
    <col min="126" max="126" width="13.33203125" bestFit="1" customWidth="1"/>
    <col min="127" max="127" width="12.83203125" customWidth="1"/>
    <col min="128" max="128" width="13.33203125" bestFit="1" customWidth="1"/>
    <col min="129" max="129" width="13.6640625" bestFit="1" customWidth="1"/>
    <col min="130" max="130" width="13.5" customWidth="1"/>
    <col min="131" max="131" width="13.33203125" bestFit="1" customWidth="1"/>
    <col min="132" max="132" width="12.33203125" customWidth="1"/>
    <col min="133" max="133" width="12.5" customWidth="1"/>
    <col min="134" max="134" width="12.33203125" customWidth="1"/>
    <col min="135" max="135" width="13.6640625" bestFit="1" customWidth="1"/>
    <col min="136" max="136" width="12" customWidth="1"/>
    <col min="137" max="137" width="13.6640625" bestFit="1" customWidth="1"/>
    <col min="138" max="138" width="13" customWidth="1"/>
    <col min="139" max="139" width="13.6640625" bestFit="1" customWidth="1"/>
    <col min="140" max="140" width="12.1640625" bestFit="1" customWidth="1"/>
    <col min="141" max="141" width="13.6640625" bestFit="1" customWidth="1"/>
    <col min="142" max="144" width="13.33203125" bestFit="1" customWidth="1"/>
    <col min="145" max="145" width="12" customWidth="1"/>
    <col min="147" max="149" width="13.33203125" bestFit="1" customWidth="1"/>
    <col min="150" max="150" width="14.5" bestFit="1" customWidth="1"/>
    <col min="151" max="151" width="13.33203125" bestFit="1" customWidth="1"/>
    <col min="152" max="152" width="11.83203125" bestFit="1" customWidth="1"/>
    <col min="153" max="154" width="13.33203125" bestFit="1" customWidth="1"/>
    <col min="155" max="155" width="11.5" customWidth="1"/>
    <col min="156" max="156" width="13.5" bestFit="1" customWidth="1"/>
    <col min="157" max="162" width="13.33203125" bestFit="1" customWidth="1"/>
    <col min="163" max="163" width="11.83203125" bestFit="1" customWidth="1"/>
    <col min="164" max="165" width="13.6640625" bestFit="1" customWidth="1"/>
    <col min="166" max="166" width="12.33203125" customWidth="1"/>
    <col min="167" max="167" width="14.5" bestFit="1" customWidth="1"/>
    <col min="168" max="168" width="13.6640625" bestFit="1" customWidth="1"/>
    <col min="169" max="169" width="14.5" bestFit="1" customWidth="1"/>
    <col min="170" max="170" width="13.6640625" bestFit="1" customWidth="1"/>
    <col min="171" max="171" width="14.5" bestFit="1" customWidth="1"/>
    <col min="172" max="174" width="13.6640625" bestFit="1" customWidth="1"/>
    <col min="175" max="176" width="13.33203125" bestFit="1" customWidth="1"/>
    <col min="177" max="177" width="12.1640625" bestFit="1" customWidth="1"/>
    <col min="178" max="178" width="13" customWidth="1"/>
    <col min="179" max="179" width="14.5" bestFit="1" customWidth="1"/>
    <col min="180" max="180" width="11.83203125" customWidth="1"/>
    <col min="181" max="181" width="12.33203125" customWidth="1"/>
    <col min="182" max="183" width="13.33203125" bestFit="1" customWidth="1"/>
    <col min="184" max="184" width="13.6640625" bestFit="1" customWidth="1"/>
    <col min="185" max="185" width="13.33203125" bestFit="1" customWidth="1"/>
    <col min="186" max="186" width="12.1640625" customWidth="1"/>
    <col min="187" max="187" width="13.33203125" bestFit="1" customWidth="1"/>
    <col min="188" max="188" width="13.6640625" bestFit="1" customWidth="1"/>
    <col min="189" max="189" width="13.33203125" bestFit="1" customWidth="1"/>
    <col min="190" max="190" width="13.6640625" bestFit="1" customWidth="1"/>
    <col min="191" max="191" width="13.1640625" bestFit="1" customWidth="1"/>
    <col min="192" max="194" width="13.33203125" bestFit="1" customWidth="1"/>
    <col min="195" max="195" width="12.5" customWidth="1"/>
    <col min="196" max="196" width="12.1640625" bestFit="1" customWidth="1"/>
    <col min="197" max="197" width="13.5" bestFit="1" customWidth="1"/>
    <col min="198" max="198" width="13.6640625" bestFit="1" customWidth="1"/>
    <col min="199" max="199" width="12.1640625" customWidth="1"/>
    <col min="200" max="200" width="13.6640625" bestFit="1" customWidth="1"/>
    <col min="201" max="201" width="13.33203125" bestFit="1" customWidth="1"/>
    <col min="202" max="203" width="13.6640625" bestFit="1" customWidth="1"/>
    <col min="204" max="204" width="12.6640625" customWidth="1"/>
    <col min="205" max="205" width="13.5" bestFit="1" customWidth="1"/>
    <col min="206" max="206" width="13.1640625" customWidth="1"/>
    <col min="207" max="207" width="12.6640625" customWidth="1"/>
    <col min="208" max="208" width="13.33203125" bestFit="1" customWidth="1"/>
    <col min="209" max="209" width="14.5" bestFit="1" customWidth="1"/>
    <col min="211" max="211" width="13.5" bestFit="1" customWidth="1"/>
    <col min="212" max="212" width="13.6640625" bestFit="1" customWidth="1"/>
    <col min="213" max="213" width="11.6640625" customWidth="1"/>
    <col min="214" max="214" width="13" customWidth="1"/>
    <col min="215" max="216" width="13.6640625" bestFit="1" customWidth="1"/>
    <col min="217" max="220" width="13.33203125" bestFit="1" customWidth="1"/>
    <col min="221" max="221" width="13.6640625" bestFit="1" customWidth="1"/>
    <col min="222" max="222" width="13.33203125" bestFit="1" customWidth="1"/>
    <col min="223" max="224" width="13.6640625" bestFit="1" customWidth="1"/>
    <col min="225" max="225" width="14.5" bestFit="1" customWidth="1"/>
    <col min="226" max="231" width="13.6640625" bestFit="1" customWidth="1"/>
    <col min="232" max="233" width="13.33203125" bestFit="1" customWidth="1"/>
    <col min="235" max="235" width="13.33203125" bestFit="1" customWidth="1"/>
    <col min="236" max="236" width="15.1640625" customWidth="1"/>
    <col min="237" max="237" width="12.1640625" bestFit="1" customWidth="1"/>
    <col min="238" max="238" width="11.83203125" bestFit="1" customWidth="1"/>
    <col min="239" max="239" width="12.1640625" customWidth="1"/>
    <col min="240" max="240" width="13.6640625" bestFit="1" customWidth="1"/>
    <col min="241" max="241" width="11.83203125" bestFit="1" customWidth="1"/>
    <col min="242" max="242" width="14.5" bestFit="1" customWidth="1"/>
    <col min="243" max="243" width="12.1640625" bestFit="1" customWidth="1"/>
    <col min="244" max="255" width="13.6640625" bestFit="1" customWidth="1"/>
    <col min="256" max="256" width="12.1640625" bestFit="1" customWidth="1"/>
    <col min="257" max="257" width="13.6640625" bestFit="1" customWidth="1"/>
    <col min="258" max="258" width="12.1640625" bestFit="1" customWidth="1"/>
    <col min="259" max="259" width="11.83203125" bestFit="1" customWidth="1"/>
    <col min="260" max="262" width="13.33203125" bestFit="1" customWidth="1"/>
    <col min="263" max="263" width="14.1640625" customWidth="1"/>
    <col min="264" max="266" width="13.33203125" bestFit="1" customWidth="1"/>
    <col min="267" max="267" width="12.6640625" customWidth="1"/>
    <col min="268" max="268" width="13.33203125" bestFit="1" customWidth="1"/>
    <col min="269" max="269" width="11.6640625" customWidth="1"/>
    <col min="270" max="270" width="13.83203125" customWidth="1"/>
    <col min="271" max="272" width="11.83203125" customWidth="1"/>
    <col min="273" max="273" width="12.83203125" customWidth="1"/>
    <col min="274" max="274" width="12.33203125" customWidth="1"/>
    <col min="275" max="275" width="11.83203125" customWidth="1"/>
    <col min="276" max="276" width="12.1640625" customWidth="1"/>
    <col min="277" max="277" width="13.83203125" customWidth="1"/>
    <col min="278" max="279" width="13.6640625" customWidth="1"/>
    <col min="280" max="280" width="12.5" customWidth="1"/>
    <col min="281" max="281" width="12" customWidth="1"/>
    <col min="282" max="282" width="12.33203125" customWidth="1"/>
    <col min="283" max="283" width="13" customWidth="1"/>
    <col min="284" max="284" width="11.83203125" bestFit="1" customWidth="1"/>
    <col min="285" max="285" width="13.33203125" bestFit="1" customWidth="1"/>
    <col min="286" max="286" width="11.83203125" bestFit="1" customWidth="1"/>
    <col min="287" max="291" width="13.33203125" bestFit="1" customWidth="1"/>
    <col min="292" max="292" width="14.5" customWidth="1"/>
    <col min="293" max="293" width="13.33203125" bestFit="1" customWidth="1"/>
    <col min="294" max="294" width="13.33203125" customWidth="1"/>
    <col min="295" max="295" width="13.33203125" bestFit="1" customWidth="1"/>
    <col min="296" max="296" width="13" bestFit="1" customWidth="1"/>
    <col min="297" max="300" width="13.33203125" bestFit="1" customWidth="1"/>
    <col min="301" max="301" width="11.33203125" bestFit="1" customWidth="1"/>
    <col min="302" max="303" width="13.33203125" bestFit="1" customWidth="1"/>
    <col min="304" max="304" width="11.83203125" bestFit="1" customWidth="1"/>
    <col min="305" max="305" width="12" customWidth="1"/>
    <col min="306" max="306" width="14.6640625" customWidth="1"/>
    <col min="307" max="311" width="13.33203125" bestFit="1" customWidth="1"/>
    <col min="312" max="312" width="11.83203125" bestFit="1" customWidth="1"/>
    <col min="313" max="316" width="13.33203125" bestFit="1" customWidth="1"/>
    <col min="317" max="317" width="11.83203125" customWidth="1"/>
    <col min="318" max="318" width="13.33203125" bestFit="1" customWidth="1"/>
    <col min="319" max="319" width="12.5" customWidth="1"/>
    <col min="320" max="321" width="13.33203125" bestFit="1" customWidth="1"/>
    <col min="322" max="322" width="12.5" customWidth="1"/>
    <col min="323" max="323" width="13.1640625" bestFit="1" customWidth="1"/>
    <col min="324" max="324" width="13.6640625" customWidth="1"/>
    <col min="325" max="325" width="13.33203125" bestFit="1" customWidth="1"/>
    <col min="326" max="326" width="13.1640625" bestFit="1" customWidth="1"/>
    <col min="327" max="327" width="13.33203125" bestFit="1" customWidth="1"/>
    <col min="328" max="328" width="13.5" customWidth="1"/>
    <col min="329" max="329" width="11.33203125" bestFit="1" customWidth="1"/>
    <col min="330" max="331" width="13.33203125" bestFit="1" customWidth="1"/>
    <col min="332" max="332" width="13.1640625" bestFit="1" customWidth="1"/>
    <col min="333" max="337" width="13.33203125" bestFit="1" customWidth="1"/>
    <col min="338" max="338" width="12.6640625" customWidth="1"/>
    <col min="339" max="339" width="13.33203125" bestFit="1" customWidth="1"/>
    <col min="340" max="340" width="11.83203125" bestFit="1" customWidth="1"/>
    <col min="342" max="343" width="11.33203125" bestFit="1" customWidth="1"/>
    <col min="344" max="345" width="13.33203125" bestFit="1" customWidth="1"/>
    <col min="346" max="347" width="11.83203125" bestFit="1" customWidth="1"/>
    <col min="348" max="348" width="13.33203125" bestFit="1" customWidth="1"/>
    <col min="349" max="349" width="12.83203125" bestFit="1" customWidth="1"/>
    <col min="350" max="350" width="12.5" customWidth="1"/>
    <col min="351" max="351" width="12.6640625" style="127" customWidth="1"/>
    <col min="352" max="352" width="13.33203125" bestFit="1" customWidth="1"/>
    <col min="353" max="353" width="12.83203125" customWidth="1"/>
    <col min="354" max="360" width="13.33203125" bestFit="1" customWidth="1"/>
    <col min="361" max="361" width="11.83203125" bestFit="1" customWidth="1"/>
    <col min="362" max="363" width="13.33203125" bestFit="1" customWidth="1"/>
    <col min="364" max="364" width="12.5" customWidth="1"/>
    <col min="365" max="365" width="11.33203125" bestFit="1" customWidth="1"/>
    <col min="366" max="366" width="13.33203125" bestFit="1" customWidth="1"/>
    <col min="367" max="367" width="12.83203125" bestFit="1" customWidth="1"/>
    <col min="368" max="368" width="11.83203125" customWidth="1"/>
    <col min="369" max="379" width="13.33203125" bestFit="1" customWidth="1"/>
    <col min="380" max="380" width="13.33203125" customWidth="1"/>
    <col min="381" max="381" width="13.33203125" bestFit="1" customWidth="1"/>
    <col min="382" max="382" width="11.83203125" bestFit="1" customWidth="1"/>
    <col min="383" max="383" width="13.33203125" bestFit="1" customWidth="1"/>
    <col min="384" max="384" width="14.83203125" customWidth="1"/>
    <col min="385" max="385" width="13" customWidth="1"/>
    <col min="386" max="388" width="13.33203125" bestFit="1" customWidth="1"/>
    <col min="389" max="390" width="11.83203125" bestFit="1" customWidth="1"/>
    <col min="391" max="391" width="13.6640625" customWidth="1"/>
    <col min="392" max="392" width="13.33203125" customWidth="1"/>
    <col min="393" max="394" width="12.83203125" customWidth="1"/>
    <col min="395" max="395" width="11.83203125" bestFit="1" customWidth="1"/>
    <col min="396" max="396" width="13.33203125" bestFit="1" customWidth="1"/>
    <col min="397" max="397" width="12.6640625" customWidth="1"/>
    <col min="398" max="398" width="13.83203125" customWidth="1"/>
    <col min="399" max="399" width="13.1640625" customWidth="1"/>
    <col min="400" max="400" width="16" customWidth="1"/>
    <col min="401" max="401" width="13.83203125" customWidth="1"/>
    <col min="402" max="403" width="13.33203125" bestFit="1" customWidth="1"/>
    <col min="404" max="404" width="11.83203125" bestFit="1" customWidth="1"/>
    <col min="405" max="405" width="12" customWidth="1"/>
    <col min="406" max="406" width="13.1640625" bestFit="1" customWidth="1"/>
    <col min="407" max="407" width="12.83203125" customWidth="1"/>
    <col min="408" max="411" width="13.33203125" bestFit="1" customWidth="1"/>
    <col min="413" max="413" width="11.5" bestFit="1" customWidth="1"/>
  </cols>
  <sheetData>
    <row r="1" spans="1:465">
      <c r="A1" t="s">
        <v>1224</v>
      </c>
      <c r="H1" t="s">
        <v>1224</v>
      </c>
      <c r="J1" t="s">
        <v>1224</v>
      </c>
      <c r="K1" t="s">
        <v>1224</v>
      </c>
      <c r="L1" t="s">
        <v>1224</v>
      </c>
      <c r="N1" t="s">
        <v>1224</v>
      </c>
      <c r="O1" t="s">
        <v>1224</v>
      </c>
      <c r="P1" t="s">
        <v>1224</v>
      </c>
      <c r="S1" t="s">
        <v>1224</v>
      </c>
      <c r="AF1" t="s">
        <v>1224</v>
      </c>
      <c r="BB1" t="s">
        <v>1224</v>
      </c>
      <c r="BC1" t="s">
        <v>1224</v>
      </c>
      <c r="BD1" t="s">
        <v>1224</v>
      </c>
      <c r="BE1" t="s">
        <v>1224</v>
      </c>
      <c r="BF1" t="s">
        <v>1224</v>
      </c>
      <c r="BG1" t="s">
        <v>1224</v>
      </c>
      <c r="BJ1" t="s">
        <v>1224</v>
      </c>
      <c r="BN1" t="s">
        <v>1224</v>
      </c>
      <c r="BO1" t="s">
        <v>1224</v>
      </c>
      <c r="CE1" t="s">
        <v>1224</v>
      </c>
      <c r="CF1" t="s">
        <v>1224</v>
      </c>
      <c r="CG1" t="s">
        <v>1224</v>
      </c>
      <c r="DD1" t="s">
        <v>1224</v>
      </c>
      <c r="DE1" t="s">
        <v>1224</v>
      </c>
      <c r="DG1" t="s">
        <v>1224</v>
      </c>
      <c r="DQ1" t="s">
        <v>1224</v>
      </c>
      <c r="DS1" t="s">
        <v>1224</v>
      </c>
      <c r="DX1" t="s">
        <v>1224</v>
      </c>
      <c r="EB1" t="s">
        <v>1224</v>
      </c>
      <c r="EI1" t="s">
        <v>1224</v>
      </c>
      <c r="EO1" t="s">
        <v>1224</v>
      </c>
      <c r="EP1" t="s">
        <v>1224</v>
      </c>
      <c r="EU1" t="s">
        <v>1224</v>
      </c>
      <c r="EY1" t="s">
        <v>1224</v>
      </c>
      <c r="EZ1" t="s">
        <v>1224</v>
      </c>
      <c r="FH1" s="148" t="s">
        <v>1224</v>
      </c>
      <c r="FI1" t="s">
        <v>1224</v>
      </c>
      <c r="FJ1" t="s">
        <v>1224</v>
      </c>
      <c r="FK1" t="s">
        <v>1224</v>
      </c>
      <c r="FL1" t="s">
        <v>1224</v>
      </c>
      <c r="FM1" t="s">
        <v>1224</v>
      </c>
      <c r="FN1" t="s">
        <v>1224</v>
      </c>
      <c r="FO1" t="s">
        <v>1224</v>
      </c>
      <c r="FP1" t="s">
        <v>1224</v>
      </c>
      <c r="FQ1" t="s">
        <v>1224</v>
      </c>
      <c r="FR1" t="s">
        <v>1224</v>
      </c>
      <c r="FU1" t="s">
        <v>1224</v>
      </c>
      <c r="FV1" t="s">
        <v>1224</v>
      </c>
      <c r="FX1" t="s">
        <v>1224</v>
      </c>
      <c r="FY1" t="s">
        <v>1224</v>
      </c>
      <c r="FZ1" t="s">
        <v>1224</v>
      </c>
      <c r="GC1" s="148" t="s">
        <v>1224</v>
      </c>
      <c r="GE1" s="148" t="s">
        <v>1224</v>
      </c>
      <c r="GF1" s="148" t="s">
        <v>1224</v>
      </c>
      <c r="GJ1" s="148" t="s">
        <v>1224</v>
      </c>
      <c r="GK1" s="148" t="s">
        <v>1224</v>
      </c>
      <c r="GO1" s="148" t="s">
        <v>1224</v>
      </c>
      <c r="GP1" s="148" t="s">
        <v>1224</v>
      </c>
      <c r="GQ1" s="148" t="s">
        <v>1224</v>
      </c>
      <c r="GR1" s="148" t="s">
        <v>1224</v>
      </c>
      <c r="GS1" s="148" t="s">
        <v>1224</v>
      </c>
      <c r="GT1" s="148" t="s">
        <v>1224</v>
      </c>
      <c r="GU1" s="148" t="s">
        <v>1224</v>
      </c>
      <c r="GY1" s="148" t="s">
        <v>1224</v>
      </c>
      <c r="HB1" s="148"/>
      <c r="HC1" s="148"/>
      <c r="HD1" s="148"/>
      <c r="HE1" s="148"/>
      <c r="HF1" s="148" t="s">
        <v>1224</v>
      </c>
      <c r="HG1" s="148" t="s">
        <v>1224</v>
      </c>
      <c r="IA1" s="148" t="s">
        <v>1224</v>
      </c>
      <c r="ID1" s="148" t="s">
        <v>1224</v>
      </c>
      <c r="IG1" s="148" t="s">
        <v>1224</v>
      </c>
      <c r="IH1" s="148" t="s">
        <v>1224</v>
      </c>
      <c r="JA1" s="148" t="s">
        <v>1224</v>
      </c>
      <c r="JC1" s="148" t="s">
        <v>1224</v>
      </c>
      <c r="JX1" s="148" t="s">
        <v>1224</v>
      </c>
      <c r="KD1" s="148" t="s">
        <v>1224</v>
      </c>
      <c r="KE1" s="148" t="s">
        <v>1224</v>
      </c>
      <c r="KH1" s="148" t="s">
        <v>1224</v>
      </c>
      <c r="KI1" s="148" t="s">
        <v>1224</v>
      </c>
      <c r="KL1" s="148" t="s">
        <v>1224</v>
      </c>
      <c r="KM1" s="148" t="s">
        <v>1224</v>
      </c>
      <c r="KN1" s="148" t="s">
        <v>1224</v>
      </c>
      <c r="KU1" s="148" t="s">
        <v>1224</v>
      </c>
      <c r="KV1" s="148" t="s">
        <v>1224</v>
      </c>
      <c r="KY1" s="148" t="s">
        <v>1224</v>
      </c>
      <c r="KZ1" s="148" t="s">
        <v>1224</v>
      </c>
      <c r="LD1" s="148" t="s">
        <v>1224</v>
      </c>
      <c r="LE1" s="148" t="s">
        <v>1224</v>
      </c>
      <c r="LF1" s="148" t="s">
        <v>1224</v>
      </c>
      <c r="LJ1" s="148" t="s">
        <v>1224</v>
      </c>
      <c r="LK1" s="148" t="s">
        <v>1224</v>
      </c>
      <c r="LN1" s="148" t="s">
        <v>1224</v>
      </c>
      <c r="LP1" s="148" t="s">
        <v>1224</v>
      </c>
      <c r="LQ1" s="148" t="s">
        <v>1224</v>
      </c>
      <c r="LR1" s="148" t="s">
        <v>1224</v>
      </c>
      <c r="LT1" s="148" t="s">
        <v>1224</v>
      </c>
      <c r="LU1" s="148" t="s">
        <v>1224</v>
      </c>
      <c r="LW1" s="148" t="s">
        <v>1224</v>
      </c>
      <c r="MB1" s="148" t="s">
        <v>1224</v>
      </c>
      <c r="MC1" s="148" t="s">
        <v>1224</v>
      </c>
      <c r="MD1" s="148" t="s">
        <v>1224</v>
      </c>
      <c r="ME1" s="148" t="s">
        <v>1224</v>
      </c>
      <c r="MF1" s="148" t="s">
        <v>1224</v>
      </c>
      <c r="MG1" s="148" t="s">
        <v>1224</v>
      </c>
      <c r="MH1" s="148" t="s">
        <v>1224</v>
      </c>
      <c r="MI1" s="148" t="s">
        <v>1224</v>
      </c>
      <c r="MJ1" s="148" t="s">
        <v>1224</v>
      </c>
      <c r="MK1" s="148" t="s">
        <v>1224</v>
      </c>
      <c r="MQ1" s="148" t="s">
        <v>1224</v>
      </c>
      <c r="MR1" s="148" t="s">
        <v>1224</v>
      </c>
      <c r="MS1" s="148" t="s">
        <v>1224</v>
      </c>
      <c r="MT1" s="148" t="s">
        <v>1224</v>
      </c>
      <c r="MU1" s="148" t="s">
        <v>1224</v>
      </c>
      <c r="MV1" s="148" t="s">
        <v>1224</v>
      </c>
      <c r="NF1" s="148" t="s">
        <v>1224</v>
      </c>
      <c r="NG1" s="148" t="s">
        <v>1224</v>
      </c>
      <c r="NR1" s="148" t="s">
        <v>1224</v>
      </c>
      <c r="NS1" s="148" t="s">
        <v>1224</v>
      </c>
      <c r="NU1" s="148" t="s">
        <v>1224</v>
      </c>
      <c r="NV1" s="148" t="s">
        <v>1224</v>
      </c>
      <c r="NX1" s="148" t="s">
        <v>1224</v>
      </c>
      <c r="OE1" s="148" t="s">
        <v>1224</v>
      </c>
      <c r="OF1" s="148" t="s">
        <v>1224</v>
      </c>
      <c r="OH1" s="148" t="s">
        <v>1224</v>
      </c>
      <c r="OT1" s="148" t="s">
        <v>1224</v>
      </c>
    </row>
    <row r="2" spans="1:465">
      <c r="A2" t="s">
        <v>1215</v>
      </c>
      <c r="R2" t="s">
        <v>1215</v>
      </c>
      <c r="S2" t="s">
        <v>1215</v>
      </c>
      <c r="AE2" t="s">
        <v>1215</v>
      </c>
      <c r="DI2" t="s">
        <v>1215</v>
      </c>
      <c r="DQ2" t="s">
        <v>1215</v>
      </c>
      <c r="EU2" t="s">
        <v>1215</v>
      </c>
      <c r="FB2" t="s">
        <v>1215</v>
      </c>
      <c r="FC2" t="s">
        <v>1215</v>
      </c>
      <c r="FD2" t="s">
        <v>1215</v>
      </c>
      <c r="FE2" t="s">
        <v>1215</v>
      </c>
      <c r="FF2" t="s">
        <v>1215</v>
      </c>
      <c r="FS2" t="s">
        <v>1215</v>
      </c>
      <c r="FV2" t="s">
        <v>1215</v>
      </c>
      <c r="GM2" t="s">
        <v>1215</v>
      </c>
      <c r="HG2" t="s">
        <v>1215</v>
      </c>
      <c r="KV2" t="s">
        <v>1215</v>
      </c>
      <c r="LG2" t="s">
        <v>1215</v>
      </c>
      <c r="LZ2" t="s">
        <v>1215</v>
      </c>
      <c r="MF2" t="s">
        <v>1215</v>
      </c>
      <c r="MH2" t="s">
        <v>1215</v>
      </c>
      <c r="MI2" t="s">
        <v>1215</v>
      </c>
      <c r="MJ2" t="s">
        <v>1215</v>
      </c>
      <c r="MK2" t="s">
        <v>1215</v>
      </c>
      <c r="NO2" t="s">
        <v>1215</v>
      </c>
    </row>
    <row r="3" spans="1:465">
      <c r="A3" t="s">
        <v>1209</v>
      </c>
      <c r="D3" t="s">
        <v>1203</v>
      </c>
      <c r="I3" t="s">
        <v>1203</v>
      </c>
      <c r="K3" t="s">
        <v>1203</v>
      </c>
      <c r="N3" t="s">
        <v>1203</v>
      </c>
      <c r="T3" t="s">
        <v>1203</v>
      </c>
      <c r="U3" t="s">
        <v>1203</v>
      </c>
      <c r="V3" t="s">
        <v>1203</v>
      </c>
      <c r="W3" t="s">
        <v>1203</v>
      </c>
      <c r="X3" t="s">
        <v>1203</v>
      </c>
      <c r="Y3" t="s">
        <v>1203</v>
      </c>
      <c r="Z3" t="s">
        <v>1203</v>
      </c>
      <c r="AB3" t="s">
        <v>1203</v>
      </c>
      <c r="AC3" t="s">
        <v>1203</v>
      </c>
      <c r="AE3" t="s">
        <v>1206</v>
      </c>
      <c r="BI3" t="s">
        <v>1203</v>
      </c>
      <c r="BK3" t="s">
        <v>1207</v>
      </c>
      <c r="BL3" t="s">
        <v>1207</v>
      </c>
      <c r="CC3" t="s">
        <v>1203</v>
      </c>
      <c r="DG3" t="s">
        <v>1208</v>
      </c>
      <c r="DQ3" t="s">
        <v>1203</v>
      </c>
      <c r="DS3" t="s">
        <v>1203</v>
      </c>
      <c r="DT3" t="s">
        <v>1203</v>
      </c>
      <c r="DW3" t="s">
        <v>1203</v>
      </c>
      <c r="EE3" t="s">
        <v>1203</v>
      </c>
      <c r="EH3" t="s">
        <v>1203</v>
      </c>
      <c r="EJ3" t="s">
        <v>1203</v>
      </c>
      <c r="EK3" t="s">
        <v>1203</v>
      </c>
      <c r="EU3" t="s">
        <v>1203</v>
      </c>
      <c r="FA3" t="s">
        <v>1208</v>
      </c>
      <c r="FF3" t="s">
        <v>1203</v>
      </c>
      <c r="FH3" t="s">
        <v>1203</v>
      </c>
      <c r="FN3" t="s">
        <v>1207</v>
      </c>
      <c r="FT3" t="s">
        <v>1208</v>
      </c>
      <c r="GH3" t="s">
        <v>1207</v>
      </c>
      <c r="GM3" t="s">
        <v>1203</v>
      </c>
      <c r="GO3" t="s">
        <v>1203</v>
      </c>
      <c r="GS3" t="s">
        <v>1203</v>
      </c>
      <c r="HG3" t="s">
        <v>1203</v>
      </c>
      <c r="ID3" t="s">
        <v>1203</v>
      </c>
      <c r="IE3" t="s">
        <v>1203</v>
      </c>
      <c r="IG3" t="s">
        <v>1203</v>
      </c>
      <c r="IL3" t="s">
        <v>1203</v>
      </c>
      <c r="IP3" t="s">
        <v>1203</v>
      </c>
      <c r="IR3" t="s">
        <v>1203</v>
      </c>
      <c r="IS3" t="s">
        <v>1203</v>
      </c>
      <c r="IT3" t="s">
        <v>1203</v>
      </c>
      <c r="IU3" t="s">
        <v>1203</v>
      </c>
      <c r="IV3" t="s">
        <v>1203</v>
      </c>
      <c r="IW3" t="s">
        <v>1203</v>
      </c>
      <c r="IX3" t="s">
        <v>1203</v>
      </c>
      <c r="IY3" t="s">
        <v>1203</v>
      </c>
      <c r="JE3" t="s">
        <v>1207</v>
      </c>
      <c r="JH3" t="s">
        <v>1203</v>
      </c>
      <c r="JW3" t="s">
        <v>1207</v>
      </c>
      <c r="JX3" t="s">
        <v>1203</v>
      </c>
      <c r="JZ3" t="s">
        <v>1203</v>
      </c>
      <c r="KV3" t="s">
        <v>1203</v>
      </c>
      <c r="LD3" t="s">
        <v>1203</v>
      </c>
      <c r="LF3" t="s">
        <v>1203</v>
      </c>
      <c r="LG3" t="s">
        <v>1203</v>
      </c>
      <c r="LK3" t="s">
        <v>1203</v>
      </c>
      <c r="LS3" t="s">
        <v>1203</v>
      </c>
      <c r="LV3" t="s">
        <v>1207</v>
      </c>
      <c r="MA3" t="s">
        <v>1203</v>
      </c>
      <c r="MB3" t="s">
        <v>1208</v>
      </c>
      <c r="MF3" t="s">
        <v>1203</v>
      </c>
      <c r="MH3" t="s">
        <v>1203</v>
      </c>
      <c r="MI3" t="s">
        <v>1203</v>
      </c>
      <c r="MJ3" t="s">
        <v>1206</v>
      </c>
      <c r="MK3" t="s">
        <v>1208</v>
      </c>
      <c r="MN3" t="s">
        <v>1203</v>
      </c>
      <c r="MO3" t="s">
        <v>1207</v>
      </c>
      <c r="MP3" t="s">
        <v>1203</v>
      </c>
      <c r="MW3" t="s">
        <v>1208</v>
      </c>
      <c r="MY3" t="s">
        <v>1203</v>
      </c>
      <c r="NC3" t="s">
        <v>1203</v>
      </c>
      <c r="NJ3" t="s">
        <v>1203</v>
      </c>
      <c r="NM3" t="s">
        <v>1203</v>
      </c>
      <c r="NN3" t="s">
        <v>1203</v>
      </c>
      <c r="NO3" t="s">
        <v>1207</v>
      </c>
      <c r="NQ3" t="s">
        <v>1203</v>
      </c>
      <c r="OH3" t="s">
        <v>1203</v>
      </c>
      <c r="OI3" t="s">
        <v>1203</v>
      </c>
      <c r="OL3" t="s">
        <v>1203</v>
      </c>
      <c r="OP3" t="s">
        <v>1203</v>
      </c>
      <c r="OU3" t="s">
        <v>1203</v>
      </c>
    </row>
    <row r="4" spans="1:465" ht="105">
      <c r="A4" s="104" t="s">
        <v>977</v>
      </c>
      <c r="B4" s="105" t="s">
        <v>978</v>
      </c>
      <c r="C4" s="105" t="s">
        <v>979</v>
      </c>
      <c r="D4" s="105" t="s">
        <v>980</v>
      </c>
      <c r="E4" s="106" t="s">
        <v>981</v>
      </c>
      <c r="F4" s="106" t="s">
        <v>981</v>
      </c>
      <c r="G4" s="106" t="s">
        <v>981</v>
      </c>
      <c r="H4" s="103" t="s">
        <v>982</v>
      </c>
      <c r="I4" s="103" t="s">
        <v>983</v>
      </c>
      <c r="J4" s="106" t="s">
        <v>984</v>
      </c>
      <c r="K4" s="106" t="s">
        <v>984</v>
      </c>
      <c r="L4" s="105" t="s">
        <v>985</v>
      </c>
      <c r="M4" s="105" t="s">
        <v>986</v>
      </c>
      <c r="N4" s="106" t="s">
        <v>987</v>
      </c>
      <c r="O4" s="106" t="s">
        <v>988</v>
      </c>
      <c r="P4" s="106" t="s">
        <v>988</v>
      </c>
      <c r="Q4" s="105" t="s">
        <v>989</v>
      </c>
      <c r="R4" s="105" t="s">
        <v>990</v>
      </c>
      <c r="S4" s="106" t="s">
        <v>991</v>
      </c>
      <c r="T4" s="106" t="s">
        <v>992</v>
      </c>
      <c r="U4" s="106" t="s">
        <v>992</v>
      </c>
      <c r="V4" s="106" t="s">
        <v>992</v>
      </c>
      <c r="W4" s="106" t="s">
        <v>992</v>
      </c>
      <c r="X4" s="106" t="s">
        <v>992</v>
      </c>
      <c r="Y4" s="106" t="s">
        <v>992</v>
      </c>
      <c r="Z4" s="106" t="s">
        <v>992</v>
      </c>
      <c r="AA4" s="106" t="s">
        <v>992</v>
      </c>
      <c r="AB4" s="106" t="s">
        <v>992</v>
      </c>
      <c r="AC4" s="106" t="s">
        <v>992</v>
      </c>
      <c r="AD4" s="105" t="s">
        <v>993</v>
      </c>
      <c r="AE4" s="105" t="s">
        <v>994</v>
      </c>
      <c r="AF4" s="107" t="s">
        <v>995</v>
      </c>
      <c r="AG4" s="106" t="s">
        <v>996</v>
      </c>
      <c r="AH4" s="106" t="s">
        <v>996</v>
      </c>
      <c r="AI4" s="106" t="s">
        <v>996</v>
      </c>
      <c r="AJ4" s="106" t="s">
        <v>996</v>
      </c>
      <c r="AK4" s="106" t="s">
        <v>996</v>
      </c>
      <c r="AL4" s="106" t="s">
        <v>996</v>
      </c>
      <c r="AM4" s="106" t="s">
        <v>996</v>
      </c>
      <c r="AN4" s="106" t="s">
        <v>996</v>
      </c>
      <c r="AO4" s="106" t="s">
        <v>996</v>
      </c>
      <c r="AP4" s="106" t="s">
        <v>996</v>
      </c>
      <c r="AQ4" s="106" t="s">
        <v>996</v>
      </c>
      <c r="AR4" s="106" t="s">
        <v>996</v>
      </c>
      <c r="AS4" s="106" t="s">
        <v>996</v>
      </c>
      <c r="AT4" s="106" t="s">
        <v>996</v>
      </c>
      <c r="AU4" s="106" t="s">
        <v>996</v>
      </c>
      <c r="AV4" s="106" t="s">
        <v>996</v>
      </c>
      <c r="AW4" s="108" t="s">
        <v>996</v>
      </c>
      <c r="AX4" s="106" t="s">
        <v>996</v>
      </c>
      <c r="AY4" s="106" t="s">
        <v>996</v>
      </c>
      <c r="AZ4" s="106" t="s">
        <v>996</v>
      </c>
      <c r="BA4" s="106" t="s">
        <v>996</v>
      </c>
      <c r="BB4" s="106" t="s">
        <v>997</v>
      </c>
      <c r="BC4" s="106" t="s">
        <v>997</v>
      </c>
      <c r="BD4" s="106" t="s">
        <v>997</v>
      </c>
      <c r="BE4" s="106" t="s">
        <v>997</v>
      </c>
      <c r="BF4" s="106" t="s">
        <v>997</v>
      </c>
      <c r="BG4" s="106" t="s">
        <v>997</v>
      </c>
      <c r="BH4" s="105" t="s">
        <v>998</v>
      </c>
      <c r="BI4" s="105" t="s">
        <v>999</v>
      </c>
      <c r="BJ4" s="106" t="s">
        <v>1000</v>
      </c>
      <c r="BK4" s="105" t="s">
        <v>1001</v>
      </c>
      <c r="BL4" s="105" t="s">
        <v>1217</v>
      </c>
      <c r="BM4" s="105" t="s">
        <v>1002</v>
      </c>
      <c r="BN4" s="106" t="s">
        <v>1003</v>
      </c>
      <c r="BO4" s="105" t="s">
        <v>1004</v>
      </c>
      <c r="BP4" s="106" t="s">
        <v>1005</v>
      </c>
      <c r="BQ4" s="106" t="s">
        <v>1005</v>
      </c>
      <c r="BR4" s="106" t="s">
        <v>1005</v>
      </c>
      <c r="BS4" s="106" t="s">
        <v>1005</v>
      </c>
      <c r="BT4" s="106" t="s">
        <v>1005</v>
      </c>
      <c r="BU4" s="106" t="s">
        <v>1005</v>
      </c>
      <c r="BV4" s="106" t="s">
        <v>1005</v>
      </c>
      <c r="BW4" s="106" t="s">
        <v>1005</v>
      </c>
      <c r="BX4" s="106" t="s">
        <v>1005</v>
      </c>
      <c r="BY4" s="106" t="s">
        <v>1005</v>
      </c>
      <c r="BZ4" s="106" t="s">
        <v>1005</v>
      </c>
      <c r="CA4" s="106" t="s">
        <v>1005</v>
      </c>
      <c r="CB4" s="106" t="s">
        <v>1006</v>
      </c>
      <c r="CC4" s="106" t="s">
        <v>1007</v>
      </c>
      <c r="CD4" s="106" t="s">
        <v>1008</v>
      </c>
      <c r="CE4" s="106" t="s">
        <v>1009</v>
      </c>
      <c r="CF4" s="106" t="s">
        <v>1009</v>
      </c>
      <c r="CG4" s="106" t="s">
        <v>1009</v>
      </c>
      <c r="CH4" s="106" t="s">
        <v>1010</v>
      </c>
      <c r="CI4" s="106" t="s">
        <v>1010</v>
      </c>
      <c r="CJ4" s="106" t="s">
        <v>1010</v>
      </c>
      <c r="CK4" s="106" t="s">
        <v>1010</v>
      </c>
      <c r="CL4" s="106" t="s">
        <v>1010</v>
      </c>
      <c r="CM4" s="106" t="s">
        <v>1010</v>
      </c>
      <c r="CN4" s="106" t="s">
        <v>1010</v>
      </c>
      <c r="CO4" s="106" t="s">
        <v>1010</v>
      </c>
      <c r="CP4" s="106" t="s">
        <v>1010</v>
      </c>
      <c r="CQ4" s="106" t="s">
        <v>1010</v>
      </c>
      <c r="CR4" s="106" t="s">
        <v>1010</v>
      </c>
      <c r="CS4" s="106" t="s">
        <v>1010</v>
      </c>
      <c r="CT4" s="106" t="s">
        <v>1010</v>
      </c>
      <c r="CU4" s="106" t="s">
        <v>1010</v>
      </c>
      <c r="CV4" s="106" t="s">
        <v>1010</v>
      </c>
      <c r="CW4" s="106" t="s">
        <v>1010</v>
      </c>
      <c r="CX4" s="106" t="s">
        <v>1010</v>
      </c>
      <c r="CY4" s="106" t="s">
        <v>1010</v>
      </c>
      <c r="CZ4" s="106" t="s">
        <v>1010</v>
      </c>
      <c r="DA4" s="106" t="s">
        <v>1010</v>
      </c>
      <c r="DB4" s="106" t="s">
        <v>1010</v>
      </c>
      <c r="DC4" s="106" t="s">
        <v>1010</v>
      </c>
      <c r="DD4" s="105" t="s">
        <v>1011</v>
      </c>
      <c r="DE4" s="105" t="s">
        <v>1221</v>
      </c>
      <c r="DF4" s="105" t="s">
        <v>1012</v>
      </c>
      <c r="DG4" s="105" t="s">
        <v>1013</v>
      </c>
      <c r="DH4" s="106" t="s">
        <v>1014</v>
      </c>
      <c r="DI4" s="105" t="s">
        <v>1015</v>
      </c>
      <c r="DJ4" s="106" t="s">
        <v>1016</v>
      </c>
      <c r="DK4" s="106" t="s">
        <v>1016</v>
      </c>
      <c r="DL4" s="106" t="s">
        <v>1016</v>
      </c>
      <c r="DM4" s="106" t="s">
        <v>1017</v>
      </c>
      <c r="DN4" s="105" t="s">
        <v>1018</v>
      </c>
      <c r="DO4" s="105" t="s">
        <v>1019</v>
      </c>
      <c r="DP4" s="105" t="s">
        <v>1020</v>
      </c>
      <c r="DQ4" s="106" t="s">
        <v>1021</v>
      </c>
      <c r="DR4" s="107" t="s">
        <v>1022</v>
      </c>
      <c r="DS4" s="105" t="s">
        <v>1023</v>
      </c>
      <c r="DT4" s="105" t="s">
        <v>1024</v>
      </c>
      <c r="DU4" s="105" t="s">
        <v>1025</v>
      </c>
      <c r="DV4" s="105" t="s">
        <v>1026</v>
      </c>
      <c r="DW4" s="105" t="s">
        <v>1027</v>
      </c>
      <c r="DX4" s="105" t="s">
        <v>1028</v>
      </c>
      <c r="DY4" s="105" t="s">
        <v>1029</v>
      </c>
      <c r="DZ4" s="107" t="s">
        <v>1030</v>
      </c>
      <c r="EA4" s="105" t="s">
        <v>1031</v>
      </c>
      <c r="EB4" s="105" t="s">
        <v>1032</v>
      </c>
      <c r="EC4" s="106" t="s">
        <v>1033</v>
      </c>
      <c r="ED4" s="105" t="s">
        <v>1034</v>
      </c>
      <c r="EE4" s="105" t="s">
        <v>1035</v>
      </c>
      <c r="EF4" s="105" t="s">
        <v>1036</v>
      </c>
      <c r="EG4" s="105" t="s">
        <v>1037</v>
      </c>
      <c r="EH4" s="105" t="s">
        <v>1038</v>
      </c>
      <c r="EI4" s="105" t="s">
        <v>1039</v>
      </c>
      <c r="EJ4" s="103" t="s">
        <v>1040</v>
      </c>
      <c r="EK4" s="103" t="s">
        <v>1040</v>
      </c>
      <c r="EL4" s="105" t="s">
        <v>1041</v>
      </c>
      <c r="EM4" s="105" t="s">
        <v>1042</v>
      </c>
      <c r="EN4" s="106" t="s">
        <v>1043</v>
      </c>
      <c r="EO4" s="106" t="s">
        <v>1043</v>
      </c>
      <c r="EP4" s="106" t="s">
        <v>1043</v>
      </c>
      <c r="EQ4" s="106" t="s">
        <v>1043</v>
      </c>
      <c r="ER4" s="106" t="s">
        <v>1043</v>
      </c>
      <c r="ES4" s="106" t="s">
        <v>1043</v>
      </c>
      <c r="ET4" s="105" t="s">
        <v>1044</v>
      </c>
      <c r="EU4" s="106" t="s">
        <v>1021</v>
      </c>
      <c r="EV4" s="105" t="s">
        <v>1045</v>
      </c>
      <c r="EW4" s="105" t="s">
        <v>1046</v>
      </c>
      <c r="EX4" s="105" t="s">
        <v>1047</v>
      </c>
      <c r="EY4" s="105" t="s">
        <v>1048</v>
      </c>
      <c r="EZ4" s="105" t="s">
        <v>1049</v>
      </c>
      <c r="FA4" s="105" t="s">
        <v>1017</v>
      </c>
      <c r="FB4" s="106" t="s">
        <v>1050</v>
      </c>
      <c r="FC4" s="106" t="s">
        <v>1050</v>
      </c>
      <c r="FD4" s="106" t="s">
        <v>1050</v>
      </c>
      <c r="FE4" s="106" t="s">
        <v>1050</v>
      </c>
      <c r="FF4" s="105" t="s">
        <v>1052</v>
      </c>
      <c r="FG4" s="106" t="s">
        <v>1053</v>
      </c>
      <c r="FH4" s="105" t="s">
        <v>1054</v>
      </c>
      <c r="FI4" s="106" t="s">
        <v>1055</v>
      </c>
      <c r="FJ4" s="106" t="s">
        <v>1055</v>
      </c>
      <c r="FK4" s="106" t="s">
        <v>1055</v>
      </c>
      <c r="FL4" s="106" t="s">
        <v>1055</v>
      </c>
      <c r="FM4" s="106" t="s">
        <v>1055</v>
      </c>
      <c r="FN4" s="106" t="s">
        <v>1055</v>
      </c>
      <c r="FO4" s="106" t="s">
        <v>1055</v>
      </c>
      <c r="FP4" s="106" t="s">
        <v>1055</v>
      </c>
      <c r="FQ4" s="106" t="s">
        <v>1055</v>
      </c>
      <c r="FR4" s="106" t="s">
        <v>1055</v>
      </c>
      <c r="FS4" s="106" t="s">
        <v>1056</v>
      </c>
      <c r="FT4" s="105" t="s">
        <v>987</v>
      </c>
      <c r="FU4" s="105" t="s">
        <v>1057</v>
      </c>
      <c r="FV4" s="105" t="s">
        <v>1058</v>
      </c>
      <c r="FW4" s="105" t="s">
        <v>1059</v>
      </c>
      <c r="FX4" s="105" t="s">
        <v>1060</v>
      </c>
      <c r="FY4" s="105" t="s">
        <v>1060</v>
      </c>
      <c r="FZ4" s="105" t="s">
        <v>1060</v>
      </c>
      <c r="GA4" s="109" t="s">
        <v>1061</v>
      </c>
      <c r="GB4" s="105" t="s">
        <v>1062</v>
      </c>
      <c r="GC4" s="105" t="s">
        <v>1063</v>
      </c>
      <c r="GD4" s="105" t="s">
        <v>1064</v>
      </c>
      <c r="GE4" s="105" t="s">
        <v>1065</v>
      </c>
      <c r="GF4" s="105" t="s">
        <v>1066</v>
      </c>
      <c r="GG4" s="105" t="s">
        <v>1067</v>
      </c>
      <c r="GH4" s="105" t="s">
        <v>1068</v>
      </c>
      <c r="GI4" s="105" t="s">
        <v>1069</v>
      </c>
      <c r="GJ4" s="105" t="s">
        <v>1070</v>
      </c>
      <c r="GK4" s="105" t="s">
        <v>1070</v>
      </c>
      <c r="GL4" s="105" t="s">
        <v>1071</v>
      </c>
      <c r="GM4" s="105" t="s">
        <v>1072</v>
      </c>
      <c r="GN4" s="105" t="s">
        <v>1073</v>
      </c>
      <c r="GO4" s="105" t="s">
        <v>1074</v>
      </c>
      <c r="GP4" s="105" t="s">
        <v>1075</v>
      </c>
      <c r="GQ4" s="105" t="s">
        <v>1076</v>
      </c>
      <c r="GR4" s="105" t="s">
        <v>1077</v>
      </c>
      <c r="GS4" s="105" t="s">
        <v>1078</v>
      </c>
      <c r="GT4" s="110" t="s">
        <v>991</v>
      </c>
      <c r="GU4" s="105" t="s">
        <v>991</v>
      </c>
      <c r="GV4" s="105" t="s">
        <v>1079</v>
      </c>
      <c r="GW4" s="105" t="s">
        <v>1080</v>
      </c>
      <c r="GX4" s="105" t="s">
        <v>1081</v>
      </c>
      <c r="GY4" s="105" t="s">
        <v>1081</v>
      </c>
      <c r="GZ4" s="105" t="s">
        <v>1082</v>
      </c>
      <c r="HA4" s="105" t="s">
        <v>1000</v>
      </c>
      <c r="HB4" s="105" t="s">
        <v>1083</v>
      </c>
      <c r="HC4" s="105" t="s">
        <v>1084</v>
      </c>
      <c r="HD4" s="105" t="s">
        <v>1085</v>
      </c>
      <c r="HE4" s="105" t="s">
        <v>1086</v>
      </c>
      <c r="HF4" s="105" t="s">
        <v>1086</v>
      </c>
      <c r="HG4" s="106" t="s">
        <v>1087</v>
      </c>
      <c r="HH4" s="106" t="s">
        <v>1088</v>
      </c>
      <c r="HI4" s="106" t="s">
        <v>1088</v>
      </c>
      <c r="HJ4" s="106" t="s">
        <v>1088</v>
      </c>
      <c r="HK4" s="106" t="s">
        <v>1088</v>
      </c>
      <c r="HL4" s="106" t="s">
        <v>1088</v>
      </c>
      <c r="HM4" s="106" t="s">
        <v>1088</v>
      </c>
      <c r="HN4" s="106" t="s">
        <v>1088</v>
      </c>
      <c r="HO4" s="106" t="s">
        <v>1088</v>
      </c>
      <c r="HP4" s="106" t="s">
        <v>1088</v>
      </c>
      <c r="HQ4" s="106" t="s">
        <v>1088</v>
      </c>
      <c r="HR4" s="106" t="s">
        <v>1088</v>
      </c>
      <c r="HS4" s="106" t="s">
        <v>1088</v>
      </c>
      <c r="HT4" s="106" t="s">
        <v>1088</v>
      </c>
      <c r="HU4" s="106" t="s">
        <v>1088</v>
      </c>
      <c r="HV4" s="106" t="s">
        <v>1088</v>
      </c>
      <c r="HW4" s="106" t="s">
        <v>1088</v>
      </c>
      <c r="HX4" s="106" t="s">
        <v>1088</v>
      </c>
      <c r="HY4" s="106" t="s">
        <v>1088</v>
      </c>
      <c r="HZ4" s="106" t="s">
        <v>1088</v>
      </c>
      <c r="IA4" s="105" t="s">
        <v>1089</v>
      </c>
      <c r="IB4" s="103" t="s">
        <v>1090</v>
      </c>
      <c r="IC4" s="105" t="s">
        <v>1091</v>
      </c>
      <c r="ID4" s="105" t="s">
        <v>1092</v>
      </c>
      <c r="IE4" s="105" t="s">
        <v>1093</v>
      </c>
      <c r="IF4" s="105" t="s">
        <v>1094</v>
      </c>
      <c r="IG4" s="105" t="s">
        <v>987</v>
      </c>
      <c r="IH4" s="106" t="s">
        <v>1095</v>
      </c>
      <c r="II4" s="106" t="s">
        <v>992</v>
      </c>
      <c r="IJ4" s="106" t="s">
        <v>992</v>
      </c>
      <c r="IK4" s="106" t="s">
        <v>992</v>
      </c>
      <c r="IL4" s="106" t="s">
        <v>992</v>
      </c>
      <c r="IM4" s="106" t="s">
        <v>992</v>
      </c>
      <c r="IN4" s="106" t="s">
        <v>992</v>
      </c>
      <c r="IO4" s="106" t="s">
        <v>992</v>
      </c>
      <c r="IP4" s="106" t="s">
        <v>992</v>
      </c>
      <c r="IQ4" s="106" t="s">
        <v>992</v>
      </c>
      <c r="IR4" s="106" t="s">
        <v>992</v>
      </c>
      <c r="IS4" s="106" t="s">
        <v>992</v>
      </c>
      <c r="IT4" s="106" t="s">
        <v>992</v>
      </c>
      <c r="IU4" s="106" t="s">
        <v>992</v>
      </c>
      <c r="IV4" s="106" t="s">
        <v>992</v>
      </c>
      <c r="IW4" s="106" t="s">
        <v>992</v>
      </c>
      <c r="IX4" s="106" t="s">
        <v>992</v>
      </c>
      <c r="IY4" s="105" t="s">
        <v>987</v>
      </c>
      <c r="IZ4" s="105" t="s">
        <v>1096</v>
      </c>
      <c r="JA4" s="105" t="s">
        <v>1097</v>
      </c>
      <c r="JB4" s="105" t="s">
        <v>1097</v>
      </c>
      <c r="JC4" s="105" t="s">
        <v>1098</v>
      </c>
      <c r="JD4" s="105" t="s">
        <v>1099</v>
      </c>
      <c r="JE4" s="105" t="s">
        <v>1100</v>
      </c>
      <c r="JF4" s="105" t="s">
        <v>1100</v>
      </c>
      <c r="JG4" s="105" t="s">
        <v>1100</v>
      </c>
      <c r="JH4" s="106" t="s">
        <v>1101</v>
      </c>
      <c r="JI4" s="106" t="s">
        <v>1102</v>
      </c>
      <c r="JJ4" s="106" t="s">
        <v>1102</v>
      </c>
      <c r="JK4" s="106" t="s">
        <v>1102</v>
      </c>
      <c r="JL4" s="106" t="s">
        <v>1102</v>
      </c>
      <c r="JM4" s="106" t="s">
        <v>1102</v>
      </c>
      <c r="JN4" s="106" t="s">
        <v>1102</v>
      </c>
      <c r="JO4" s="106" t="s">
        <v>1102</v>
      </c>
      <c r="JP4" s="106" t="s">
        <v>1102</v>
      </c>
      <c r="JQ4" s="106" t="s">
        <v>1102</v>
      </c>
      <c r="JR4" s="106" t="s">
        <v>1102</v>
      </c>
      <c r="JS4" s="106" t="s">
        <v>1102</v>
      </c>
      <c r="JT4" s="106" t="s">
        <v>1102</v>
      </c>
      <c r="JU4" s="106" t="s">
        <v>1102</v>
      </c>
      <c r="JV4" s="106" t="s">
        <v>1102</v>
      </c>
      <c r="JW4" s="105" t="s">
        <v>1103</v>
      </c>
      <c r="JX4" s="105" t="s">
        <v>1104</v>
      </c>
      <c r="JY4" s="105" t="s">
        <v>1000</v>
      </c>
      <c r="JZ4" s="105" t="s">
        <v>1105</v>
      </c>
      <c r="KA4" s="105" t="s">
        <v>1106</v>
      </c>
      <c r="KB4" s="105" t="s">
        <v>1107</v>
      </c>
      <c r="KC4" s="105" t="s">
        <v>1108</v>
      </c>
      <c r="KD4" s="105" t="s">
        <v>1109</v>
      </c>
      <c r="KE4" s="105" t="s">
        <v>1110</v>
      </c>
      <c r="KF4" s="105" t="s">
        <v>1111</v>
      </c>
      <c r="KG4" s="105" t="s">
        <v>1108</v>
      </c>
      <c r="KH4" s="105" t="s">
        <v>1112</v>
      </c>
      <c r="KI4" s="105" t="s">
        <v>1113</v>
      </c>
      <c r="KJ4" s="105" t="s">
        <v>1114</v>
      </c>
      <c r="KK4" s="105" t="s">
        <v>1115</v>
      </c>
      <c r="KL4" s="105" t="s">
        <v>1116</v>
      </c>
      <c r="KM4" s="105" t="s">
        <v>1117</v>
      </c>
      <c r="KN4" s="105" t="s">
        <v>1117</v>
      </c>
      <c r="KO4" s="105" t="s">
        <v>1118</v>
      </c>
      <c r="KP4" s="105" t="s">
        <v>1119</v>
      </c>
      <c r="KQ4" s="105" t="s">
        <v>1120</v>
      </c>
      <c r="KR4" s="105" t="s">
        <v>1120</v>
      </c>
      <c r="KS4" s="105" t="s">
        <v>1121</v>
      </c>
      <c r="KT4" s="105" t="s">
        <v>1122</v>
      </c>
      <c r="KU4" s="105" t="s">
        <v>1123</v>
      </c>
      <c r="KV4" s="106" t="s">
        <v>1021</v>
      </c>
      <c r="KW4" s="105" t="s">
        <v>1124</v>
      </c>
      <c r="KX4" s="105" t="s">
        <v>1125</v>
      </c>
      <c r="KY4" s="105" t="s">
        <v>1126</v>
      </c>
      <c r="KZ4" s="105" t="s">
        <v>1126</v>
      </c>
      <c r="LA4" s="105" t="s">
        <v>1127</v>
      </c>
      <c r="LB4" s="105" t="s">
        <v>1128</v>
      </c>
      <c r="LC4" s="105" t="s">
        <v>1128</v>
      </c>
      <c r="LD4" s="105" t="s">
        <v>1129</v>
      </c>
      <c r="LE4" s="105" t="s">
        <v>1130</v>
      </c>
      <c r="LF4" s="105" t="s">
        <v>1131</v>
      </c>
      <c r="LG4" s="105" t="s">
        <v>1132</v>
      </c>
      <c r="LH4" s="105" t="s">
        <v>1133</v>
      </c>
      <c r="LI4" s="105" t="s">
        <v>1134</v>
      </c>
      <c r="LJ4" s="105" t="s">
        <v>1135</v>
      </c>
      <c r="LK4" s="105" t="s">
        <v>1136</v>
      </c>
      <c r="LL4" s="106" t="s">
        <v>1137</v>
      </c>
      <c r="LM4" s="105" t="s">
        <v>1138</v>
      </c>
      <c r="LN4" s="103" t="s">
        <v>1139</v>
      </c>
      <c r="LO4" s="103" t="s">
        <v>1220</v>
      </c>
      <c r="LP4" s="103" t="s">
        <v>1140</v>
      </c>
      <c r="LQ4" s="105" t="s">
        <v>1141</v>
      </c>
      <c r="LR4" s="105" t="s">
        <v>1142</v>
      </c>
      <c r="LS4" s="105" t="s">
        <v>1093</v>
      </c>
      <c r="LT4" s="105" t="s">
        <v>1143</v>
      </c>
      <c r="LU4" s="106" t="s">
        <v>1088</v>
      </c>
      <c r="LV4" s="105" t="s">
        <v>1144</v>
      </c>
      <c r="LW4" s="105" t="s">
        <v>1145</v>
      </c>
      <c r="LX4" s="105" t="s">
        <v>1146</v>
      </c>
      <c r="LY4" s="103" t="s">
        <v>1147</v>
      </c>
      <c r="LZ4" s="105" t="s">
        <v>1148</v>
      </c>
      <c r="MA4" s="105" t="s">
        <v>1149</v>
      </c>
      <c r="MB4" s="105" t="s">
        <v>1150</v>
      </c>
      <c r="MC4" s="106" t="s">
        <v>1151</v>
      </c>
      <c r="MD4" s="106" t="s">
        <v>1151</v>
      </c>
      <c r="ME4" s="106" t="s">
        <v>1151</v>
      </c>
      <c r="MF4" s="106" t="s">
        <v>1021</v>
      </c>
      <c r="MG4" s="105" t="s">
        <v>1152</v>
      </c>
      <c r="MH4" s="106" t="s">
        <v>1153</v>
      </c>
      <c r="MI4" s="106" t="s">
        <v>1153</v>
      </c>
      <c r="MJ4" s="106" t="s">
        <v>1153</v>
      </c>
      <c r="MK4" s="106" t="s">
        <v>1153</v>
      </c>
      <c r="ML4" s="105" t="s">
        <v>1154</v>
      </c>
      <c r="MM4" s="105" t="s">
        <v>1155</v>
      </c>
      <c r="MN4" s="106" t="s">
        <v>1156</v>
      </c>
      <c r="MO4" s="106" t="s">
        <v>1156</v>
      </c>
      <c r="MP4" s="105" t="s">
        <v>1157</v>
      </c>
      <c r="MQ4" s="105" t="s">
        <v>1158</v>
      </c>
      <c r="MR4" s="105" t="s">
        <v>1159</v>
      </c>
      <c r="MS4" s="105" t="s">
        <v>1160</v>
      </c>
      <c r="MT4" s="105" t="s">
        <v>1160</v>
      </c>
      <c r="MU4" s="106" t="s">
        <v>1161</v>
      </c>
      <c r="MV4" s="105" t="s">
        <v>1162</v>
      </c>
      <c r="MW4" s="105" t="s">
        <v>1163</v>
      </c>
      <c r="MX4" s="105" t="s">
        <v>1164</v>
      </c>
      <c r="MY4" s="106" t="s">
        <v>1165</v>
      </c>
      <c r="MZ4" s="105" t="s">
        <v>1166</v>
      </c>
      <c r="NA4" s="105" t="s">
        <v>1167</v>
      </c>
      <c r="NB4" s="105" t="s">
        <v>1168</v>
      </c>
      <c r="NC4" s="105" t="s">
        <v>1093</v>
      </c>
      <c r="ND4" s="105" t="s">
        <v>1214</v>
      </c>
      <c r="NE4" s="105" t="s">
        <v>1169</v>
      </c>
      <c r="NF4" s="105" t="s">
        <v>1170</v>
      </c>
      <c r="NG4" s="105" t="s">
        <v>1171</v>
      </c>
      <c r="NH4" s="105" t="s">
        <v>1171</v>
      </c>
      <c r="NI4" s="106" t="s">
        <v>1172</v>
      </c>
      <c r="NJ4" s="105" t="s">
        <v>1173</v>
      </c>
      <c r="NK4" s="105" t="s">
        <v>1173</v>
      </c>
      <c r="NL4" s="105" t="s">
        <v>1213</v>
      </c>
      <c r="NM4" s="105" t="s">
        <v>1173</v>
      </c>
      <c r="NN4" s="105" t="s">
        <v>1173</v>
      </c>
      <c r="NO4" s="105" t="s">
        <v>1174</v>
      </c>
      <c r="NP4" s="105" t="s">
        <v>1175</v>
      </c>
      <c r="NQ4" s="105" t="s">
        <v>1176</v>
      </c>
      <c r="NR4" s="105" t="s">
        <v>1177</v>
      </c>
      <c r="NS4" s="105" t="s">
        <v>1178</v>
      </c>
      <c r="NT4" s="105" t="s">
        <v>1179</v>
      </c>
      <c r="NU4" s="105" t="s">
        <v>1180</v>
      </c>
      <c r="NV4" s="105" t="s">
        <v>1181</v>
      </c>
      <c r="NW4" s="105" t="s">
        <v>1182</v>
      </c>
      <c r="NX4" s="105" t="s">
        <v>1183</v>
      </c>
      <c r="NY4" s="105" t="s">
        <v>1106</v>
      </c>
      <c r="NZ4" s="103" t="s">
        <v>1218</v>
      </c>
      <c r="OA4" s="105" t="s">
        <v>1184</v>
      </c>
      <c r="OB4" s="105" t="s">
        <v>1185</v>
      </c>
      <c r="OC4" s="105" t="s">
        <v>1186</v>
      </c>
      <c r="OD4" s="103" t="s">
        <v>1219</v>
      </c>
      <c r="OE4" s="105" t="s">
        <v>1187</v>
      </c>
      <c r="OF4" s="105" t="s">
        <v>1188</v>
      </c>
      <c r="OG4" s="105" t="s">
        <v>1189</v>
      </c>
      <c r="OH4" s="105" t="s">
        <v>1190</v>
      </c>
      <c r="OI4" s="105" t="s">
        <v>1191</v>
      </c>
      <c r="OJ4" s="105" t="s">
        <v>1192</v>
      </c>
      <c r="OK4" s="105" t="s">
        <v>1193</v>
      </c>
      <c r="OL4" s="105" t="s">
        <v>1173</v>
      </c>
      <c r="OM4" s="106" t="s">
        <v>1194</v>
      </c>
      <c r="ON4" s="105" t="s">
        <v>1195</v>
      </c>
      <c r="OO4" s="105" t="s">
        <v>1196</v>
      </c>
      <c r="OP4" s="106" t="s">
        <v>1197</v>
      </c>
      <c r="OQ4" s="105" t="s">
        <v>1198</v>
      </c>
      <c r="OR4" s="106" t="s">
        <v>1199</v>
      </c>
      <c r="OS4" s="105" t="s">
        <v>1200</v>
      </c>
      <c r="OT4" s="105" t="s">
        <v>1201</v>
      </c>
      <c r="OU4" s="111" t="s">
        <v>1202</v>
      </c>
      <c r="OW4" t="s">
        <v>1222</v>
      </c>
    </row>
    <row r="5" spans="1:465">
      <c r="A5" t="s">
        <v>1210</v>
      </c>
      <c r="B5" s="18">
        <v>65</v>
      </c>
      <c r="C5" s="18">
        <v>792</v>
      </c>
      <c r="D5" s="18">
        <v>119</v>
      </c>
      <c r="E5" s="18">
        <v>1486</v>
      </c>
      <c r="F5" s="18">
        <v>554</v>
      </c>
      <c r="G5" s="18">
        <v>1135</v>
      </c>
      <c r="H5" s="18">
        <v>632</v>
      </c>
      <c r="I5" s="18">
        <v>135</v>
      </c>
      <c r="J5" s="18">
        <v>167</v>
      </c>
      <c r="K5" s="18">
        <v>179</v>
      </c>
      <c r="L5" s="18">
        <v>370</v>
      </c>
      <c r="M5" s="18">
        <v>488</v>
      </c>
      <c r="N5" s="18">
        <v>104</v>
      </c>
      <c r="O5" s="18">
        <v>16</v>
      </c>
      <c r="P5" s="18">
        <v>12</v>
      </c>
      <c r="Q5" s="18">
        <v>134</v>
      </c>
      <c r="R5" s="18">
        <v>337</v>
      </c>
      <c r="S5" s="18">
        <v>844</v>
      </c>
      <c r="T5" s="18">
        <v>487</v>
      </c>
      <c r="U5" s="18">
        <v>185</v>
      </c>
      <c r="V5" s="18">
        <v>283</v>
      </c>
      <c r="W5" s="18">
        <v>248</v>
      </c>
      <c r="X5" s="18">
        <v>271</v>
      </c>
      <c r="Y5" s="18">
        <v>487</v>
      </c>
      <c r="Z5" s="18">
        <v>496</v>
      </c>
      <c r="AA5" s="18">
        <v>427</v>
      </c>
      <c r="AB5" s="18">
        <v>447</v>
      </c>
      <c r="AC5" s="18">
        <v>410</v>
      </c>
      <c r="AD5" s="18">
        <v>9611</v>
      </c>
      <c r="AE5" s="18">
        <v>4618</v>
      </c>
      <c r="AF5" s="18">
        <v>252</v>
      </c>
      <c r="AG5" s="18">
        <v>814</v>
      </c>
      <c r="AH5" s="18">
        <v>537</v>
      </c>
      <c r="AI5" s="18">
        <v>537</v>
      </c>
      <c r="AJ5" s="18">
        <v>529</v>
      </c>
      <c r="AK5" s="18">
        <v>555</v>
      </c>
      <c r="AL5" s="18">
        <v>697</v>
      </c>
      <c r="AM5" s="18">
        <v>835</v>
      </c>
      <c r="AN5" s="18">
        <v>898</v>
      </c>
      <c r="AO5" s="18">
        <v>518</v>
      </c>
      <c r="AP5" s="18">
        <v>534</v>
      </c>
      <c r="AQ5" s="18">
        <v>719</v>
      </c>
      <c r="AR5" s="18">
        <v>556</v>
      </c>
      <c r="AS5" s="18">
        <v>475</v>
      </c>
      <c r="AT5" s="18">
        <v>730</v>
      </c>
      <c r="AU5" s="18">
        <v>558</v>
      </c>
      <c r="AV5" s="18">
        <v>462</v>
      </c>
      <c r="AW5" s="18">
        <v>612</v>
      </c>
      <c r="AX5" s="18">
        <v>437</v>
      </c>
      <c r="AY5" s="18">
        <v>794</v>
      </c>
      <c r="AZ5" s="18">
        <v>820</v>
      </c>
      <c r="BA5" s="18">
        <v>744</v>
      </c>
      <c r="BB5">
        <v>82</v>
      </c>
      <c r="BC5">
        <v>126</v>
      </c>
      <c r="BD5">
        <v>492</v>
      </c>
      <c r="BE5">
        <v>282</v>
      </c>
      <c r="BF5">
        <v>466</v>
      </c>
      <c r="BG5">
        <v>337</v>
      </c>
      <c r="BH5" s="18">
        <v>191</v>
      </c>
      <c r="BI5" s="18">
        <v>115</v>
      </c>
      <c r="BJ5" s="18">
        <v>2033</v>
      </c>
      <c r="BK5" s="18">
        <v>2373</v>
      </c>
      <c r="BL5" s="18">
        <v>196</v>
      </c>
      <c r="BM5" s="18">
        <v>72</v>
      </c>
      <c r="BN5" s="18">
        <v>562</v>
      </c>
      <c r="BO5" s="18">
        <v>840</v>
      </c>
      <c r="BP5">
        <v>219</v>
      </c>
      <c r="BQ5">
        <v>367</v>
      </c>
      <c r="BR5">
        <v>347</v>
      </c>
      <c r="BS5">
        <v>296</v>
      </c>
      <c r="BT5">
        <v>149</v>
      </c>
      <c r="BU5">
        <v>369</v>
      </c>
      <c r="BV5">
        <v>301</v>
      </c>
      <c r="BW5">
        <v>370</v>
      </c>
      <c r="BX5">
        <v>53</v>
      </c>
      <c r="BY5">
        <v>200</v>
      </c>
      <c r="BZ5">
        <v>211</v>
      </c>
      <c r="CA5">
        <v>276</v>
      </c>
      <c r="CB5" s="18">
        <v>78</v>
      </c>
      <c r="CC5" s="18">
        <v>161</v>
      </c>
      <c r="CD5" s="18">
        <v>101</v>
      </c>
      <c r="CE5" s="18">
        <v>436</v>
      </c>
      <c r="CF5" s="18">
        <v>660</v>
      </c>
      <c r="CG5">
        <v>301</v>
      </c>
      <c r="CH5">
        <v>822</v>
      </c>
      <c r="CI5">
        <v>926</v>
      </c>
      <c r="CJ5">
        <v>1056</v>
      </c>
      <c r="CK5">
        <v>595</v>
      </c>
      <c r="CL5">
        <v>1158</v>
      </c>
      <c r="CM5">
        <v>804</v>
      </c>
      <c r="CN5">
        <v>264</v>
      </c>
      <c r="CO5">
        <v>374</v>
      </c>
      <c r="CP5">
        <v>638</v>
      </c>
      <c r="CQ5">
        <v>675</v>
      </c>
      <c r="CR5">
        <v>740</v>
      </c>
      <c r="CS5">
        <v>975</v>
      </c>
      <c r="CT5">
        <v>709</v>
      </c>
      <c r="CU5">
        <v>763</v>
      </c>
      <c r="CV5">
        <v>829</v>
      </c>
      <c r="CW5">
        <v>557</v>
      </c>
      <c r="CX5">
        <v>497</v>
      </c>
      <c r="CY5">
        <v>273</v>
      </c>
      <c r="CZ5">
        <v>667</v>
      </c>
      <c r="DA5">
        <v>730</v>
      </c>
      <c r="DB5">
        <v>770</v>
      </c>
      <c r="DC5">
        <v>808</v>
      </c>
      <c r="DD5" s="18">
        <v>404</v>
      </c>
      <c r="DE5" s="18">
        <v>3041</v>
      </c>
      <c r="DF5" s="18">
        <v>59</v>
      </c>
      <c r="DG5" s="18">
        <v>541</v>
      </c>
      <c r="DH5" s="18">
        <v>238</v>
      </c>
      <c r="DI5" s="18">
        <v>250</v>
      </c>
      <c r="DJ5" s="18">
        <v>209</v>
      </c>
      <c r="DK5" s="18">
        <v>799</v>
      </c>
      <c r="DL5" s="18">
        <v>161</v>
      </c>
      <c r="DM5" s="18">
        <v>524</v>
      </c>
      <c r="DN5" s="18">
        <v>338</v>
      </c>
      <c r="DO5" s="18">
        <v>554</v>
      </c>
      <c r="DP5" s="18">
        <v>578</v>
      </c>
      <c r="DQ5" s="18">
        <v>326</v>
      </c>
      <c r="DR5" s="18">
        <v>95</v>
      </c>
      <c r="DS5" s="18">
        <v>45</v>
      </c>
      <c r="DT5" s="18">
        <v>730</v>
      </c>
      <c r="DU5" s="18">
        <v>228</v>
      </c>
      <c r="DV5" s="18">
        <v>163</v>
      </c>
      <c r="DW5" s="18">
        <v>1223</v>
      </c>
      <c r="DX5" s="18">
        <v>462</v>
      </c>
      <c r="DY5" s="18">
        <v>285</v>
      </c>
      <c r="DZ5" s="18">
        <v>816</v>
      </c>
      <c r="EA5" s="18">
        <v>586</v>
      </c>
      <c r="EB5" s="18">
        <v>339</v>
      </c>
      <c r="EC5" s="18">
        <v>371</v>
      </c>
      <c r="ED5" s="18">
        <v>103</v>
      </c>
      <c r="EE5" s="18">
        <v>412</v>
      </c>
      <c r="EF5" s="18">
        <v>212</v>
      </c>
      <c r="EG5" s="18">
        <v>117</v>
      </c>
      <c r="EH5" s="18">
        <v>195</v>
      </c>
      <c r="EI5" s="18">
        <v>452</v>
      </c>
      <c r="EJ5" s="18">
        <v>73</v>
      </c>
      <c r="EK5" s="18">
        <v>151</v>
      </c>
      <c r="EL5" s="18">
        <v>136</v>
      </c>
      <c r="EM5" s="18">
        <v>317</v>
      </c>
      <c r="EN5" s="18">
        <v>423</v>
      </c>
      <c r="EO5" s="18">
        <v>573</v>
      </c>
      <c r="EP5" s="18">
        <v>315</v>
      </c>
      <c r="EQ5" s="18">
        <v>271</v>
      </c>
      <c r="ER5" s="18">
        <v>109</v>
      </c>
      <c r="ES5" s="18">
        <v>239</v>
      </c>
      <c r="ET5" s="18">
        <v>892</v>
      </c>
      <c r="EU5" s="18">
        <v>187</v>
      </c>
      <c r="EV5" s="18">
        <v>49</v>
      </c>
      <c r="EW5" s="18">
        <v>442</v>
      </c>
      <c r="EX5" s="18">
        <v>185</v>
      </c>
      <c r="EY5" s="18">
        <v>327</v>
      </c>
      <c r="EZ5" s="18">
        <v>107</v>
      </c>
      <c r="FA5" s="18">
        <v>664</v>
      </c>
      <c r="FB5" s="18">
        <v>211</v>
      </c>
      <c r="FC5" s="18">
        <v>380</v>
      </c>
      <c r="FD5" s="18">
        <v>201</v>
      </c>
      <c r="FE5" s="18">
        <v>663</v>
      </c>
      <c r="FF5" s="18">
        <v>591</v>
      </c>
      <c r="FG5" s="18">
        <v>66</v>
      </c>
      <c r="FH5" s="18">
        <v>233</v>
      </c>
      <c r="FI5" s="18">
        <v>424</v>
      </c>
      <c r="FJ5" s="18">
        <v>362</v>
      </c>
      <c r="FK5" s="18">
        <v>766</v>
      </c>
      <c r="FL5" s="18">
        <v>272</v>
      </c>
      <c r="FM5" s="18">
        <v>872</v>
      </c>
      <c r="FN5" s="18">
        <v>785</v>
      </c>
      <c r="FO5" s="18">
        <v>1146</v>
      </c>
      <c r="FP5" s="18">
        <v>238</v>
      </c>
      <c r="FQ5" s="18">
        <v>116</v>
      </c>
      <c r="FR5" s="18">
        <v>476</v>
      </c>
      <c r="FS5" s="18">
        <v>157</v>
      </c>
      <c r="FT5" s="18">
        <v>765</v>
      </c>
      <c r="FU5" s="18">
        <v>65</v>
      </c>
      <c r="FV5" s="18">
        <v>3544</v>
      </c>
      <c r="FW5" s="18">
        <v>652</v>
      </c>
      <c r="FX5" s="18">
        <v>537</v>
      </c>
      <c r="FY5" s="18">
        <v>380</v>
      </c>
      <c r="FZ5" s="18">
        <v>54</v>
      </c>
      <c r="GA5" s="18">
        <v>162</v>
      </c>
      <c r="GB5" s="18">
        <v>348</v>
      </c>
      <c r="GC5" s="18">
        <v>318</v>
      </c>
      <c r="GD5" s="18">
        <v>1513</v>
      </c>
      <c r="GE5" s="18">
        <v>318</v>
      </c>
      <c r="GF5" s="18">
        <v>296</v>
      </c>
      <c r="GG5" s="18">
        <v>180</v>
      </c>
      <c r="GH5" s="18">
        <v>341</v>
      </c>
      <c r="GI5" s="18">
        <v>54</v>
      </c>
      <c r="GJ5" s="18">
        <v>461</v>
      </c>
      <c r="GK5" s="18">
        <v>80</v>
      </c>
      <c r="GL5" s="18">
        <v>406</v>
      </c>
      <c r="GM5" s="18">
        <v>1372</v>
      </c>
      <c r="GN5" s="18">
        <v>39</v>
      </c>
      <c r="GO5" s="18">
        <v>84</v>
      </c>
      <c r="GP5" s="18">
        <v>168</v>
      </c>
      <c r="GQ5" s="18">
        <v>311</v>
      </c>
      <c r="GR5" s="18">
        <v>211</v>
      </c>
      <c r="GS5" s="18">
        <v>114</v>
      </c>
      <c r="GT5" s="18">
        <v>531</v>
      </c>
      <c r="GU5" s="18">
        <v>556</v>
      </c>
      <c r="GV5" s="18">
        <v>1859</v>
      </c>
      <c r="GW5" s="18">
        <v>78</v>
      </c>
      <c r="GX5" s="18">
        <v>475</v>
      </c>
      <c r="GY5" s="18">
        <v>559</v>
      </c>
      <c r="GZ5" s="18">
        <v>705</v>
      </c>
      <c r="HA5" s="18">
        <v>970</v>
      </c>
      <c r="HB5" s="18">
        <v>235</v>
      </c>
      <c r="HC5" s="18">
        <v>62</v>
      </c>
      <c r="HD5" s="18">
        <v>151</v>
      </c>
      <c r="HE5" s="18">
        <v>713</v>
      </c>
      <c r="HF5" s="18">
        <v>834</v>
      </c>
      <c r="HG5" s="18">
        <v>265</v>
      </c>
      <c r="HH5" s="18">
        <v>657</v>
      </c>
      <c r="HI5" s="18">
        <v>386</v>
      </c>
      <c r="HJ5" s="18">
        <v>241</v>
      </c>
      <c r="HK5" s="18">
        <v>567</v>
      </c>
      <c r="HL5" s="18">
        <v>248</v>
      </c>
      <c r="HM5" s="18">
        <v>203</v>
      </c>
      <c r="HN5" s="18">
        <v>487</v>
      </c>
      <c r="HO5" s="18">
        <v>874</v>
      </c>
      <c r="HP5" s="18">
        <v>645</v>
      </c>
      <c r="HQ5" s="18">
        <v>485</v>
      </c>
      <c r="HR5" s="18">
        <v>136</v>
      </c>
      <c r="HS5" s="18">
        <v>382</v>
      </c>
      <c r="HT5" s="18">
        <v>592</v>
      </c>
      <c r="HU5" s="18">
        <v>389</v>
      </c>
      <c r="HV5" s="18">
        <v>320</v>
      </c>
      <c r="HW5" s="18">
        <v>154</v>
      </c>
      <c r="HX5" s="18">
        <v>753</v>
      </c>
      <c r="HY5" s="18">
        <v>187</v>
      </c>
      <c r="HZ5" s="18">
        <v>63</v>
      </c>
      <c r="IA5" s="18">
        <v>358</v>
      </c>
      <c r="IB5" s="18">
        <v>103</v>
      </c>
      <c r="IC5" s="18">
        <v>48</v>
      </c>
      <c r="ID5" s="18">
        <v>80</v>
      </c>
      <c r="IE5" s="18">
        <v>446</v>
      </c>
      <c r="IF5" s="18">
        <v>182</v>
      </c>
      <c r="IG5" s="18">
        <v>56</v>
      </c>
      <c r="IH5" s="18">
        <v>878</v>
      </c>
      <c r="II5" s="18">
        <v>66</v>
      </c>
      <c r="IJ5" s="18">
        <v>206</v>
      </c>
      <c r="IK5" s="18">
        <v>172</v>
      </c>
      <c r="IL5" s="18">
        <v>538</v>
      </c>
      <c r="IM5" s="18">
        <v>140</v>
      </c>
      <c r="IN5" s="18">
        <v>241</v>
      </c>
      <c r="IO5" s="18">
        <v>234</v>
      </c>
      <c r="IP5" s="18">
        <v>422</v>
      </c>
      <c r="IQ5" s="18">
        <v>342</v>
      </c>
      <c r="IR5" s="18">
        <v>184</v>
      </c>
      <c r="IS5" s="18">
        <v>313</v>
      </c>
      <c r="IT5" s="18">
        <v>186</v>
      </c>
      <c r="IU5" s="18">
        <v>297</v>
      </c>
      <c r="IV5" s="18">
        <v>63</v>
      </c>
      <c r="IW5" s="18">
        <v>251</v>
      </c>
      <c r="IX5" s="18">
        <v>64</v>
      </c>
      <c r="IY5" s="18">
        <v>28</v>
      </c>
      <c r="IZ5" s="18">
        <v>207</v>
      </c>
      <c r="JA5" s="18">
        <v>282</v>
      </c>
      <c r="JB5" s="18">
        <v>149</v>
      </c>
      <c r="JC5" s="18">
        <v>1371</v>
      </c>
      <c r="JD5" s="18">
        <v>128</v>
      </c>
      <c r="JE5" s="18">
        <v>749</v>
      </c>
      <c r="JF5" s="18">
        <v>761</v>
      </c>
      <c r="JG5" s="18">
        <v>381</v>
      </c>
      <c r="JH5" s="18">
        <v>178</v>
      </c>
      <c r="JI5" s="18">
        <v>1328</v>
      </c>
      <c r="JJ5" s="18">
        <v>1153</v>
      </c>
      <c r="JK5" s="18">
        <v>1262</v>
      </c>
      <c r="JL5" s="18">
        <v>654</v>
      </c>
      <c r="JM5" s="18">
        <v>1050</v>
      </c>
      <c r="JN5" s="18">
        <v>1202</v>
      </c>
      <c r="JO5" s="18">
        <v>1204</v>
      </c>
      <c r="JP5" s="18">
        <v>817</v>
      </c>
      <c r="JQ5" s="18">
        <v>1239</v>
      </c>
      <c r="JR5" s="18">
        <v>652</v>
      </c>
      <c r="JS5" s="18">
        <v>1227</v>
      </c>
      <c r="JT5" s="18">
        <v>1223</v>
      </c>
      <c r="JU5" s="18">
        <v>1915</v>
      </c>
      <c r="JV5" s="18">
        <v>1218</v>
      </c>
      <c r="JW5" s="18">
        <v>3149</v>
      </c>
      <c r="JX5" s="18">
        <v>79</v>
      </c>
      <c r="JY5" s="18">
        <v>558</v>
      </c>
      <c r="JZ5" s="18">
        <v>22</v>
      </c>
      <c r="KA5" s="18">
        <v>226</v>
      </c>
      <c r="KB5" s="18">
        <v>463</v>
      </c>
      <c r="KC5" s="18">
        <v>256</v>
      </c>
      <c r="KD5" s="18">
        <v>218</v>
      </c>
      <c r="KE5" s="18">
        <v>507</v>
      </c>
      <c r="KF5" s="18">
        <v>698</v>
      </c>
      <c r="KG5" s="18">
        <v>172</v>
      </c>
      <c r="KH5" s="18">
        <v>253</v>
      </c>
      <c r="KI5" s="18">
        <v>228</v>
      </c>
      <c r="KJ5" s="18">
        <v>113</v>
      </c>
      <c r="KK5" s="18">
        <v>191</v>
      </c>
      <c r="KL5" s="18">
        <v>161</v>
      </c>
      <c r="KM5" s="18">
        <v>539</v>
      </c>
      <c r="KN5" s="18">
        <v>489</v>
      </c>
      <c r="KO5" s="18">
        <v>155</v>
      </c>
      <c r="KP5" s="18">
        <v>302</v>
      </c>
      <c r="KQ5" s="18">
        <v>470</v>
      </c>
      <c r="KR5" s="18">
        <v>38</v>
      </c>
      <c r="KS5" s="18">
        <v>113</v>
      </c>
      <c r="KT5" s="18">
        <v>502</v>
      </c>
      <c r="KU5" s="18">
        <v>164</v>
      </c>
      <c r="KV5" s="18">
        <v>273</v>
      </c>
      <c r="KW5" s="18">
        <v>195</v>
      </c>
      <c r="KX5" s="18">
        <v>165</v>
      </c>
      <c r="KY5" s="18">
        <v>173</v>
      </c>
      <c r="KZ5" s="18">
        <v>65</v>
      </c>
      <c r="LA5" s="18">
        <v>248</v>
      </c>
      <c r="LB5" s="18">
        <v>932</v>
      </c>
      <c r="LC5" s="18">
        <v>512</v>
      </c>
      <c r="LD5" s="18">
        <v>690</v>
      </c>
      <c r="LE5" s="18">
        <v>630</v>
      </c>
      <c r="LF5" s="18">
        <v>274</v>
      </c>
      <c r="LG5" s="18">
        <v>1508</v>
      </c>
      <c r="LH5" s="18">
        <v>298</v>
      </c>
      <c r="LI5" s="18">
        <v>159</v>
      </c>
      <c r="LJ5" s="18">
        <v>1256</v>
      </c>
      <c r="LK5" s="18">
        <v>79</v>
      </c>
      <c r="LL5" s="18">
        <v>117</v>
      </c>
      <c r="LM5" s="18">
        <v>356</v>
      </c>
      <c r="LN5" s="18">
        <v>81</v>
      </c>
      <c r="LO5" s="18">
        <v>761</v>
      </c>
      <c r="LP5" s="18">
        <v>2670</v>
      </c>
      <c r="LQ5" s="18">
        <v>324</v>
      </c>
      <c r="LR5" s="18">
        <v>224</v>
      </c>
      <c r="LS5" s="18">
        <v>240</v>
      </c>
      <c r="LT5" s="18">
        <v>28</v>
      </c>
      <c r="LU5" s="18">
        <v>554</v>
      </c>
      <c r="LV5" s="18">
        <v>195</v>
      </c>
      <c r="LW5" s="18">
        <v>163</v>
      </c>
      <c r="LX5" s="18">
        <v>255</v>
      </c>
      <c r="LY5" s="18">
        <v>267</v>
      </c>
      <c r="LZ5" s="18">
        <v>659</v>
      </c>
      <c r="MA5" s="18">
        <v>120</v>
      </c>
      <c r="MB5" s="18">
        <v>42</v>
      </c>
      <c r="MC5" s="18">
        <v>153</v>
      </c>
      <c r="MD5" s="18">
        <v>81</v>
      </c>
      <c r="ME5" s="18">
        <v>201</v>
      </c>
      <c r="MF5" s="18">
        <v>385</v>
      </c>
      <c r="MG5" s="18">
        <v>219</v>
      </c>
      <c r="MH5" s="18">
        <v>55</v>
      </c>
      <c r="MI5" s="18">
        <v>145</v>
      </c>
      <c r="MJ5" s="18">
        <v>598</v>
      </c>
      <c r="MK5" s="18">
        <v>36</v>
      </c>
      <c r="ML5" s="18">
        <v>568</v>
      </c>
      <c r="MM5" s="18">
        <v>1007</v>
      </c>
      <c r="MN5" s="18">
        <v>721</v>
      </c>
      <c r="MO5" s="18">
        <v>5130</v>
      </c>
      <c r="MP5" s="18">
        <v>241</v>
      </c>
      <c r="MQ5" s="18">
        <v>294</v>
      </c>
      <c r="MR5" s="18">
        <v>428</v>
      </c>
      <c r="MS5" s="18">
        <v>588</v>
      </c>
      <c r="MT5" s="18">
        <v>776</v>
      </c>
      <c r="MU5" s="18">
        <v>112</v>
      </c>
      <c r="MV5" s="18">
        <v>644</v>
      </c>
      <c r="MW5" s="18">
        <v>127</v>
      </c>
      <c r="MX5" s="18">
        <v>152</v>
      </c>
      <c r="MY5" s="18">
        <v>311</v>
      </c>
      <c r="MZ5" s="18">
        <v>998</v>
      </c>
      <c r="NA5" s="18">
        <v>58</v>
      </c>
      <c r="NB5" s="18">
        <v>149</v>
      </c>
      <c r="NC5" s="18">
        <v>101</v>
      </c>
      <c r="ND5" s="18">
        <v>49</v>
      </c>
      <c r="NE5" s="18">
        <v>166</v>
      </c>
      <c r="NF5" s="18">
        <v>149</v>
      </c>
      <c r="NG5" s="18">
        <v>300</v>
      </c>
      <c r="NH5" s="18">
        <v>500</v>
      </c>
      <c r="NI5" s="18">
        <v>64</v>
      </c>
      <c r="NJ5" s="18">
        <v>171</v>
      </c>
      <c r="NK5" s="18">
        <v>147</v>
      </c>
      <c r="NL5" s="18">
        <v>227</v>
      </c>
      <c r="NM5" s="18">
        <v>283</v>
      </c>
      <c r="NN5" s="18">
        <v>213</v>
      </c>
      <c r="NO5" s="18">
        <v>151</v>
      </c>
      <c r="NP5" s="18">
        <v>627</v>
      </c>
      <c r="NQ5" s="18">
        <v>300</v>
      </c>
      <c r="NR5" s="18">
        <v>57</v>
      </c>
      <c r="NS5" s="18">
        <v>215</v>
      </c>
      <c r="NT5" s="18">
        <v>65</v>
      </c>
      <c r="NU5" s="18">
        <v>880</v>
      </c>
      <c r="NV5" s="18">
        <v>420</v>
      </c>
      <c r="NW5" s="18">
        <v>438</v>
      </c>
      <c r="NX5" s="18">
        <v>761</v>
      </c>
      <c r="NY5" s="18">
        <v>42</v>
      </c>
      <c r="NZ5" s="18">
        <v>46</v>
      </c>
      <c r="OA5" s="18">
        <v>664</v>
      </c>
      <c r="OB5" s="18">
        <v>3263</v>
      </c>
      <c r="OC5" s="18">
        <v>698</v>
      </c>
      <c r="OD5" s="18">
        <v>66</v>
      </c>
      <c r="OE5" s="18">
        <v>99</v>
      </c>
      <c r="OF5" s="18">
        <v>623</v>
      </c>
      <c r="OG5" s="18">
        <v>542</v>
      </c>
      <c r="OH5" s="18">
        <v>133</v>
      </c>
      <c r="OI5" s="18">
        <v>454</v>
      </c>
      <c r="OJ5" s="18">
        <v>267</v>
      </c>
      <c r="OK5" s="18">
        <v>337</v>
      </c>
      <c r="OL5" s="18">
        <v>215</v>
      </c>
      <c r="OM5" s="18">
        <v>304</v>
      </c>
      <c r="ON5" s="18">
        <v>28</v>
      </c>
      <c r="OO5" s="18">
        <v>495</v>
      </c>
      <c r="OP5" s="18">
        <v>12</v>
      </c>
      <c r="OQ5" s="18">
        <v>487</v>
      </c>
      <c r="OR5" s="18">
        <v>338</v>
      </c>
      <c r="OS5" s="18">
        <v>552</v>
      </c>
      <c r="OT5" s="18">
        <v>401</v>
      </c>
      <c r="OU5" s="18">
        <v>131</v>
      </c>
      <c r="OV5" s="18"/>
      <c r="OW5" s="27"/>
      <c r="OX5" s="27"/>
      <c r="OY5" s="18"/>
      <c r="OZ5" s="18"/>
    </row>
    <row r="6" spans="1:465" s="116" customFormat="1">
      <c r="A6" s="121" t="s">
        <v>1205</v>
      </c>
      <c r="B6" s="113">
        <v>58</v>
      </c>
      <c r="C6" s="113">
        <v>731</v>
      </c>
      <c r="D6" s="113">
        <v>115</v>
      </c>
      <c r="E6" s="114">
        <v>1360</v>
      </c>
      <c r="F6" s="114">
        <v>502</v>
      </c>
      <c r="G6" s="114">
        <v>1051</v>
      </c>
      <c r="H6" s="115">
        <v>610</v>
      </c>
      <c r="I6" s="115">
        <v>131</v>
      </c>
      <c r="J6" s="114">
        <v>157</v>
      </c>
      <c r="K6" s="114">
        <v>180</v>
      </c>
      <c r="L6" s="113">
        <v>360</v>
      </c>
      <c r="M6" s="113">
        <v>447</v>
      </c>
      <c r="N6" s="114">
        <v>100</v>
      </c>
      <c r="O6" s="114">
        <v>10</v>
      </c>
      <c r="P6" s="114">
        <v>11</v>
      </c>
      <c r="Q6" s="113">
        <v>119</v>
      </c>
      <c r="R6" s="116">
        <v>317</v>
      </c>
      <c r="S6" s="116">
        <v>775</v>
      </c>
      <c r="T6" s="116">
        <v>484</v>
      </c>
      <c r="U6" s="116">
        <v>184</v>
      </c>
      <c r="V6" s="116">
        <v>283</v>
      </c>
      <c r="W6" s="116">
        <v>239</v>
      </c>
      <c r="X6" s="116">
        <v>268</v>
      </c>
      <c r="Y6" s="116">
        <v>480</v>
      </c>
      <c r="Z6" s="116">
        <v>499</v>
      </c>
      <c r="AA6" s="116">
        <v>423</v>
      </c>
      <c r="AB6" s="116">
        <v>453</v>
      </c>
      <c r="AC6" s="116">
        <v>390</v>
      </c>
      <c r="AD6" s="116">
        <v>9182</v>
      </c>
      <c r="AE6" s="116">
        <v>6828</v>
      </c>
      <c r="AF6" s="114">
        <v>237</v>
      </c>
      <c r="AG6" s="114">
        <v>777</v>
      </c>
      <c r="AH6" s="114">
        <v>490</v>
      </c>
      <c r="AI6" s="114">
        <v>493</v>
      </c>
      <c r="AJ6" s="114">
        <v>486</v>
      </c>
      <c r="AK6" s="114">
        <v>510</v>
      </c>
      <c r="AL6" s="114">
        <v>639</v>
      </c>
      <c r="AM6" s="114">
        <v>770</v>
      </c>
      <c r="AN6" s="114">
        <v>808</v>
      </c>
      <c r="AO6" s="114">
        <v>478</v>
      </c>
      <c r="AP6" s="114">
        <v>488</v>
      </c>
      <c r="AQ6" s="114">
        <v>658</v>
      </c>
      <c r="AR6" s="114">
        <v>551</v>
      </c>
      <c r="AS6" s="114">
        <v>467</v>
      </c>
      <c r="AT6" s="114">
        <v>725</v>
      </c>
      <c r="AU6" s="114">
        <v>552</v>
      </c>
      <c r="AV6" s="114">
        <v>461</v>
      </c>
      <c r="AW6" s="117">
        <v>564</v>
      </c>
      <c r="AX6" s="114">
        <v>439</v>
      </c>
      <c r="AY6" s="114">
        <v>788</v>
      </c>
      <c r="AZ6" s="114">
        <v>816</v>
      </c>
      <c r="BA6" s="114">
        <v>745</v>
      </c>
      <c r="BB6" s="114">
        <v>78</v>
      </c>
      <c r="BC6" s="114">
        <v>121</v>
      </c>
      <c r="BD6" s="114">
        <v>488</v>
      </c>
      <c r="BE6" s="114">
        <v>278</v>
      </c>
      <c r="BF6" s="114">
        <v>463</v>
      </c>
      <c r="BG6" s="114">
        <v>329</v>
      </c>
      <c r="BH6" s="113">
        <v>186</v>
      </c>
      <c r="BI6" s="113">
        <v>105</v>
      </c>
      <c r="BJ6" s="114">
        <v>1883</v>
      </c>
      <c r="BK6" s="113">
        <v>2253</v>
      </c>
      <c r="BL6" s="116">
        <v>226</v>
      </c>
      <c r="BM6" s="113">
        <v>68</v>
      </c>
      <c r="BN6" s="114">
        <v>532</v>
      </c>
      <c r="BO6" s="113">
        <v>843</v>
      </c>
      <c r="BP6" s="114">
        <v>229</v>
      </c>
      <c r="BQ6" s="114">
        <v>332</v>
      </c>
      <c r="BR6" s="114">
        <v>346</v>
      </c>
      <c r="BS6" s="114">
        <v>303</v>
      </c>
      <c r="BT6" s="114">
        <v>128</v>
      </c>
      <c r="BU6" s="114">
        <v>367</v>
      </c>
      <c r="BV6" s="114">
        <v>304</v>
      </c>
      <c r="BW6" s="114">
        <v>333</v>
      </c>
      <c r="BX6" s="114">
        <v>50</v>
      </c>
      <c r="BY6" s="114">
        <v>206</v>
      </c>
      <c r="BZ6" s="114">
        <v>209</v>
      </c>
      <c r="CA6" s="114">
        <v>293</v>
      </c>
      <c r="CB6" s="114">
        <v>76</v>
      </c>
      <c r="CC6" s="114">
        <v>162</v>
      </c>
      <c r="CD6" s="114">
        <v>103</v>
      </c>
      <c r="CE6" s="114">
        <v>411</v>
      </c>
      <c r="CF6" s="114">
        <v>623</v>
      </c>
      <c r="CG6" s="114">
        <v>282</v>
      </c>
      <c r="CH6" s="114">
        <v>823</v>
      </c>
      <c r="CI6" s="114">
        <v>917</v>
      </c>
      <c r="CJ6" s="114">
        <v>1053</v>
      </c>
      <c r="CK6" s="114">
        <v>592</v>
      </c>
      <c r="CL6" s="114">
        <v>1155</v>
      </c>
      <c r="CM6" s="114">
        <v>725</v>
      </c>
      <c r="CN6" s="114">
        <v>214</v>
      </c>
      <c r="CO6" s="114">
        <v>332</v>
      </c>
      <c r="CP6" s="114">
        <v>571</v>
      </c>
      <c r="CQ6" s="114">
        <v>610</v>
      </c>
      <c r="CR6" s="114">
        <v>675</v>
      </c>
      <c r="CS6" s="114">
        <v>972</v>
      </c>
      <c r="CT6" s="114">
        <v>702</v>
      </c>
      <c r="CU6" s="114">
        <v>755</v>
      </c>
      <c r="CV6" s="114">
        <v>795</v>
      </c>
      <c r="CW6" s="114">
        <v>489</v>
      </c>
      <c r="CX6" s="114">
        <v>452</v>
      </c>
      <c r="CY6" s="114">
        <v>267</v>
      </c>
      <c r="CZ6" s="114">
        <v>617</v>
      </c>
      <c r="DA6" s="114">
        <v>675</v>
      </c>
      <c r="DB6" s="114">
        <v>706</v>
      </c>
      <c r="DC6" s="114">
        <v>774</v>
      </c>
      <c r="DD6" s="113">
        <v>374</v>
      </c>
      <c r="DE6" s="113">
        <v>2905</v>
      </c>
      <c r="DF6" s="113">
        <v>61</v>
      </c>
      <c r="DG6" s="113">
        <v>445</v>
      </c>
      <c r="DH6" s="114">
        <v>223</v>
      </c>
      <c r="DI6" s="113">
        <v>235</v>
      </c>
      <c r="DJ6" s="114">
        <v>204</v>
      </c>
      <c r="DK6" s="114">
        <v>774</v>
      </c>
      <c r="DL6" s="114">
        <v>149</v>
      </c>
      <c r="DM6" s="114">
        <v>486</v>
      </c>
      <c r="DN6" s="113">
        <v>313</v>
      </c>
      <c r="DO6" s="113">
        <v>520</v>
      </c>
      <c r="DP6" s="113">
        <v>542</v>
      </c>
      <c r="DQ6" s="114">
        <v>316</v>
      </c>
      <c r="DR6" s="114">
        <v>89</v>
      </c>
      <c r="DS6" s="113">
        <v>47</v>
      </c>
      <c r="DT6" s="113">
        <v>846</v>
      </c>
      <c r="DU6" s="113">
        <v>221</v>
      </c>
      <c r="DV6" s="113">
        <v>132</v>
      </c>
      <c r="DW6" s="113">
        <v>1169</v>
      </c>
      <c r="DX6" s="113">
        <v>441</v>
      </c>
      <c r="DY6" s="113">
        <v>265</v>
      </c>
      <c r="DZ6" s="114">
        <v>754</v>
      </c>
      <c r="EA6" s="113">
        <v>550</v>
      </c>
      <c r="EB6" s="113">
        <v>336</v>
      </c>
      <c r="EC6" s="114">
        <v>355</v>
      </c>
      <c r="ED6" s="113">
        <v>102</v>
      </c>
      <c r="EE6" s="113">
        <v>397</v>
      </c>
      <c r="EF6" s="113">
        <v>197</v>
      </c>
      <c r="EG6" s="113">
        <v>105</v>
      </c>
      <c r="EH6" s="113">
        <v>199</v>
      </c>
      <c r="EI6" s="113">
        <v>436</v>
      </c>
      <c r="EJ6" s="115">
        <v>72</v>
      </c>
      <c r="EK6" s="115">
        <v>156</v>
      </c>
      <c r="EL6" s="113">
        <v>124</v>
      </c>
      <c r="EM6" s="113">
        <v>275</v>
      </c>
      <c r="EN6" s="114">
        <v>517</v>
      </c>
      <c r="EO6" s="114">
        <v>672</v>
      </c>
      <c r="EP6" s="114">
        <v>351</v>
      </c>
      <c r="EQ6" s="114">
        <v>428</v>
      </c>
      <c r="ER6" s="114">
        <v>173</v>
      </c>
      <c r="ES6" s="114">
        <v>274</v>
      </c>
      <c r="ET6" s="113">
        <v>848</v>
      </c>
      <c r="EU6" s="114">
        <v>179</v>
      </c>
      <c r="EV6" s="113">
        <v>49</v>
      </c>
      <c r="EW6" s="113">
        <v>418</v>
      </c>
      <c r="EX6" s="113">
        <v>181</v>
      </c>
      <c r="EY6" s="113">
        <v>304</v>
      </c>
      <c r="EZ6" s="113">
        <v>96</v>
      </c>
      <c r="FA6" s="113">
        <v>539</v>
      </c>
      <c r="FB6" s="114">
        <v>199</v>
      </c>
      <c r="FC6" s="114">
        <v>356</v>
      </c>
      <c r="FD6" s="114">
        <v>187</v>
      </c>
      <c r="FE6" s="114">
        <v>632</v>
      </c>
      <c r="FF6" s="113">
        <v>605</v>
      </c>
      <c r="FG6" s="114">
        <v>57</v>
      </c>
      <c r="FH6" s="113">
        <v>224</v>
      </c>
      <c r="FI6" s="114">
        <v>407</v>
      </c>
      <c r="FJ6" s="114">
        <v>360</v>
      </c>
      <c r="FK6" s="114">
        <v>725</v>
      </c>
      <c r="FL6" s="114">
        <v>248</v>
      </c>
      <c r="FM6" s="114">
        <v>844</v>
      </c>
      <c r="FN6" s="114">
        <v>788</v>
      </c>
      <c r="FO6" s="114">
        <v>1111</v>
      </c>
      <c r="FP6" s="114">
        <v>238</v>
      </c>
      <c r="FQ6" s="114">
        <v>117</v>
      </c>
      <c r="FR6" s="114">
        <v>364</v>
      </c>
      <c r="FS6" s="114">
        <v>142</v>
      </c>
      <c r="FT6" s="113">
        <v>599</v>
      </c>
      <c r="FU6" s="113">
        <v>59</v>
      </c>
      <c r="FV6" s="113">
        <v>3363</v>
      </c>
      <c r="FW6" s="113">
        <v>652</v>
      </c>
      <c r="FX6" s="113">
        <v>497</v>
      </c>
      <c r="FY6" s="113">
        <v>376</v>
      </c>
      <c r="FZ6" s="113">
        <v>53</v>
      </c>
      <c r="GA6" s="118">
        <v>160</v>
      </c>
      <c r="GB6" s="113">
        <v>331</v>
      </c>
      <c r="GC6" s="113">
        <v>286</v>
      </c>
      <c r="GD6" s="113">
        <v>1437</v>
      </c>
      <c r="GE6" s="113">
        <v>316</v>
      </c>
      <c r="GF6" s="113">
        <v>284</v>
      </c>
      <c r="GG6" s="113">
        <v>166</v>
      </c>
      <c r="GH6" s="113">
        <v>327</v>
      </c>
      <c r="GI6" s="113">
        <v>51</v>
      </c>
      <c r="GJ6" s="113">
        <v>430</v>
      </c>
      <c r="GK6" s="113">
        <v>71</v>
      </c>
      <c r="GL6" s="113">
        <v>385</v>
      </c>
      <c r="GM6" s="113">
        <v>1394</v>
      </c>
      <c r="GN6" s="113">
        <v>29</v>
      </c>
      <c r="GO6" s="113">
        <v>83</v>
      </c>
      <c r="GP6" s="113">
        <v>157</v>
      </c>
      <c r="GQ6" s="113">
        <v>293</v>
      </c>
      <c r="GR6" s="113">
        <v>198</v>
      </c>
      <c r="GS6" s="113">
        <v>109</v>
      </c>
      <c r="GT6" s="119">
        <v>488</v>
      </c>
      <c r="GU6" s="113">
        <v>513</v>
      </c>
      <c r="GV6" s="113">
        <v>1762</v>
      </c>
      <c r="GW6" s="113">
        <v>71</v>
      </c>
      <c r="GX6" s="113">
        <v>474</v>
      </c>
      <c r="GY6" s="113">
        <v>549</v>
      </c>
      <c r="GZ6" s="113">
        <v>705</v>
      </c>
      <c r="HA6" s="113">
        <v>939</v>
      </c>
      <c r="HB6" s="113">
        <v>220</v>
      </c>
      <c r="HC6" s="113">
        <v>55</v>
      </c>
      <c r="HD6" s="113">
        <v>142</v>
      </c>
      <c r="HE6" s="113">
        <v>711</v>
      </c>
      <c r="HF6" s="113">
        <v>775</v>
      </c>
      <c r="HG6" s="114">
        <v>285</v>
      </c>
      <c r="HH6" s="114">
        <v>606</v>
      </c>
      <c r="HI6" s="114">
        <v>359</v>
      </c>
      <c r="HJ6" s="114">
        <v>239</v>
      </c>
      <c r="HK6" s="114">
        <v>511</v>
      </c>
      <c r="HL6" s="114">
        <v>248</v>
      </c>
      <c r="HM6" s="114">
        <v>206</v>
      </c>
      <c r="HN6" s="114">
        <v>444</v>
      </c>
      <c r="HO6" s="114">
        <v>788</v>
      </c>
      <c r="HP6" s="114">
        <v>588</v>
      </c>
      <c r="HQ6" s="114">
        <v>481</v>
      </c>
      <c r="HR6" s="114">
        <v>135</v>
      </c>
      <c r="HS6" s="114">
        <v>382</v>
      </c>
      <c r="HT6" s="114">
        <v>581</v>
      </c>
      <c r="HU6" s="114">
        <v>386</v>
      </c>
      <c r="HV6" s="114">
        <v>312</v>
      </c>
      <c r="HW6" s="114">
        <v>149</v>
      </c>
      <c r="HX6" s="114">
        <v>693</v>
      </c>
      <c r="HY6" s="114">
        <v>168</v>
      </c>
      <c r="HZ6" s="114">
        <v>63</v>
      </c>
      <c r="IA6" s="113">
        <v>335</v>
      </c>
      <c r="IB6" s="115">
        <v>102</v>
      </c>
      <c r="IC6" s="113">
        <v>44</v>
      </c>
      <c r="ID6" s="113">
        <v>87</v>
      </c>
      <c r="IE6" s="113">
        <v>482</v>
      </c>
      <c r="IF6" s="113">
        <v>178</v>
      </c>
      <c r="IG6" s="113">
        <v>51</v>
      </c>
      <c r="IH6" s="114">
        <v>797</v>
      </c>
      <c r="II6" s="114">
        <v>54</v>
      </c>
      <c r="IJ6" s="114">
        <v>181</v>
      </c>
      <c r="IK6" s="114">
        <v>153</v>
      </c>
      <c r="IL6" s="114">
        <v>525</v>
      </c>
      <c r="IM6" s="114">
        <v>132</v>
      </c>
      <c r="IN6" s="114">
        <v>227</v>
      </c>
      <c r="IO6" s="114">
        <v>220</v>
      </c>
      <c r="IP6" s="114">
        <v>427</v>
      </c>
      <c r="IQ6" s="114">
        <v>339</v>
      </c>
      <c r="IR6" s="114">
        <v>172</v>
      </c>
      <c r="IS6" s="114">
        <v>282</v>
      </c>
      <c r="IT6" s="114">
        <v>178</v>
      </c>
      <c r="IU6" s="114">
        <v>282</v>
      </c>
      <c r="IV6" s="114">
        <v>57</v>
      </c>
      <c r="IW6" s="114">
        <v>225</v>
      </c>
      <c r="IX6" s="114">
        <v>63</v>
      </c>
      <c r="IY6" s="113">
        <v>30</v>
      </c>
      <c r="IZ6" s="113">
        <v>206</v>
      </c>
      <c r="JA6" s="113">
        <v>259</v>
      </c>
      <c r="JB6" s="113">
        <v>132</v>
      </c>
      <c r="JC6" s="113">
        <v>1306</v>
      </c>
      <c r="JD6" s="113">
        <v>116</v>
      </c>
      <c r="JE6" s="113">
        <v>696</v>
      </c>
      <c r="JF6" s="113">
        <v>723</v>
      </c>
      <c r="JG6" s="113">
        <v>355</v>
      </c>
      <c r="JH6" s="114">
        <v>173</v>
      </c>
      <c r="JI6" s="114">
        <v>1252</v>
      </c>
      <c r="JJ6" s="114">
        <v>1082</v>
      </c>
      <c r="JK6" s="114">
        <v>1199</v>
      </c>
      <c r="JL6" s="114">
        <v>586</v>
      </c>
      <c r="JM6" s="114">
        <v>999</v>
      </c>
      <c r="JN6" s="114">
        <v>1124</v>
      </c>
      <c r="JO6" s="114">
        <v>1158</v>
      </c>
      <c r="JP6" s="114">
        <v>758</v>
      </c>
      <c r="JQ6" s="114">
        <v>1170</v>
      </c>
      <c r="JR6" s="114">
        <v>588</v>
      </c>
      <c r="JS6" s="114">
        <v>1145</v>
      </c>
      <c r="JT6" s="114">
        <v>1153</v>
      </c>
      <c r="JU6" s="114">
        <v>1803</v>
      </c>
      <c r="JV6" s="114">
        <v>1148</v>
      </c>
      <c r="JW6" s="113">
        <v>2849</v>
      </c>
      <c r="JX6" s="113">
        <v>80</v>
      </c>
      <c r="JY6" s="113">
        <v>543</v>
      </c>
      <c r="JZ6" s="113">
        <v>18</v>
      </c>
      <c r="KA6" s="113">
        <v>204</v>
      </c>
      <c r="KB6" s="113">
        <v>454</v>
      </c>
      <c r="KC6" s="113">
        <v>253</v>
      </c>
      <c r="KD6" s="113">
        <v>217</v>
      </c>
      <c r="KE6" s="113">
        <v>477</v>
      </c>
      <c r="KF6" s="113">
        <v>663</v>
      </c>
      <c r="KG6" s="113">
        <v>184</v>
      </c>
      <c r="KH6" s="113">
        <v>251</v>
      </c>
      <c r="KI6" s="113">
        <v>210</v>
      </c>
      <c r="KJ6" s="113">
        <v>100</v>
      </c>
      <c r="KK6" s="113">
        <v>163</v>
      </c>
      <c r="KL6" s="113">
        <v>148</v>
      </c>
      <c r="KM6" s="113">
        <v>498</v>
      </c>
      <c r="KN6" s="113">
        <v>484</v>
      </c>
      <c r="KO6" s="113">
        <v>149</v>
      </c>
      <c r="KP6" s="113">
        <v>272</v>
      </c>
      <c r="KQ6" s="113">
        <v>423</v>
      </c>
      <c r="KR6" s="113">
        <v>44</v>
      </c>
      <c r="KS6" s="113">
        <v>98</v>
      </c>
      <c r="KT6" s="113">
        <v>457</v>
      </c>
      <c r="KU6" s="113">
        <v>152</v>
      </c>
      <c r="KV6" s="114">
        <v>267</v>
      </c>
      <c r="KW6" s="113">
        <v>179</v>
      </c>
      <c r="KX6" s="113">
        <v>152</v>
      </c>
      <c r="KY6" s="113">
        <v>169</v>
      </c>
      <c r="KZ6" s="113">
        <v>63</v>
      </c>
      <c r="LA6" s="113">
        <v>230</v>
      </c>
      <c r="LB6" s="113">
        <v>856</v>
      </c>
      <c r="LC6" s="113">
        <v>470</v>
      </c>
      <c r="LD6" s="113">
        <v>550</v>
      </c>
      <c r="LE6" s="113">
        <v>629</v>
      </c>
      <c r="LF6" s="113">
        <v>269</v>
      </c>
      <c r="LG6" s="113">
        <v>1554</v>
      </c>
      <c r="LH6" s="113">
        <v>289</v>
      </c>
      <c r="LI6" s="113">
        <v>147</v>
      </c>
      <c r="LJ6" s="113">
        <v>1184</v>
      </c>
      <c r="LK6" s="113">
        <v>78</v>
      </c>
      <c r="LL6" s="114">
        <v>116</v>
      </c>
      <c r="LM6" s="113">
        <v>323</v>
      </c>
      <c r="LN6" s="115">
        <v>79</v>
      </c>
      <c r="LO6" s="116">
        <v>720</v>
      </c>
      <c r="LP6" s="115">
        <v>2573</v>
      </c>
      <c r="LQ6" s="113">
        <v>292</v>
      </c>
      <c r="LR6" s="113">
        <v>224</v>
      </c>
      <c r="LS6" s="113">
        <v>230</v>
      </c>
      <c r="LT6" s="113">
        <v>28</v>
      </c>
      <c r="LU6" s="114">
        <v>504</v>
      </c>
      <c r="LV6" s="113">
        <v>174</v>
      </c>
      <c r="LW6" s="113">
        <v>150</v>
      </c>
      <c r="LX6" s="113">
        <v>245</v>
      </c>
      <c r="LY6" s="115">
        <v>255</v>
      </c>
      <c r="LZ6" s="113">
        <v>625</v>
      </c>
      <c r="MA6" s="113">
        <v>117</v>
      </c>
      <c r="MB6" s="113">
        <v>36</v>
      </c>
      <c r="MC6" s="114">
        <v>144</v>
      </c>
      <c r="MD6" s="114">
        <v>83</v>
      </c>
      <c r="ME6" s="114">
        <v>203</v>
      </c>
      <c r="MF6" s="114">
        <v>369</v>
      </c>
      <c r="MG6" s="113">
        <v>242</v>
      </c>
      <c r="MH6" s="114">
        <v>38</v>
      </c>
      <c r="MI6" s="114">
        <v>102</v>
      </c>
      <c r="MJ6" s="114">
        <v>809</v>
      </c>
      <c r="MK6" s="114">
        <v>129</v>
      </c>
      <c r="ML6" s="113">
        <v>532</v>
      </c>
      <c r="MM6" s="113">
        <v>972</v>
      </c>
      <c r="MN6" s="114">
        <v>720</v>
      </c>
      <c r="MO6" s="114">
        <v>4999</v>
      </c>
      <c r="MP6" s="113">
        <v>228</v>
      </c>
      <c r="MQ6" s="113">
        <v>266</v>
      </c>
      <c r="MR6" s="113">
        <v>404</v>
      </c>
      <c r="MS6" s="113">
        <v>556</v>
      </c>
      <c r="MT6" s="113">
        <v>712</v>
      </c>
      <c r="MU6" s="114">
        <v>100</v>
      </c>
      <c r="MV6" s="113">
        <v>605</v>
      </c>
      <c r="MW6" s="113">
        <v>78</v>
      </c>
      <c r="MX6" s="113">
        <v>140</v>
      </c>
      <c r="MY6" s="114">
        <v>297</v>
      </c>
      <c r="MZ6" s="113">
        <v>961</v>
      </c>
      <c r="NA6" s="113">
        <v>60</v>
      </c>
      <c r="NB6" s="113">
        <v>147</v>
      </c>
      <c r="NC6" s="113">
        <v>100</v>
      </c>
      <c r="ND6" s="116">
        <v>46</v>
      </c>
      <c r="NE6" s="113">
        <v>150</v>
      </c>
      <c r="NF6" s="113">
        <v>146</v>
      </c>
      <c r="NG6" s="113">
        <v>287</v>
      </c>
      <c r="NH6" s="113">
        <v>455</v>
      </c>
      <c r="NI6" s="114">
        <v>64</v>
      </c>
      <c r="NJ6" s="113">
        <v>172</v>
      </c>
      <c r="NK6" s="113">
        <v>144</v>
      </c>
      <c r="NL6" s="113">
        <v>213</v>
      </c>
      <c r="NM6" s="113">
        <v>248</v>
      </c>
      <c r="NN6" s="113">
        <v>218</v>
      </c>
      <c r="NO6" s="113">
        <v>156</v>
      </c>
      <c r="NP6" s="113">
        <v>570</v>
      </c>
      <c r="NQ6" s="113">
        <v>265</v>
      </c>
      <c r="NR6" s="113">
        <v>52</v>
      </c>
      <c r="NS6" s="113">
        <v>208</v>
      </c>
      <c r="NT6" s="113">
        <v>68</v>
      </c>
      <c r="NU6" s="113">
        <v>821</v>
      </c>
      <c r="NV6" s="113">
        <v>404</v>
      </c>
      <c r="NW6" s="113">
        <v>432</v>
      </c>
      <c r="NX6" s="113">
        <v>706</v>
      </c>
      <c r="NY6" s="113">
        <v>42</v>
      </c>
      <c r="NZ6" s="116">
        <v>37</v>
      </c>
      <c r="OA6" s="113">
        <v>612</v>
      </c>
      <c r="OB6" s="113">
        <v>3083</v>
      </c>
      <c r="OC6" s="113">
        <v>782</v>
      </c>
      <c r="OD6" s="116">
        <v>64</v>
      </c>
      <c r="OE6" s="113">
        <v>93</v>
      </c>
      <c r="OF6" s="113">
        <v>587</v>
      </c>
      <c r="OG6" s="113">
        <v>529</v>
      </c>
      <c r="OH6" s="113">
        <v>135</v>
      </c>
      <c r="OI6" s="113">
        <v>510</v>
      </c>
      <c r="OJ6" s="113">
        <v>253</v>
      </c>
      <c r="OK6" s="113">
        <v>316</v>
      </c>
      <c r="OL6" s="113">
        <v>187</v>
      </c>
      <c r="OM6" s="114">
        <v>275</v>
      </c>
      <c r="ON6" s="113">
        <v>28</v>
      </c>
      <c r="OO6" s="113">
        <v>463</v>
      </c>
      <c r="OP6" s="114">
        <v>10</v>
      </c>
      <c r="OQ6" s="113">
        <v>463</v>
      </c>
      <c r="OR6" s="114">
        <v>313</v>
      </c>
      <c r="OS6" s="113">
        <v>538</v>
      </c>
      <c r="OT6" s="113">
        <v>375</v>
      </c>
      <c r="OU6" s="120">
        <v>125</v>
      </c>
      <c r="OW6" s="164">
        <f>SUM(B6:OU6)</f>
        <v>199315</v>
      </c>
    </row>
    <row r="7" spans="1:465">
      <c r="A7" t="s">
        <v>1204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  <c r="AL7">
        <v>37</v>
      </c>
      <c r="AM7">
        <v>38</v>
      </c>
      <c r="AN7">
        <v>39</v>
      </c>
      <c r="AO7">
        <v>40</v>
      </c>
      <c r="AP7">
        <v>41</v>
      </c>
      <c r="AQ7">
        <v>42</v>
      </c>
      <c r="AR7">
        <v>43</v>
      </c>
      <c r="AS7">
        <v>44</v>
      </c>
      <c r="AT7">
        <v>45</v>
      </c>
      <c r="AU7">
        <v>46</v>
      </c>
      <c r="AV7">
        <v>47</v>
      </c>
      <c r="AW7">
        <v>48</v>
      </c>
      <c r="AX7">
        <v>49</v>
      </c>
      <c r="AY7">
        <v>50</v>
      </c>
      <c r="AZ7">
        <v>51</v>
      </c>
      <c r="BA7">
        <v>52</v>
      </c>
      <c r="BB7">
        <v>53</v>
      </c>
      <c r="BC7">
        <v>54</v>
      </c>
      <c r="BD7">
        <v>55</v>
      </c>
      <c r="BE7">
        <v>56</v>
      </c>
      <c r="BF7">
        <v>57</v>
      </c>
      <c r="BG7">
        <v>58</v>
      </c>
      <c r="BH7">
        <v>59</v>
      </c>
      <c r="BI7">
        <v>60</v>
      </c>
      <c r="BJ7">
        <v>61</v>
      </c>
      <c r="BK7">
        <v>62</v>
      </c>
      <c r="BL7">
        <v>63</v>
      </c>
      <c r="BM7">
        <v>64</v>
      </c>
      <c r="BN7">
        <v>65</v>
      </c>
      <c r="BO7">
        <v>66</v>
      </c>
      <c r="BP7">
        <v>67</v>
      </c>
      <c r="BQ7">
        <v>68</v>
      </c>
      <c r="BR7">
        <v>69</v>
      </c>
      <c r="BS7">
        <v>70</v>
      </c>
      <c r="BT7">
        <v>71</v>
      </c>
      <c r="BU7">
        <v>72</v>
      </c>
      <c r="BV7">
        <v>73</v>
      </c>
      <c r="BW7">
        <v>74</v>
      </c>
      <c r="BX7">
        <v>75</v>
      </c>
      <c r="BY7">
        <v>76</v>
      </c>
      <c r="BZ7">
        <v>77</v>
      </c>
      <c r="CA7">
        <v>78</v>
      </c>
      <c r="CB7">
        <v>79</v>
      </c>
      <c r="CC7">
        <v>80</v>
      </c>
      <c r="CD7">
        <v>81</v>
      </c>
      <c r="CE7">
        <v>82</v>
      </c>
      <c r="CF7">
        <v>83</v>
      </c>
      <c r="CG7">
        <v>84</v>
      </c>
      <c r="CH7">
        <v>85</v>
      </c>
      <c r="CI7">
        <v>86</v>
      </c>
      <c r="CJ7">
        <v>87</v>
      </c>
      <c r="CK7">
        <v>88</v>
      </c>
      <c r="CL7">
        <v>89</v>
      </c>
      <c r="CM7">
        <v>90</v>
      </c>
      <c r="CN7">
        <v>91</v>
      </c>
      <c r="CO7">
        <v>92</v>
      </c>
      <c r="CP7">
        <v>93</v>
      </c>
      <c r="CQ7">
        <v>94</v>
      </c>
      <c r="CR7">
        <v>95</v>
      </c>
      <c r="CS7">
        <v>96</v>
      </c>
      <c r="CT7">
        <v>97</v>
      </c>
      <c r="CU7">
        <v>98</v>
      </c>
      <c r="CV7">
        <v>99</v>
      </c>
      <c r="CW7">
        <v>100</v>
      </c>
      <c r="CX7">
        <v>101</v>
      </c>
      <c r="CY7">
        <v>102</v>
      </c>
      <c r="CZ7">
        <v>103</v>
      </c>
      <c r="DA7">
        <v>104</v>
      </c>
      <c r="DB7">
        <v>105</v>
      </c>
      <c r="DC7">
        <v>106</v>
      </c>
      <c r="DD7">
        <v>107</v>
      </c>
      <c r="DE7">
        <v>108</v>
      </c>
      <c r="DF7">
        <v>109</v>
      </c>
      <c r="DG7">
        <v>110</v>
      </c>
      <c r="DH7">
        <v>111</v>
      </c>
      <c r="DI7">
        <v>112</v>
      </c>
      <c r="DJ7">
        <v>113</v>
      </c>
      <c r="DK7">
        <v>114</v>
      </c>
      <c r="DL7">
        <v>115</v>
      </c>
      <c r="DM7">
        <v>116</v>
      </c>
      <c r="DN7">
        <v>117</v>
      </c>
      <c r="DO7">
        <v>118</v>
      </c>
      <c r="DP7">
        <v>119</v>
      </c>
      <c r="DQ7">
        <v>120</v>
      </c>
      <c r="DR7">
        <v>121</v>
      </c>
      <c r="DS7">
        <v>122</v>
      </c>
      <c r="DT7">
        <v>123</v>
      </c>
      <c r="DU7">
        <v>124</v>
      </c>
      <c r="DV7">
        <v>125</v>
      </c>
      <c r="DW7">
        <v>126</v>
      </c>
      <c r="DX7">
        <v>127</v>
      </c>
      <c r="DY7">
        <v>128</v>
      </c>
      <c r="DZ7">
        <v>129</v>
      </c>
      <c r="EA7">
        <v>130</v>
      </c>
      <c r="EB7">
        <v>131</v>
      </c>
      <c r="EC7">
        <v>132</v>
      </c>
      <c r="ED7">
        <v>133</v>
      </c>
      <c r="EE7">
        <v>134</v>
      </c>
      <c r="EF7">
        <v>135</v>
      </c>
      <c r="EG7">
        <v>136</v>
      </c>
      <c r="EH7">
        <v>137</v>
      </c>
      <c r="EI7">
        <v>138</v>
      </c>
      <c r="EJ7">
        <v>139</v>
      </c>
      <c r="EK7">
        <v>140</v>
      </c>
      <c r="EL7">
        <v>141</v>
      </c>
      <c r="EM7">
        <v>142</v>
      </c>
      <c r="EN7">
        <v>143</v>
      </c>
      <c r="EO7">
        <v>144</v>
      </c>
      <c r="EP7">
        <v>145</v>
      </c>
      <c r="EQ7">
        <v>146</v>
      </c>
      <c r="ER7">
        <v>147</v>
      </c>
      <c r="ES7">
        <v>148</v>
      </c>
      <c r="ET7">
        <v>149</v>
      </c>
      <c r="EU7">
        <v>150</v>
      </c>
      <c r="EV7">
        <v>151</v>
      </c>
      <c r="EW7">
        <v>152</v>
      </c>
      <c r="EX7">
        <v>153</v>
      </c>
      <c r="EY7">
        <v>154</v>
      </c>
      <c r="EZ7">
        <v>155</v>
      </c>
      <c r="FA7">
        <v>156</v>
      </c>
      <c r="FB7">
        <v>157</v>
      </c>
      <c r="FC7">
        <v>158</v>
      </c>
      <c r="FD7">
        <v>159</v>
      </c>
      <c r="FE7">
        <v>160</v>
      </c>
      <c r="FF7">
        <v>161</v>
      </c>
      <c r="FG7">
        <v>162</v>
      </c>
      <c r="FH7">
        <v>163</v>
      </c>
      <c r="FI7">
        <v>164</v>
      </c>
      <c r="FJ7">
        <v>165</v>
      </c>
      <c r="FK7">
        <v>166</v>
      </c>
      <c r="FL7">
        <v>167</v>
      </c>
      <c r="FM7">
        <v>168</v>
      </c>
      <c r="FN7">
        <v>169</v>
      </c>
      <c r="FO7">
        <v>170</v>
      </c>
      <c r="FP7">
        <v>171</v>
      </c>
      <c r="FQ7">
        <v>172</v>
      </c>
      <c r="FR7">
        <v>173</v>
      </c>
      <c r="FS7">
        <v>174</v>
      </c>
      <c r="FT7">
        <v>175</v>
      </c>
      <c r="FU7">
        <v>176</v>
      </c>
      <c r="FV7">
        <v>177</v>
      </c>
      <c r="FW7">
        <v>178</v>
      </c>
      <c r="FX7">
        <v>179</v>
      </c>
      <c r="FY7">
        <v>180</v>
      </c>
      <c r="FZ7">
        <v>181</v>
      </c>
      <c r="GA7">
        <v>182</v>
      </c>
      <c r="GB7">
        <v>183</v>
      </c>
      <c r="GC7">
        <v>184</v>
      </c>
      <c r="GD7">
        <v>185</v>
      </c>
      <c r="GE7">
        <v>186</v>
      </c>
      <c r="GF7">
        <v>187</v>
      </c>
      <c r="GG7">
        <v>188</v>
      </c>
      <c r="GH7">
        <v>189</v>
      </c>
      <c r="GI7">
        <v>190</v>
      </c>
      <c r="GJ7">
        <v>191</v>
      </c>
      <c r="GK7">
        <v>192</v>
      </c>
      <c r="GL7">
        <v>193</v>
      </c>
      <c r="GM7">
        <v>194</v>
      </c>
      <c r="GN7">
        <v>195</v>
      </c>
      <c r="GO7">
        <v>196</v>
      </c>
      <c r="GP7">
        <v>197</v>
      </c>
      <c r="GQ7">
        <v>198</v>
      </c>
      <c r="GR7">
        <v>199</v>
      </c>
      <c r="GS7">
        <v>200</v>
      </c>
      <c r="GT7">
        <v>201</v>
      </c>
      <c r="GU7">
        <v>202</v>
      </c>
      <c r="GV7">
        <v>203</v>
      </c>
      <c r="GW7">
        <v>204</v>
      </c>
      <c r="GX7">
        <v>205</v>
      </c>
      <c r="GY7">
        <v>206</v>
      </c>
      <c r="GZ7">
        <v>207</v>
      </c>
      <c r="HA7">
        <v>208</v>
      </c>
      <c r="HB7">
        <v>209</v>
      </c>
      <c r="HC7">
        <v>210</v>
      </c>
      <c r="HD7">
        <v>211</v>
      </c>
      <c r="HE7">
        <v>212</v>
      </c>
      <c r="HF7">
        <v>213</v>
      </c>
      <c r="HG7">
        <v>214</v>
      </c>
      <c r="HH7">
        <v>215</v>
      </c>
      <c r="HI7">
        <v>216</v>
      </c>
      <c r="HJ7">
        <v>217</v>
      </c>
      <c r="HK7">
        <v>218</v>
      </c>
      <c r="HL7">
        <v>219</v>
      </c>
      <c r="HM7">
        <v>220</v>
      </c>
      <c r="HN7">
        <v>221</v>
      </c>
      <c r="HO7">
        <v>222</v>
      </c>
      <c r="HP7">
        <v>223</v>
      </c>
      <c r="HQ7">
        <v>224</v>
      </c>
      <c r="HR7">
        <v>225</v>
      </c>
      <c r="HS7">
        <v>226</v>
      </c>
      <c r="HT7">
        <v>227</v>
      </c>
      <c r="HU7">
        <v>228</v>
      </c>
      <c r="HV7">
        <v>229</v>
      </c>
      <c r="HW7">
        <v>230</v>
      </c>
      <c r="HX7">
        <v>231</v>
      </c>
      <c r="HY7">
        <v>232</v>
      </c>
      <c r="HZ7">
        <v>233</v>
      </c>
      <c r="IA7">
        <v>234</v>
      </c>
      <c r="IB7">
        <v>235</v>
      </c>
      <c r="IC7">
        <v>236</v>
      </c>
      <c r="ID7">
        <v>237</v>
      </c>
      <c r="IE7">
        <v>238</v>
      </c>
      <c r="IF7">
        <v>239</v>
      </c>
      <c r="IG7">
        <v>240</v>
      </c>
      <c r="IH7">
        <v>241</v>
      </c>
      <c r="II7">
        <v>242</v>
      </c>
      <c r="IJ7">
        <v>243</v>
      </c>
      <c r="IK7">
        <v>244</v>
      </c>
      <c r="IL7">
        <v>245</v>
      </c>
      <c r="IM7">
        <v>246</v>
      </c>
      <c r="IN7">
        <v>247</v>
      </c>
      <c r="IO7">
        <v>248</v>
      </c>
      <c r="IP7">
        <v>249</v>
      </c>
      <c r="IQ7">
        <v>250</v>
      </c>
      <c r="IR7">
        <v>251</v>
      </c>
      <c r="IS7">
        <v>252</v>
      </c>
      <c r="IT7">
        <v>253</v>
      </c>
      <c r="IU7">
        <v>254</v>
      </c>
      <c r="IV7">
        <v>255</v>
      </c>
      <c r="IW7">
        <v>256</v>
      </c>
      <c r="IX7">
        <v>257</v>
      </c>
      <c r="IY7">
        <v>258</v>
      </c>
      <c r="IZ7">
        <v>259</v>
      </c>
      <c r="JA7">
        <v>260</v>
      </c>
      <c r="JB7">
        <v>261</v>
      </c>
      <c r="JC7">
        <v>262</v>
      </c>
      <c r="JD7">
        <v>263</v>
      </c>
      <c r="JE7">
        <v>264</v>
      </c>
      <c r="JF7">
        <v>265</v>
      </c>
      <c r="JG7">
        <v>266</v>
      </c>
      <c r="JH7">
        <v>267</v>
      </c>
      <c r="JI7">
        <v>268</v>
      </c>
      <c r="JJ7">
        <v>269</v>
      </c>
      <c r="JK7">
        <v>270</v>
      </c>
      <c r="JL7">
        <v>271</v>
      </c>
      <c r="JM7">
        <v>272</v>
      </c>
      <c r="JN7">
        <v>273</v>
      </c>
      <c r="JO7">
        <v>274</v>
      </c>
      <c r="JP7">
        <v>275</v>
      </c>
      <c r="JQ7">
        <v>276</v>
      </c>
      <c r="JR7">
        <v>277</v>
      </c>
      <c r="JS7">
        <v>278</v>
      </c>
      <c r="JT7">
        <v>279</v>
      </c>
      <c r="JU7">
        <v>280</v>
      </c>
      <c r="JV7">
        <v>281</v>
      </c>
      <c r="JW7">
        <v>282</v>
      </c>
      <c r="JX7">
        <v>283</v>
      </c>
      <c r="JY7">
        <v>284</v>
      </c>
      <c r="JZ7">
        <v>285</v>
      </c>
      <c r="KA7">
        <v>286</v>
      </c>
      <c r="KB7">
        <v>287</v>
      </c>
      <c r="KC7">
        <v>288</v>
      </c>
      <c r="KD7">
        <v>289</v>
      </c>
      <c r="KE7">
        <v>290</v>
      </c>
      <c r="KF7">
        <v>291</v>
      </c>
      <c r="KG7">
        <v>292</v>
      </c>
      <c r="KH7">
        <v>293</v>
      </c>
      <c r="KI7">
        <v>294</v>
      </c>
      <c r="KJ7">
        <v>295</v>
      </c>
      <c r="KK7">
        <v>296</v>
      </c>
      <c r="KL7">
        <v>297</v>
      </c>
      <c r="KM7">
        <v>298</v>
      </c>
      <c r="KN7">
        <v>299</v>
      </c>
      <c r="KO7">
        <v>300</v>
      </c>
      <c r="KP7">
        <v>301</v>
      </c>
      <c r="KQ7">
        <v>302</v>
      </c>
      <c r="KR7">
        <v>303</v>
      </c>
      <c r="KS7">
        <v>304</v>
      </c>
      <c r="KT7">
        <v>305</v>
      </c>
      <c r="KU7">
        <v>306</v>
      </c>
      <c r="KV7">
        <v>307</v>
      </c>
      <c r="KW7">
        <v>308</v>
      </c>
      <c r="KX7">
        <v>309</v>
      </c>
      <c r="KY7">
        <v>310</v>
      </c>
      <c r="KZ7">
        <v>311</v>
      </c>
      <c r="LA7">
        <v>312</v>
      </c>
      <c r="LB7">
        <v>313</v>
      </c>
      <c r="LC7">
        <v>314</v>
      </c>
      <c r="LD7">
        <v>315</v>
      </c>
      <c r="LE7">
        <v>316</v>
      </c>
      <c r="LF7">
        <v>317</v>
      </c>
      <c r="LG7">
        <v>318</v>
      </c>
      <c r="LH7">
        <v>319</v>
      </c>
      <c r="LI7">
        <v>320</v>
      </c>
      <c r="LJ7">
        <v>321</v>
      </c>
      <c r="LK7">
        <v>322</v>
      </c>
      <c r="LL7">
        <v>323</v>
      </c>
      <c r="LM7">
        <v>324</v>
      </c>
      <c r="LN7">
        <v>325</v>
      </c>
      <c r="LO7">
        <v>326</v>
      </c>
      <c r="LP7">
        <v>327</v>
      </c>
      <c r="LQ7">
        <v>328</v>
      </c>
      <c r="LR7">
        <v>329</v>
      </c>
      <c r="LS7">
        <v>330</v>
      </c>
      <c r="LT7">
        <v>331</v>
      </c>
      <c r="LU7">
        <v>332</v>
      </c>
      <c r="LV7">
        <v>333</v>
      </c>
      <c r="LW7">
        <v>334</v>
      </c>
      <c r="LX7">
        <v>335</v>
      </c>
      <c r="LY7">
        <v>336</v>
      </c>
      <c r="LZ7">
        <v>337</v>
      </c>
      <c r="MA7">
        <v>338</v>
      </c>
      <c r="MB7">
        <v>339</v>
      </c>
      <c r="MC7">
        <v>340</v>
      </c>
      <c r="MD7">
        <v>341</v>
      </c>
      <c r="ME7">
        <v>342</v>
      </c>
      <c r="MF7">
        <v>343</v>
      </c>
      <c r="MG7">
        <v>344</v>
      </c>
      <c r="MH7">
        <v>345</v>
      </c>
      <c r="MI7">
        <v>346</v>
      </c>
      <c r="MJ7">
        <v>347</v>
      </c>
      <c r="MK7">
        <v>348</v>
      </c>
      <c r="ML7">
        <v>349</v>
      </c>
      <c r="MM7">
        <v>350</v>
      </c>
      <c r="MN7">
        <v>351</v>
      </c>
      <c r="MO7">
        <v>352</v>
      </c>
      <c r="MP7">
        <v>353</v>
      </c>
      <c r="MQ7">
        <v>354</v>
      </c>
      <c r="MR7">
        <v>355</v>
      </c>
      <c r="MS7">
        <v>356</v>
      </c>
      <c r="MT7">
        <v>357</v>
      </c>
      <c r="MU7">
        <v>358</v>
      </c>
      <c r="MV7">
        <v>359</v>
      </c>
      <c r="MW7">
        <v>360</v>
      </c>
      <c r="MX7">
        <v>361</v>
      </c>
      <c r="MY7">
        <v>362</v>
      </c>
      <c r="MZ7">
        <v>363</v>
      </c>
      <c r="NA7">
        <v>364</v>
      </c>
      <c r="NB7">
        <v>365</v>
      </c>
      <c r="NC7">
        <v>366</v>
      </c>
      <c r="ND7">
        <v>367</v>
      </c>
      <c r="NE7">
        <v>368</v>
      </c>
      <c r="NF7">
        <v>369</v>
      </c>
      <c r="NG7">
        <v>370</v>
      </c>
      <c r="NH7">
        <v>371</v>
      </c>
      <c r="NI7">
        <v>372</v>
      </c>
      <c r="NJ7">
        <v>373</v>
      </c>
      <c r="NK7">
        <v>374</v>
      </c>
      <c r="NL7">
        <v>375</v>
      </c>
      <c r="NM7">
        <v>376</v>
      </c>
      <c r="NN7">
        <v>377</v>
      </c>
      <c r="NO7">
        <v>378</v>
      </c>
      <c r="NP7">
        <v>379</v>
      </c>
      <c r="NQ7">
        <v>380</v>
      </c>
      <c r="NR7">
        <v>381</v>
      </c>
      <c r="NS7">
        <v>382</v>
      </c>
      <c r="NT7">
        <v>383</v>
      </c>
      <c r="NU7">
        <v>384</v>
      </c>
      <c r="NV7">
        <v>385</v>
      </c>
      <c r="NW7">
        <v>386</v>
      </c>
      <c r="NX7">
        <v>387</v>
      </c>
      <c r="NY7">
        <v>388</v>
      </c>
      <c r="NZ7">
        <v>389</v>
      </c>
      <c r="OA7">
        <v>390</v>
      </c>
      <c r="OB7">
        <v>391</v>
      </c>
      <c r="OC7">
        <v>392</v>
      </c>
      <c r="OD7">
        <v>393</v>
      </c>
      <c r="OE7">
        <v>394</v>
      </c>
      <c r="OF7">
        <v>395</v>
      </c>
      <c r="OG7">
        <v>396</v>
      </c>
      <c r="OH7">
        <v>397</v>
      </c>
      <c r="OI7">
        <v>398</v>
      </c>
      <c r="OJ7">
        <v>399</v>
      </c>
      <c r="OK7">
        <v>400</v>
      </c>
      <c r="OL7">
        <v>401</v>
      </c>
      <c r="OM7">
        <v>402</v>
      </c>
      <c r="ON7">
        <v>403</v>
      </c>
      <c r="OO7">
        <v>404</v>
      </c>
      <c r="OP7">
        <v>405</v>
      </c>
      <c r="OQ7">
        <v>406</v>
      </c>
      <c r="OR7">
        <v>407</v>
      </c>
      <c r="OS7">
        <v>408</v>
      </c>
      <c r="OT7">
        <v>409</v>
      </c>
      <c r="OU7">
        <v>410</v>
      </c>
    </row>
    <row r="8" spans="1:465" s="17" customFormat="1" ht="105">
      <c r="A8" s="4" t="s">
        <v>930</v>
      </c>
      <c r="B8" s="5" t="s">
        <v>108</v>
      </c>
      <c r="C8" s="5" t="s">
        <v>109</v>
      </c>
      <c r="D8" s="5" t="s">
        <v>110</v>
      </c>
      <c r="E8" s="5" t="s">
        <v>111</v>
      </c>
      <c r="F8" s="5" t="s">
        <v>113</v>
      </c>
      <c r="G8" s="5" t="s">
        <v>112</v>
      </c>
      <c r="H8" s="5" t="s">
        <v>114</v>
      </c>
      <c r="I8" s="5" t="s">
        <v>115</v>
      </c>
      <c r="J8" s="5" t="s">
        <v>116</v>
      </c>
      <c r="K8" s="5" t="s">
        <v>117</v>
      </c>
      <c r="L8" s="5" t="s">
        <v>118</v>
      </c>
      <c r="M8" s="5" t="s">
        <v>119</v>
      </c>
      <c r="N8" s="5" t="s">
        <v>120</v>
      </c>
      <c r="O8" s="5" t="s">
        <v>121</v>
      </c>
      <c r="P8" s="5" t="s">
        <v>121</v>
      </c>
      <c r="Q8" s="5" t="s">
        <v>122</v>
      </c>
      <c r="R8" s="5" t="s">
        <v>123</v>
      </c>
      <c r="S8" s="5" t="s">
        <v>124</v>
      </c>
      <c r="T8" s="5" t="s">
        <v>125</v>
      </c>
      <c r="U8" s="5" t="s">
        <v>126</v>
      </c>
      <c r="V8" s="5" t="s">
        <v>127</v>
      </c>
      <c r="W8" s="5" t="s">
        <v>128</v>
      </c>
      <c r="X8" s="5" t="s">
        <v>129</v>
      </c>
      <c r="Y8" s="5" t="s">
        <v>130</v>
      </c>
      <c r="Z8" s="5" t="s">
        <v>131</v>
      </c>
      <c r="AA8" s="5" t="s">
        <v>132</v>
      </c>
      <c r="AB8" s="5" t="s">
        <v>133</v>
      </c>
      <c r="AC8" s="5" t="s">
        <v>134</v>
      </c>
      <c r="AD8" s="5" t="s">
        <v>135</v>
      </c>
      <c r="AE8" s="5" t="s">
        <v>136</v>
      </c>
      <c r="AF8" s="5" t="s">
        <v>137</v>
      </c>
      <c r="AG8" s="5" t="s">
        <v>138</v>
      </c>
      <c r="AH8" s="5" t="s">
        <v>139</v>
      </c>
      <c r="AI8" s="5" t="s">
        <v>140</v>
      </c>
      <c r="AJ8" s="5" t="s">
        <v>141</v>
      </c>
      <c r="AK8" s="5" t="s">
        <v>142</v>
      </c>
      <c r="AL8" s="5" t="s">
        <v>143</v>
      </c>
      <c r="AM8" s="5" t="s">
        <v>144</v>
      </c>
      <c r="AN8" s="5" t="s">
        <v>145</v>
      </c>
      <c r="AO8" s="5" t="s">
        <v>146</v>
      </c>
      <c r="AP8" s="5" t="s">
        <v>147</v>
      </c>
      <c r="AQ8" s="5" t="s">
        <v>148</v>
      </c>
      <c r="AR8" s="5" t="s">
        <v>149</v>
      </c>
      <c r="AS8" s="5" t="s">
        <v>150</v>
      </c>
      <c r="AT8" s="5" t="s">
        <v>151</v>
      </c>
      <c r="AU8" s="5" t="s">
        <v>152</v>
      </c>
      <c r="AV8" s="5" t="s">
        <v>153</v>
      </c>
      <c r="AW8" s="5" t="s">
        <v>154</v>
      </c>
      <c r="AX8" s="5" t="s">
        <v>155</v>
      </c>
      <c r="AY8" s="5" t="s">
        <v>156</v>
      </c>
      <c r="AZ8" s="5" t="s">
        <v>157</v>
      </c>
      <c r="BA8" s="5" t="s">
        <v>158</v>
      </c>
      <c r="BB8" s="5" t="s">
        <v>160</v>
      </c>
      <c r="BC8" s="5" t="s">
        <v>160</v>
      </c>
      <c r="BD8" s="5" t="s">
        <v>160</v>
      </c>
      <c r="BE8" s="5" t="s">
        <v>160</v>
      </c>
      <c r="BF8" s="5" t="s">
        <v>160</v>
      </c>
      <c r="BG8" s="5" t="s">
        <v>160</v>
      </c>
      <c r="BH8" s="5" t="s">
        <v>161</v>
      </c>
      <c r="BI8" s="5" t="s">
        <v>162</v>
      </c>
      <c r="BJ8" s="5" t="s">
        <v>163</v>
      </c>
      <c r="BK8" s="5" t="s">
        <v>164</v>
      </c>
      <c r="BL8" s="44" t="s">
        <v>946</v>
      </c>
      <c r="BM8" s="5" t="s">
        <v>165</v>
      </c>
      <c r="BN8" s="5" t="s">
        <v>166</v>
      </c>
      <c r="BO8" s="5" t="s">
        <v>167</v>
      </c>
      <c r="BP8" s="5" t="s">
        <v>168</v>
      </c>
      <c r="BQ8" s="5" t="s">
        <v>174</v>
      </c>
      <c r="BR8" s="5" t="s">
        <v>175</v>
      </c>
      <c r="BS8" s="5" t="s">
        <v>176</v>
      </c>
      <c r="BT8" s="5" t="s">
        <v>169</v>
      </c>
      <c r="BU8" s="5" t="s">
        <v>177</v>
      </c>
      <c r="BV8" s="5" t="s">
        <v>178</v>
      </c>
      <c r="BW8" s="5" t="s">
        <v>179</v>
      </c>
      <c r="BX8" s="5" t="s">
        <v>170</v>
      </c>
      <c r="BY8" s="5" t="s">
        <v>171</v>
      </c>
      <c r="BZ8" s="5" t="s">
        <v>172</v>
      </c>
      <c r="CA8" s="5" t="s">
        <v>173</v>
      </c>
      <c r="CB8" s="5" t="s">
        <v>180</v>
      </c>
      <c r="CC8" s="5" t="s">
        <v>181</v>
      </c>
      <c r="CD8" s="5" t="s">
        <v>182</v>
      </c>
      <c r="CE8" s="5" t="s">
        <v>183</v>
      </c>
      <c r="CF8" s="5" t="s">
        <v>184</v>
      </c>
      <c r="CG8" s="5" t="s">
        <v>185</v>
      </c>
      <c r="CH8" s="5" t="s">
        <v>195</v>
      </c>
      <c r="CI8" s="5" t="s">
        <v>193</v>
      </c>
      <c r="CJ8" s="5" t="s">
        <v>194</v>
      </c>
      <c r="CK8" s="5" t="s">
        <v>191</v>
      </c>
      <c r="CL8" s="5" t="s">
        <v>192</v>
      </c>
      <c r="CM8" s="5" t="s">
        <v>190</v>
      </c>
      <c r="CN8" s="5" t="s">
        <v>204</v>
      </c>
      <c r="CO8" s="44" t="s">
        <v>947</v>
      </c>
      <c r="CP8" s="5" t="s">
        <v>205</v>
      </c>
      <c r="CQ8" s="5" t="s">
        <v>203</v>
      </c>
      <c r="CR8" s="44" t="s">
        <v>948</v>
      </c>
      <c r="CS8" s="5" t="s">
        <v>196</v>
      </c>
      <c r="CT8" s="5" t="s">
        <v>197</v>
      </c>
      <c r="CU8" s="5" t="s">
        <v>198</v>
      </c>
      <c r="CV8" s="5" t="s">
        <v>199</v>
      </c>
      <c r="CW8" s="5" t="s">
        <v>188</v>
      </c>
      <c r="CX8" s="5" t="s">
        <v>189</v>
      </c>
      <c r="CY8" s="5" t="s">
        <v>186</v>
      </c>
      <c r="CZ8" s="5" t="s">
        <v>187</v>
      </c>
      <c r="DA8" s="5" t="s">
        <v>200</v>
      </c>
      <c r="DB8" s="5" t="s">
        <v>201</v>
      </c>
      <c r="DC8" s="5" t="s">
        <v>202</v>
      </c>
      <c r="DD8" s="5" t="s">
        <v>206</v>
      </c>
      <c r="DE8" s="5" t="s">
        <v>207</v>
      </c>
      <c r="DF8" s="5" t="s">
        <v>208</v>
      </c>
      <c r="DG8" s="5" t="s">
        <v>209</v>
      </c>
      <c r="DH8" s="5" t="s">
        <v>210</v>
      </c>
      <c r="DI8" s="5" t="s">
        <v>211</v>
      </c>
      <c r="DJ8" s="36" t="s">
        <v>212</v>
      </c>
      <c r="DK8" s="5" t="s">
        <v>213</v>
      </c>
      <c r="DL8" s="5" t="s">
        <v>214</v>
      </c>
      <c r="DM8" s="5" t="s">
        <v>215</v>
      </c>
      <c r="DN8" s="5" t="s">
        <v>216</v>
      </c>
      <c r="DO8" s="5" t="s">
        <v>217</v>
      </c>
      <c r="DP8" s="5" t="s">
        <v>219</v>
      </c>
      <c r="DQ8" s="5" t="s">
        <v>220</v>
      </c>
      <c r="DR8" s="5" t="s">
        <v>221</v>
      </c>
      <c r="DS8" s="5" t="s">
        <v>222</v>
      </c>
      <c r="DT8" s="5" t="s">
        <v>223</v>
      </c>
      <c r="DU8" s="5" t="s">
        <v>224</v>
      </c>
      <c r="DV8" s="5" t="s">
        <v>225</v>
      </c>
      <c r="DW8" s="5" t="s">
        <v>226</v>
      </c>
      <c r="DX8" s="5" t="s">
        <v>227</v>
      </c>
      <c r="DY8" s="5" t="s">
        <v>228</v>
      </c>
      <c r="DZ8" s="5" t="s">
        <v>229</v>
      </c>
      <c r="EA8" s="5" t="s">
        <v>230</v>
      </c>
      <c r="EB8" s="5" t="s">
        <v>231</v>
      </c>
      <c r="EC8" s="5" t="s">
        <v>232</v>
      </c>
      <c r="ED8" s="5" t="s">
        <v>233</v>
      </c>
      <c r="EE8" s="5" t="s">
        <v>234</v>
      </c>
      <c r="EF8" s="5" t="s">
        <v>235</v>
      </c>
      <c r="EG8" s="5" t="s">
        <v>236</v>
      </c>
      <c r="EH8" s="5" t="s">
        <v>237</v>
      </c>
      <c r="EI8" s="5" t="s">
        <v>238</v>
      </c>
      <c r="EJ8" s="5" t="s">
        <v>239</v>
      </c>
      <c r="EK8" s="5" t="s">
        <v>239</v>
      </c>
      <c r="EL8" s="5" t="s">
        <v>240</v>
      </c>
      <c r="EM8" s="5" t="s">
        <v>241</v>
      </c>
      <c r="EN8" s="5" t="s">
        <v>242</v>
      </c>
      <c r="EO8" s="5" t="s">
        <v>243</v>
      </c>
      <c r="EP8" s="5" t="s">
        <v>243</v>
      </c>
      <c r="EQ8" s="5" t="s">
        <v>244</v>
      </c>
      <c r="ER8" s="5" t="s">
        <v>245</v>
      </c>
      <c r="ES8" s="5" t="s">
        <v>246</v>
      </c>
      <c r="ET8" s="5" t="s">
        <v>247</v>
      </c>
      <c r="EU8" s="5" t="s">
        <v>248</v>
      </c>
      <c r="EV8" s="5" t="s">
        <v>249</v>
      </c>
      <c r="EW8" s="5" t="s">
        <v>251</v>
      </c>
      <c r="EX8" s="5" t="s">
        <v>252</v>
      </c>
      <c r="EY8" s="5" t="s">
        <v>253</v>
      </c>
      <c r="EZ8" s="5" t="s">
        <v>254</v>
      </c>
      <c r="FA8" s="5" t="s">
        <v>255</v>
      </c>
      <c r="FB8" s="5" t="s">
        <v>256</v>
      </c>
      <c r="FC8" s="5" t="s">
        <v>257</v>
      </c>
      <c r="FD8" s="5" t="s">
        <v>258</v>
      </c>
      <c r="FE8" s="5" t="s">
        <v>259</v>
      </c>
      <c r="FF8" s="5" t="s">
        <v>261</v>
      </c>
      <c r="FG8" s="5" t="s">
        <v>262</v>
      </c>
      <c r="FH8" s="5" t="s">
        <v>263</v>
      </c>
      <c r="FI8" s="5" t="s">
        <v>928</v>
      </c>
      <c r="FJ8" s="5" t="s">
        <v>264</v>
      </c>
      <c r="FK8" s="5" t="s">
        <v>265</v>
      </c>
      <c r="FL8" s="5" t="s">
        <v>266</v>
      </c>
      <c r="FM8" s="5" t="s">
        <v>267</v>
      </c>
      <c r="FN8" s="5" t="s">
        <v>268</v>
      </c>
      <c r="FO8" s="5" t="s">
        <v>269</v>
      </c>
      <c r="FP8" s="5" t="s">
        <v>270</v>
      </c>
      <c r="FQ8" s="5" t="s">
        <v>271</v>
      </c>
      <c r="FR8" s="5" t="s">
        <v>272</v>
      </c>
      <c r="FS8" s="5" t="s">
        <v>273</v>
      </c>
      <c r="FT8" s="5" t="s">
        <v>274</v>
      </c>
      <c r="FU8" s="5" t="s">
        <v>275</v>
      </c>
      <c r="FV8" s="5" t="s">
        <v>276</v>
      </c>
      <c r="FW8" s="5" t="s">
        <v>277</v>
      </c>
      <c r="FX8" s="5" t="s">
        <v>278</v>
      </c>
      <c r="FY8" s="5" t="s">
        <v>278</v>
      </c>
      <c r="FZ8" s="5" t="s">
        <v>279</v>
      </c>
      <c r="GA8" s="5" t="s">
        <v>280</v>
      </c>
      <c r="GB8" s="5" t="s">
        <v>281</v>
      </c>
      <c r="GC8" s="5" t="s">
        <v>282</v>
      </c>
      <c r="GD8" s="5" t="s">
        <v>283</v>
      </c>
      <c r="GE8" s="5" t="s">
        <v>284</v>
      </c>
      <c r="GF8" s="5" t="s">
        <v>285</v>
      </c>
      <c r="GG8" s="5" t="s">
        <v>286</v>
      </c>
      <c r="GH8" s="5" t="s">
        <v>287</v>
      </c>
      <c r="GI8" s="5" t="s">
        <v>288</v>
      </c>
      <c r="GJ8" s="5" t="s">
        <v>289</v>
      </c>
      <c r="GK8" s="5" t="s">
        <v>289</v>
      </c>
      <c r="GL8" s="5" t="s">
        <v>290</v>
      </c>
      <c r="GM8" s="5" t="s">
        <v>291</v>
      </c>
      <c r="GN8" s="5" t="s">
        <v>292</v>
      </c>
      <c r="GO8" s="5" t="s">
        <v>293</v>
      </c>
      <c r="GP8" s="5" t="s">
        <v>294</v>
      </c>
      <c r="GQ8" s="5" t="s">
        <v>296</v>
      </c>
      <c r="GR8" s="5" t="s">
        <v>297</v>
      </c>
      <c r="GS8" s="5" t="s">
        <v>298</v>
      </c>
      <c r="GT8" s="5" t="s">
        <v>299</v>
      </c>
      <c r="GU8" s="5" t="s">
        <v>300</v>
      </c>
      <c r="GV8" s="5" t="s">
        <v>301</v>
      </c>
      <c r="GW8" s="5" t="s">
        <v>302</v>
      </c>
      <c r="GX8" s="5" t="s">
        <v>303</v>
      </c>
      <c r="GY8" s="5" t="s">
        <v>304</v>
      </c>
      <c r="GZ8" s="5" t="s">
        <v>305</v>
      </c>
      <c r="HA8" s="5" t="s">
        <v>306</v>
      </c>
      <c r="HB8" s="5" t="s">
        <v>307</v>
      </c>
      <c r="HC8" s="5" t="s">
        <v>308</v>
      </c>
      <c r="HD8" s="5" t="s">
        <v>309</v>
      </c>
      <c r="HE8" s="5" t="s">
        <v>311</v>
      </c>
      <c r="HF8" s="5" t="s">
        <v>310</v>
      </c>
      <c r="HG8" s="5" t="s">
        <v>312</v>
      </c>
      <c r="HH8" s="5" t="s">
        <v>1051</v>
      </c>
      <c r="HI8" s="5" t="s">
        <v>949</v>
      </c>
      <c r="HJ8" s="5" t="s">
        <v>313</v>
      </c>
      <c r="HK8" s="5" t="s">
        <v>314</v>
      </c>
      <c r="HL8" s="5" t="s">
        <v>315</v>
      </c>
      <c r="HM8" s="5" t="s">
        <v>316</v>
      </c>
      <c r="HN8" s="5" t="s">
        <v>317</v>
      </c>
      <c r="HO8" s="5" t="s">
        <v>318</v>
      </c>
      <c r="HP8" s="5" t="s">
        <v>319</v>
      </c>
      <c r="HQ8" s="5" t="s">
        <v>320</v>
      </c>
      <c r="HR8" s="5" t="s">
        <v>321</v>
      </c>
      <c r="HS8" s="5" t="s">
        <v>322</v>
      </c>
      <c r="HT8" s="5" t="s">
        <v>323</v>
      </c>
      <c r="HU8" s="5" t="s">
        <v>324</v>
      </c>
      <c r="HV8" s="5" t="s">
        <v>325</v>
      </c>
      <c r="HW8" s="5" t="s">
        <v>326</v>
      </c>
      <c r="HX8" s="5" t="s">
        <v>327</v>
      </c>
      <c r="HY8" s="5" t="s">
        <v>328</v>
      </c>
      <c r="HZ8" s="5" t="s">
        <v>329</v>
      </c>
      <c r="IA8" s="5" t="s">
        <v>330</v>
      </c>
      <c r="IB8" s="5" t="s">
        <v>331</v>
      </c>
      <c r="IC8" s="5" t="s">
        <v>332</v>
      </c>
      <c r="ID8" s="5" t="s">
        <v>333</v>
      </c>
      <c r="IE8" s="5" t="s">
        <v>334</v>
      </c>
      <c r="IF8" s="5" t="s">
        <v>335</v>
      </c>
      <c r="IG8" s="5" t="s">
        <v>336</v>
      </c>
      <c r="IH8" s="5" t="s">
        <v>337</v>
      </c>
      <c r="II8" s="5" t="s">
        <v>340</v>
      </c>
      <c r="IJ8" s="5" t="s">
        <v>339</v>
      </c>
      <c r="IK8" s="5" t="s">
        <v>338</v>
      </c>
      <c r="IL8" s="5" t="s">
        <v>341</v>
      </c>
      <c r="IM8" s="5" t="s">
        <v>342</v>
      </c>
      <c r="IN8" s="5" t="s">
        <v>343</v>
      </c>
      <c r="IO8" s="5" t="s">
        <v>344</v>
      </c>
      <c r="IP8" s="5" t="s">
        <v>345</v>
      </c>
      <c r="IQ8" s="5" t="s">
        <v>346</v>
      </c>
      <c r="IR8" s="5" t="s">
        <v>347</v>
      </c>
      <c r="IS8" s="5" t="s">
        <v>348</v>
      </c>
      <c r="IT8" s="5" t="s">
        <v>349</v>
      </c>
      <c r="IU8" s="5" t="s">
        <v>936</v>
      </c>
      <c r="IV8" s="5" t="s">
        <v>350</v>
      </c>
      <c r="IW8" s="5" t="s">
        <v>937</v>
      </c>
      <c r="IX8" s="5" t="s">
        <v>351</v>
      </c>
      <c r="IY8" s="5" t="s">
        <v>352</v>
      </c>
      <c r="IZ8" s="5" t="s">
        <v>353</v>
      </c>
      <c r="JA8" s="5" t="s">
        <v>354</v>
      </c>
      <c r="JB8" s="5" t="s">
        <v>355</v>
      </c>
      <c r="JC8" s="5" t="s">
        <v>356</v>
      </c>
      <c r="JD8" s="5" t="s">
        <v>357</v>
      </c>
      <c r="JE8" s="5" t="s">
        <v>358</v>
      </c>
      <c r="JF8" s="5" t="s">
        <v>359</v>
      </c>
      <c r="JG8" s="5" t="s">
        <v>974</v>
      </c>
      <c r="JH8" s="5" t="s">
        <v>360</v>
      </c>
      <c r="JI8" s="5" t="s">
        <v>364</v>
      </c>
      <c r="JJ8" s="5" t="s">
        <v>363</v>
      </c>
      <c r="JK8" s="5" t="s">
        <v>365</v>
      </c>
      <c r="JL8" s="44" t="s">
        <v>953</v>
      </c>
      <c r="JM8" s="5" t="s">
        <v>366</v>
      </c>
      <c r="JN8" s="5" t="s">
        <v>367</v>
      </c>
      <c r="JO8" s="5" t="s">
        <v>362</v>
      </c>
      <c r="JP8" s="5" t="s">
        <v>368</v>
      </c>
      <c r="JQ8" s="5" t="s">
        <v>369</v>
      </c>
      <c r="JR8" s="5" t="s">
        <v>370</v>
      </c>
      <c r="JS8" s="44" t="s">
        <v>955</v>
      </c>
      <c r="JT8" s="5" t="s">
        <v>361</v>
      </c>
      <c r="JU8" s="5" t="s">
        <v>371</v>
      </c>
      <c r="JV8" s="5" t="s">
        <v>957</v>
      </c>
      <c r="JW8" s="5" t="s">
        <v>372</v>
      </c>
      <c r="JX8" s="5" t="s">
        <v>373</v>
      </c>
      <c r="JY8" s="5" t="s">
        <v>374</v>
      </c>
      <c r="JZ8" s="5" t="s">
        <v>375</v>
      </c>
      <c r="KA8" s="5" t="s">
        <v>376</v>
      </c>
      <c r="KB8" s="5" t="s">
        <v>377</v>
      </c>
      <c r="KC8" s="5" t="s">
        <v>378</v>
      </c>
      <c r="KD8" s="5" t="s">
        <v>379</v>
      </c>
      <c r="KE8" s="5" t="s">
        <v>380</v>
      </c>
      <c r="KF8" s="5" t="s">
        <v>381</v>
      </c>
      <c r="KG8" s="5" t="s">
        <v>382</v>
      </c>
      <c r="KH8" s="5" t="s">
        <v>383</v>
      </c>
      <c r="KI8" s="5" t="s">
        <v>384</v>
      </c>
      <c r="KJ8" s="5" t="s">
        <v>385</v>
      </c>
      <c r="KK8" s="5" t="s">
        <v>386</v>
      </c>
      <c r="KL8" s="5" t="s">
        <v>387</v>
      </c>
      <c r="KM8" s="5" t="s">
        <v>388</v>
      </c>
      <c r="KN8" s="5" t="s">
        <v>389</v>
      </c>
      <c r="KO8" s="5" t="s">
        <v>390</v>
      </c>
      <c r="KP8" s="5" t="s">
        <v>391</v>
      </c>
      <c r="KQ8" s="5" t="s">
        <v>392</v>
      </c>
      <c r="KR8" s="5" t="s">
        <v>393</v>
      </c>
      <c r="KS8" s="5" t="s">
        <v>394</v>
      </c>
      <c r="KT8" s="5" t="s">
        <v>395</v>
      </c>
      <c r="KU8" s="5" t="s">
        <v>396</v>
      </c>
      <c r="KV8" s="5" t="s">
        <v>397</v>
      </c>
      <c r="KW8" s="5" t="s">
        <v>398</v>
      </c>
      <c r="KX8" s="5" t="s">
        <v>399</v>
      </c>
      <c r="KY8" s="5" t="s">
        <v>400</v>
      </c>
      <c r="KZ8" s="5" t="s">
        <v>401</v>
      </c>
      <c r="LA8" s="5" t="s">
        <v>402</v>
      </c>
      <c r="LB8" s="5" t="s">
        <v>403</v>
      </c>
      <c r="LC8" s="5" t="s">
        <v>404</v>
      </c>
      <c r="LD8" s="5" t="s">
        <v>405</v>
      </c>
      <c r="LE8" s="5" t="s">
        <v>406</v>
      </c>
      <c r="LF8" s="5" t="s">
        <v>407</v>
      </c>
      <c r="LG8" s="5" t="s">
        <v>408</v>
      </c>
      <c r="LH8" s="5" t="s">
        <v>409</v>
      </c>
      <c r="LI8" s="5" t="s">
        <v>410</v>
      </c>
      <c r="LJ8" s="5" t="s">
        <v>411</v>
      </c>
      <c r="LK8" s="5" t="s">
        <v>412</v>
      </c>
      <c r="LL8" s="5" t="s">
        <v>413</v>
      </c>
      <c r="LM8" s="5" t="s">
        <v>415</v>
      </c>
      <c r="LN8" s="5" t="s">
        <v>416</v>
      </c>
      <c r="LO8" s="5" t="s">
        <v>414</v>
      </c>
      <c r="LP8" s="5" t="s">
        <v>417</v>
      </c>
      <c r="LQ8" s="5" t="s">
        <v>418</v>
      </c>
      <c r="LR8" s="5" t="s">
        <v>419</v>
      </c>
      <c r="LS8" s="5" t="s">
        <v>420</v>
      </c>
      <c r="LT8" s="5" t="s">
        <v>421</v>
      </c>
      <c r="LU8" s="5" t="s">
        <v>422</v>
      </c>
      <c r="LV8" s="5" t="s">
        <v>423</v>
      </c>
      <c r="LW8" s="5" t="s">
        <v>424</v>
      </c>
      <c r="LX8" s="5" t="s">
        <v>425</v>
      </c>
      <c r="LY8" s="5" t="s">
        <v>426</v>
      </c>
      <c r="LZ8" s="5" t="s">
        <v>427</v>
      </c>
      <c r="MA8" s="5" t="s">
        <v>428</v>
      </c>
      <c r="MB8" s="5" t="s">
        <v>429</v>
      </c>
      <c r="MC8" s="5" t="s">
        <v>430</v>
      </c>
      <c r="MD8" s="5" t="s">
        <v>431</v>
      </c>
      <c r="ME8" s="5" t="s">
        <v>431</v>
      </c>
      <c r="MF8" s="5" t="s">
        <v>432</v>
      </c>
      <c r="MG8" s="5" t="s">
        <v>433</v>
      </c>
      <c r="MH8" s="5" t="s">
        <v>940</v>
      </c>
      <c r="MI8" s="5" t="s">
        <v>434</v>
      </c>
      <c r="MJ8" s="5" t="s">
        <v>435</v>
      </c>
      <c r="MK8" s="5" t="s">
        <v>436</v>
      </c>
      <c r="ML8" s="123" t="s">
        <v>437</v>
      </c>
      <c r="MM8" s="128" t="s">
        <v>439</v>
      </c>
      <c r="MN8" s="125" t="s">
        <v>440</v>
      </c>
      <c r="MO8" s="5" t="s">
        <v>441</v>
      </c>
      <c r="MP8" s="5" t="s">
        <v>442</v>
      </c>
      <c r="MQ8" s="5" t="s">
        <v>443</v>
      </c>
      <c r="MR8" s="5" t="s">
        <v>444</v>
      </c>
      <c r="MS8" s="5" t="s">
        <v>445</v>
      </c>
      <c r="MT8" s="5" t="s">
        <v>446</v>
      </c>
      <c r="MU8" s="5" t="s">
        <v>447</v>
      </c>
      <c r="MV8" s="5" t="s">
        <v>448</v>
      </c>
      <c r="MW8" s="5" t="s">
        <v>449</v>
      </c>
      <c r="MX8" s="5" t="s">
        <v>450</v>
      </c>
      <c r="MY8" s="5" t="s">
        <v>451</v>
      </c>
      <c r="MZ8" s="5" t="s">
        <v>452</v>
      </c>
      <c r="NA8" s="5" t="s">
        <v>453</v>
      </c>
      <c r="NB8" s="5" t="s">
        <v>454</v>
      </c>
      <c r="NC8" s="5" t="s">
        <v>455</v>
      </c>
      <c r="ND8" s="44" t="s">
        <v>943</v>
      </c>
      <c r="NE8" s="5" t="s">
        <v>456</v>
      </c>
      <c r="NF8" s="5" t="s">
        <v>457</v>
      </c>
      <c r="NG8" s="5" t="s">
        <v>458</v>
      </c>
      <c r="NH8" s="5" t="s">
        <v>459</v>
      </c>
      <c r="NI8" s="5" t="s">
        <v>460</v>
      </c>
      <c r="NJ8" s="5" t="s">
        <v>461</v>
      </c>
      <c r="NK8" s="5" t="s">
        <v>462</v>
      </c>
      <c r="NL8" s="5" t="s">
        <v>463</v>
      </c>
      <c r="NM8" s="5" t="s">
        <v>465</v>
      </c>
      <c r="NN8" s="5" t="s">
        <v>466</v>
      </c>
      <c r="NO8" s="5" t="s">
        <v>467</v>
      </c>
      <c r="NP8" s="5" t="s">
        <v>468</v>
      </c>
      <c r="NQ8" s="5" t="s">
        <v>469</v>
      </c>
      <c r="NR8" s="5" t="s">
        <v>470</v>
      </c>
      <c r="NS8" s="5" t="s">
        <v>471</v>
      </c>
      <c r="NT8" s="5" t="s">
        <v>472</v>
      </c>
      <c r="NU8" s="5" t="s">
        <v>473</v>
      </c>
      <c r="NV8" s="5" t="s">
        <v>474</v>
      </c>
      <c r="NW8" s="5" t="s">
        <v>475</v>
      </c>
      <c r="NX8" s="5" t="s">
        <v>476</v>
      </c>
      <c r="NY8" s="5" t="s">
        <v>477</v>
      </c>
      <c r="NZ8" s="44" t="s">
        <v>944</v>
      </c>
      <c r="OA8" s="5" t="s">
        <v>478</v>
      </c>
      <c r="OB8" s="5" t="s">
        <v>479</v>
      </c>
      <c r="OC8" s="5" t="s">
        <v>480</v>
      </c>
      <c r="OD8" s="44" t="s">
        <v>945</v>
      </c>
      <c r="OE8" s="5" t="s">
        <v>482</v>
      </c>
      <c r="OF8" s="5" t="s">
        <v>483</v>
      </c>
      <c r="OG8" s="5" t="s">
        <v>484</v>
      </c>
      <c r="OH8" s="5" t="s">
        <v>485</v>
      </c>
      <c r="OI8" s="5" t="s">
        <v>486</v>
      </c>
      <c r="OJ8" s="5" t="s">
        <v>487</v>
      </c>
      <c r="OK8" s="5" t="s">
        <v>488</v>
      </c>
      <c r="OL8" s="5" t="s">
        <v>489</v>
      </c>
      <c r="OM8" s="5" t="s">
        <v>490</v>
      </c>
      <c r="ON8" s="5" t="s">
        <v>491</v>
      </c>
      <c r="OO8" s="5" t="s">
        <v>492</v>
      </c>
      <c r="OP8" s="5" t="s">
        <v>494</v>
      </c>
      <c r="OQ8" s="5" t="s">
        <v>495</v>
      </c>
      <c r="OR8" s="5" t="s">
        <v>496</v>
      </c>
      <c r="OS8" s="5" t="s">
        <v>497</v>
      </c>
      <c r="OT8" s="5" t="s">
        <v>498</v>
      </c>
      <c r="OU8" s="5" t="s">
        <v>499</v>
      </c>
      <c r="OV8" s="5"/>
      <c r="OW8" s="5"/>
      <c r="OX8" s="5"/>
      <c r="OY8" s="44" t="s">
        <v>939</v>
      </c>
      <c r="OZ8" s="44" t="s">
        <v>938</v>
      </c>
      <c r="PA8" s="37" t="s">
        <v>159</v>
      </c>
      <c r="PB8" s="37" t="s">
        <v>218</v>
      </c>
      <c r="PC8" s="37" t="s">
        <v>250</v>
      </c>
      <c r="PD8" s="37" t="s">
        <v>260</v>
      </c>
      <c r="PE8" s="37" t="s">
        <v>295</v>
      </c>
      <c r="PF8" s="37" t="s">
        <v>438</v>
      </c>
      <c r="PG8" s="37" t="s">
        <v>942</v>
      </c>
      <c r="PH8" s="37" t="s">
        <v>464</v>
      </c>
      <c r="PI8" s="37" t="s">
        <v>481</v>
      </c>
      <c r="PJ8" s="37" t="s">
        <v>493</v>
      </c>
      <c r="PL8" s="50" t="s">
        <v>500</v>
      </c>
      <c r="PM8" s="50" t="s">
        <v>501</v>
      </c>
      <c r="PN8" s="50" t="s">
        <v>502</v>
      </c>
      <c r="PO8" s="50" t="s">
        <v>503</v>
      </c>
      <c r="PP8" s="50" t="s">
        <v>504</v>
      </c>
      <c r="PQ8" s="50" t="s">
        <v>505</v>
      </c>
      <c r="PR8" s="50" t="s">
        <v>506</v>
      </c>
      <c r="PS8" s="50" t="s">
        <v>507</v>
      </c>
      <c r="PT8" s="50" t="s">
        <v>508</v>
      </c>
      <c r="PU8" s="50" t="s">
        <v>509</v>
      </c>
      <c r="PV8" s="50" t="s">
        <v>510</v>
      </c>
      <c r="PW8" s="50" t="s">
        <v>511</v>
      </c>
      <c r="PX8" s="50" t="s">
        <v>512</v>
      </c>
      <c r="PY8" s="50" t="s">
        <v>513</v>
      </c>
      <c r="PZ8" s="50" t="s">
        <v>514</v>
      </c>
      <c r="QA8" s="50" t="s">
        <v>408</v>
      </c>
      <c r="QB8" s="50" t="s">
        <v>515</v>
      </c>
      <c r="QC8" s="50" t="s">
        <v>516</v>
      </c>
      <c r="QD8" s="50" t="s">
        <v>517</v>
      </c>
      <c r="QE8" s="50" t="s">
        <v>518</v>
      </c>
      <c r="QF8" s="50" t="s">
        <v>519</v>
      </c>
      <c r="QG8" s="50" t="s">
        <v>520</v>
      </c>
      <c r="QH8" s="50" t="s">
        <v>521</v>
      </c>
    </row>
    <row r="9" spans="1:465" s="18" customFormat="1">
      <c r="A9" s="20" t="s">
        <v>524</v>
      </c>
      <c r="B9" s="21" t="s">
        <v>525</v>
      </c>
      <c r="C9" s="21" t="s">
        <v>526</v>
      </c>
      <c r="D9" s="22" t="s">
        <v>527</v>
      </c>
      <c r="E9" s="19" t="s">
        <v>528</v>
      </c>
      <c r="F9" s="19" t="s">
        <v>530</v>
      </c>
      <c r="G9" s="19" t="s">
        <v>529</v>
      </c>
      <c r="H9" s="19" t="s">
        <v>531</v>
      </c>
      <c r="I9" s="19" t="s">
        <v>532</v>
      </c>
      <c r="J9" s="19" t="s">
        <v>533</v>
      </c>
      <c r="K9" s="19" t="s">
        <v>534</v>
      </c>
      <c r="L9" s="19" t="s">
        <v>535</v>
      </c>
      <c r="M9" s="19" t="s">
        <v>536</v>
      </c>
      <c r="N9" s="19" t="s">
        <v>537</v>
      </c>
      <c r="O9" s="19" t="s">
        <v>538</v>
      </c>
      <c r="P9" s="19" t="s">
        <v>539</v>
      </c>
      <c r="Q9" s="19" t="s">
        <v>540</v>
      </c>
      <c r="R9" s="19" t="s">
        <v>541</v>
      </c>
      <c r="S9" s="19" t="s">
        <v>542</v>
      </c>
      <c r="T9" s="19" t="s">
        <v>543</v>
      </c>
      <c r="U9" s="19" t="s">
        <v>544</v>
      </c>
      <c r="V9" s="19" t="s">
        <v>545</v>
      </c>
      <c r="W9" s="19" t="s">
        <v>546</v>
      </c>
      <c r="X9" s="19" t="s">
        <v>547</v>
      </c>
      <c r="Y9" s="19" t="s">
        <v>548</v>
      </c>
      <c r="Z9" s="19" t="s">
        <v>549</v>
      </c>
      <c r="AA9" s="19" t="s">
        <v>550</v>
      </c>
      <c r="AB9" s="19" t="s">
        <v>551</v>
      </c>
      <c r="AC9" s="19" t="s">
        <v>552</v>
      </c>
      <c r="AD9" s="19" t="s">
        <v>554</v>
      </c>
      <c r="AE9" s="19" t="s">
        <v>555</v>
      </c>
      <c r="AF9" s="19" t="s">
        <v>556</v>
      </c>
      <c r="AG9" s="19" t="s">
        <v>557</v>
      </c>
      <c r="AH9" s="19" t="s">
        <v>558</v>
      </c>
      <c r="AI9" s="19" t="s">
        <v>559</v>
      </c>
      <c r="AJ9" s="19" t="s">
        <v>560</v>
      </c>
      <c r="AK9" s="19" t="s">
        <v>561</v>
      </c>
      <c r="AL9" s="19" t="s">
        <v>562</v>
      </c>
      <c r="AM9" s="19" t="s">
        <v>563</v>
      </c>
      <c r="AN9" s="19" t="s">
        <v>564</v>
      </c>
      <c r="AO9" s="19" t="s">
        <v>565</v>
      </c>
      <c r="AP9" s="19" t="s">
        <v>566</v>
      </c>
      <c r="AQ9" s="19" t="s">
        <v>567</v>
      </c>
      <c r="AR9" s="19" t="s">
        <v>568</v>
      </c>
      <c r="AS9" s="19" t="s">
        <v>569</v>
      </c>
      <c r="AT9" s="19" t="s">
        <v>570</v>
      </c>
      <c r="AU9" s="19" t="s">
        <v>571</v>
      </c>
      <c r="AV9" s="19" t="s">
        <v>572</v>
      </c>
      <c r="AW9" s="19" t="s">
        <v>573</v>
      </c>
      <c r="AX9" s="19" t="s">
        <v>574</v>
      </c>
      <c r="AY9" s="19" t="s">
        <v>575</v>
      </c>
      <c r="AZ9" s="19" t="s">
        <v>576</v>
      </c>
      <c r="BA9" s="19" t="s">
        <v>577</v>
      </c>
      <c r="BB9" s="19">
        <v>78412000</v>
      </c>
      <c r="BC9" s="19" t="s">
        <v>581</v>
      </c>
      <c r="BD9" s="19" t="s">
        <v>583</v>
      </c>
      <c r="BE9" s="19" t="s">
        <v>579</v>
      </c>
      <c r="BF9" s="19" t="s">
        <v>580</v>
      </c>
      <c r="BG9" s="19" t="s">
        <v>582</v>
      </c>
      <c r="BH9" s="19" t="s">
        <v>584</v>
      </c>
      <c r="BI9" s="19" t="s">
        <v>585</v>
      </c>
      <c r="BJ9" s="19" t="s">
        <v>586</v>
      </c>
      <c r="BK9" s="19" t="s">
        <v>587</v>
      </c>
      <c r="BL9" s="19">
        <v>78582000</v>
      </c>
      <c r="BM9" s="19" t="s">
        <v>588</v>
      </c>
      <c r="BN9" s="19" t="s">
        <v>589</v>
      </c>
      <c r="BO9" s="19" t="s">
        <v>590</v>
      </c>
      <c r="BP9" s="19" t="s">
        <v>591</v>
      </c>
      <c r="BQ9" s="19" t="s">
        <v>597</v>
      </c>
      <c r="BR9" s="19" t="s">
        <v>598</v>
      </c>
      <c r="BS9" s="19" t="s">
        <v>599</v>
      </c>
      <c r="BT9" s="19" t="s">
        <v>592</v>
      </c>
      <c r="BU9" s="19" t="s">
        <v>600</v>
      </c>
      <c r="BV9" s="19" t="s">
        <v>601</v>
      </c>
      <c r="BW9" s="19" t="s">
        <v>602</v>
      </c>
      <c r="BX9" s="19" t="s">
        <v>593</v>
      </c>
      <c r="BY9" s="19" t="s">
        <v>594</v>
      </c>
      <c r="BZ9" s="19" t="s">
        <v>595</v>
      </c>
      <c r="CA9" s="19" t="s">
        <v>596</v>
      </c>
      <c r="CB9" s="19" t="s">
        <v>603</v>
      </c>
      <c r="CC9" s="19" t="s">
        <v>604</v>
      </c>
      <c r="CD9" s="19" t="s">
        <v>605</v>
      </c>
      <c r="CE9" s="19" t="s">
        <v>606</v>
      </c>
      <c r="CF9" s="19" t="s">
        <v>607</v>
      </c>
      <c r="CG9" s="23" t="s">
        <v>608</v>
      </c>
      <c r="CH9" s="19" t="s">
        <v>618</v>
      </c>
      <c r="CI9" s="19" t="s">
        <v>616</v>
      </c>
      <c r="CJ9" s="19" t="s">
        <v>617</v>
      </c>
      <c r="CK9" s="19" t="s">
        <v>614</v>
      </c>
      <c r="CL9" s="19" t="s">
        <v>615</v>
      </c>
      <c r="CM9" s="19" t="s">
        <v>613</v>
      </c>
      <c r="CN9" s="19" t="s">
        <v>627</v>
      </c>
      <c r="CO9" s="19">
        <v>78288000</v>
      </c>
      <c r="CP9" s="19" t="s">
        <v>628</v>
      </c>
      <c r="CQ9" s="19" t="s">
        <v>626</v>
      </c>
      <c r="CR9" s="19">
        <v>78418000</v>
      </c>
      <c r="CS9" s="19" t="s">
        <v>619</v>
      </c>
      <c r="CT9" s="19" t="s">
        <v>620</v>
      </c>
      <c r="CU9" s="19" t="s">
        <v>621</v>
      </c>
      <c r="CV9" s="19" t="s">
        <v>622</v>
      </c>
      <c r="CW9" s="19" t="s">
        <v>611</v>
      </c>
      <c r="CX9" s="19" t="s">
        <v>612</v>
      </c>
      <c r="CY9" s="19" t="s">
        <v>609</v>
      </c>
      <c r="CZ9" s="19" t="s">
        <v>610</v>
      </c>
      <c r="DA9" s="19" t="s">
        <v>623</v>
      </c>
      <c r="DB9" s="19" t="s">
        <v>624</v>
      </c>
      <c r="DC9" s="19" t="s">
        <v>625</v>
      </c>
      <c r="DD9" s="19" t="s">
        <v>630</v>
      </c>
      <c r="DE9" s="19" t="s">
        <v>631</v>
      </c>
      <c r="DF9" s="19" t="s">
        <v>632</v>
      </c>
      <c r="DG9" s="19" t="s">
        <v>633</v>
      </c>
      <c r="DH9" s="19" t="s">
        <v>634</v>
      </c>
      <c r="DI9" s="19" t="s">
        <v>635</v>
      </c>
      <c r="DJ9" s="19" t="s">
        <v>636</v>
      </c>
      <c r="DK9" s="19" t="s">
        <v>637</v>
      </c>
      <c r="DL9" s="19" t="s">
        <v>638</v>
      </c>
      <c r="DM9" s="19" t="s">
        <v>639</v>
      </c>
      <c r="DN9" s="19" t="s">
        <v>640</v>
      </c>
      <c r="DO9" s="19" t="s">
        <v>641</v>
      </c>
      <c r="DP9" s="19" t="s">
        <v>643</v>
      </c>
      <c r="DQ9" s="19" t="s">
        <v>644</v>
      </c>
      <c r="DR9" s="19" t="s">
        <v>645</v>
      </c>
      <c r="DS9" s="19" t="s">
        <v>646</v>
      </c>
      <c r="DT9" s="19" t="s">
        <v>647</v>
      </c>
      <c r="DU9" s="19" t="s">
        <v>648</v>
      </c>
      <c r="DV9" s="19" t="s">
        <v>649</v>
      </c>
      <c r="DW9" s="19" t="s">
        <v>650</v>
      </c>
      <c r="DX9" s="19" t="s">
        <v>651</v>
      </c>
      <c r="DY9" s="19" t="s">
        <v>652</v>
      </c>
      <c r="DZ9" s="19">
        <v>78549000</v>
      </c>
      <c r="EA9" s="19" t="s">
        <v>653</v>
      </c>
      <c r="EB9" s="19" t="s">
        <v>654</v>
      </c>
      <c r="EC9" s="19" t="s">
        <v>655</v>
      </c>
      <c r="ED9" s="19" t="s">
        <v>656</v>
      </c>
      <c r="EE9" s="19" t="s">
        <v>657</v>
      </c>
      <c r="EF9" s="19" t="s">
        <v>658</v>
      </c>
      <c r="EG9" s="19" t="s">
        <v>659</v>
      </c>
      <c r="EH9" s="19" t="s">
        <v>660</v>
      </c>
      <c r="EI9" s="19" t="s">
        <v>661</v>
      </c>
      <c r="EJ9" s="24" t="s">
        <v>929</v>
      </c>
      <c r="EK9" s="19" t="s">
        <v>662</v>
      </c>
      <c r="EL9" s="19" t="s">
        <v>663</v>
      </c>
      <c r="EM9" s="19">
        <v>78921000</v>
      </c>
      <c r="EN9" s="19">
        <v>78544100</v>
      </c>
      <c r="EO9" s="19" t="s">
        <v>664</v>
      </c>
      <c r="EP9" s="19" t="s">
        <v>665</v>
      </c>
      <c r="EQ9" s="19">
        <v>108503000</v>
      </c>
      <c r="ER9" s="19">
        <v>108504000</v>
      </c>
      <c r="ES9" s="19" t="s">
        <v>666</v>
      </c>
      <c r="ET9" s="19" t="s">
        <v>667</v>
      </c>
      <c r="EU9" s="19" t="s">
        <v>668</v>
      </c>
      <c r="EV9" s="19" t="s">
        <v>669</v>
      </c>
      <c r="EW9" s="25">
        <v>88705000</v>
      </c>
      <c r="EX9" s="19" t="s">
        <v>671</v>
      </c>
      <c r="EY9" s="19" t="s">
        <v>672</v>
      </c>
      <c r="EZ9" s="19" t="s">
        <v>673</v>
      </c>
      <c r="FA9" s="19" t="s">
        <v>674</v>
      </c>
      <c r="FB9" s="19" t="s">
        <v>675</v>
      </c>
      <c r="FC9" s="19" t="s">
        <v>676</v>
      </c>
      <c r="FD9" s="19" t="s">
        <v>677</v>
      </c>
      <c r="FE9" s="19" t="s">
        <v>678</v>
      </c>
      <c r="FF9" s="19" t="s">
        <v>681</v>
      </c>
      <c r="FG9" s="19" t="s">
        <v>682</v>
      </c>
      <c r="FH9" s="19" t="s">
        <v>683</v>
      </c>
      <c r="FI9" s="19" t="s">
        <v>553</v>
      </c>
      <c r="FJ9" s="19">
        <v>7897100</v>
      </c>
      <c r="FK9" s="19" t="s">
        <v>684</v>
      </c>
      <c r="FL9" s="19" t="s">
        <v>685</v>
      </c>
      <c r="FM9" s="19" t="s">
        <v>686</v>
      </c>
      <c r="FN9" s="19" t="s">
        <v>687</v>
      </c>
      <c r="FO9" s="19" t="s">
        <v>688</v>
      </c>
      <c r="FP9" s="19" t="s">
        <v>689</v>
      </c>
      <c r="FQ9" s="19" t="s">
        <v>690</v>
      </c>
      <c r="FR9" s="19" t="s">
        <v>691</v>
      </c>
      <c r="FS9" s="19">
        <v>596581</v>
      </c>
      <c r="FT9" s="19" t="s">
        <v>692</v>
      </c>
      <c r="FU9" s="19" t="s">
        <v>693</v>
      </c>
      <c r="FV9" s="19" t="s">
        <v>694</v>
      </c>
      <c r="FW9" s="19" t="s">
        <v>695</v>
      </c>
      <c r="FX9" s="19" t="s">
        <v>696</v>
      </c>
      <c r="FY9" s="19" t="s">
        <v>697</v>
      </c>
      <c r="FZ9" s="19" t="s">
        <v>698</v>
      </c>
      <c r="GA9" s="19" t="s">
        <v>699</v>
      </c>
      <c r="GB9" s="19" t="s">
        <v>700</v>
      </c>
      <c r="GC9" s="19" t="s">
        <v>701</v>
      </c>
      <c r="GD9" s="19" t="s">
        <v>702</v>
      </c>
      <c r="GE9" s="19" t="s">
        <v>703</v>
      </c>
      <c r="GF9" s="19" t="s">
        <v>704</v>
      </c>
      <c r="GG9" s="19" t="s">
        <v>705</v>
      </c>
      <c r="GH9" s="19" t="s">
        <v>706</v>
      </c>
      <c r="GI9" s="19" t="s">
        <v>707</v>
      </c>
      <c r="GJ9" s="19">
        <v>138751000</v>
      </c>
      <c r="GK9" s="19">
        <v>78263000</v>
      </c>
      <c r="GL9" s="19" t="s">
        <v>708</v>
      </c>
      <c r="GM9" s="19" t="s">
        <v>709</v>
      </c>
      <c r="GN9" s="19" t="s">
        <v>710</v>
      </c>
      <c r="GO9" s="19" t="s">
        <v>711</v>
      </c>
      <c r="GP9" s="19" t="s">
        <v>712</v>
      </c>
      <c r="GQ9" s="19" t="s">
        <v>714</v>
      </c>
      <c r="GR9" s="19" t="s">
        <v>715</v>
      </c>
      <c r="GS9" s="19" t="s">
        <v>716</v>
      </c>
      <c r="GT9" s="19" t="s">
        <v>717</v>
      </c>
      <c r="GU9" s="19" t="s">
        <v>718</v>
      </c>
      <c r="GV9" s="19" t="s">
        <v>719</v>
      </c>
      <c r="GW9" s="19" t="s">
        <v>720</v>
      </c>
      <c r="GX9" s="19" t="s">
        <v>721</v>
      </c>
      <c r="GY9" s="19" t="s">
        <v>722</v>
      </c>
      <c r="GZ9" s="19" t="s">
        <v>723</v>
      </c>
      <c r="HA9" s="19" t="s">
        <v>724</v>
      </c>
      <c r="HB9" s="19" t="s">
        <v>725</v>
      </c>
      <c r="HC9" s="19" t="s">
        <v>726</v>
      </c>
      <c r="HD9" s="19" t="s">
        <v>727</v>
      </c>
      <c r="HE9" s="19" t="s">
        <v>729</v>
      </c>
      <c r="HF9" s="19" t="s">
        <v>728</v>
      </c>
      <c r="HG9" s="19" t="s">
        <v>730</v>
      </c>
      <c r="HH9" s="19" t="s">
        <v>679</v>
      </c>
      <c r="HI9" s="19" t="s">
        <v>629</v>
      </c>
      <c r="HJ9" s="19" t="s">
        <v>731</v>
      </c>
      <c r="HK9" s="19" t="s">
        <v>732</v>
      </c>
      <c r="HL9" s="19" t="s">
        <v>733</v>
      </c>
      <c r="HM9" s="19" t="s">
        <v>734</v>
      </c>
      <c r="HN9" s="19" t="s">
        <v>735</v>
      </c>
      <c r="HO9" s="19" t="s">
        <v>736</v>
      </c>
      <c r="HP9" s="19" t="s">
        <v>737</v>
      </c>
      <c r="HQ9" s="19" t="s">
        <v>738</v>
      </c>
      <c r="HR9" s="19" t="s">
        <v>739</v>
      </c>
      <c r="HS9" s="19" t="s">
        <v>740</v>
      </c>
      <c r="HT9" s="19" t="s">
        <v>741</v>
      </c>
      <c r="HU9" s="19" t="s">
        <v>742</v>
      </c>
      <c r="HV9" s="19" t="s">
        <v>743</v>
      </c>
      <c r="HW9" s="19" t="s">
        <v>744</v>
      </c>
      <c r="HX9" s="19" t="s">
        <v>745</v>
      </c>
      <c r="HY9" s="19" t="s">
        <v>746</v>
      </c>
      <c r="HZ9" s="19" t="s">
        <v>747</v>
      </c>
      <c r="IA9" s="19">
        <v>78210000</v>
      </c>
      <c r="IB9" s="19" t="s">
        <v>748</v>
      </c>
      <c r="IC9" s="19" t="s">
        <v>749</v>
      </c>
      <c r="ID9" s="19" t="s">
        <v>750</v>
      </c>
      <c r="IE9" s="19" t="s">
        <v>751</v>
      </c>
      <c r="IF9" s="19" t="s">
        <v>752</v>
      </c>
      <c r="IG9" s="19" t="s">
        <v>753</v>
      </c>
      <c r="IH9" s="19" t="s">
        <v>754</v>
      </c>
      <c r="II9" s="19" t="s">
        <v>755</v>
      </c>
      <c r="IJ9" s="18">
        <v>128704000</v>
      </c>
      <c r="IK9" s="18">
        <v>78230000</v>
      </c>
      <c r="IL9" s="19" t="s">
        <v>756</v>
      </c>
      <c r="IM9" s="19" t="s">
        <v>757</v>
      </c>
      <c r="IN9" s="19" t="s">
        <v>758</v>
      </c>
      <c r="IO9" s="19" t="s">
        <v>759</v>
      </c>
      <c r="IP9" s="19" t="s">
        <v>760</v>
      </c>
      <c r="IQ9" s="19" t="s">
        <v>761</v>
      </c>
      <c r="IR9" s="19" t="s">
        <v>762</v>
      </c>
      <c r="IS9" s="19" t="s">
        <v>763</v>
      </c>
      <c r="IT9" s="19" t="s">
        <v>764</v>
      </c>
      <c r="IU9" s="19" t="s">
        <v>765</v>
      </c>
      <c r="IV9" s="19" t="s">
        <v>766</v>
      </c>
      <c r="IW9" s="19" t="s">
        <v>767</v>
      </c>
      <c r="IX9" s="19" t="s">
        <v>768</v>
      </c>
      <c r="IY9" s="19" t="s">
        <v>769</v>
      </c>
      <c r="IZ9" s="19" t="s">
        <v>770</v>
      </c>
      <c r="JA9" s="19" t="s">
        <v>771</v>
      </c>
      <c r="JB9" s="19" t="s">
        <v>772</v>
      </c>
      <c r="JC9" s="19" t="s">
        <v>773</v>
      </c>
      <c r="JD9" s="19" t="s">
        <v>774</v>
      </c>
      <c r="JE9" s="19">
        <v>78968000</v>
      </c>
      <c r="JF9" s="19" t="s">
        <v>776</v>
      </c>
      <c r="JG9" s="19" t="s">
        <v>775</v>
      </c>
      <c r="JH9" s="19" t="s">
        <v>777</v>
      </c>
      <c r="JI9" s="19" t="s">
        <v>951</v>
      </c>
      <c r="JJ9" s="19" t="s">
        <v>952</v>
      </c>
      <c r="JK9" s="19">
        <v>78417000</v>
      </c>
      <c r="JL9" s="19" t="s">
        <v>954</v>
      </c>
      <c r="JM9" s="19" t="s">
        <v>781</v>
      </c>
      <c r="JN9" s="19">
        <v>78408000</v>
      </c>
      <c r="JO9" s="19" t="s">
        <v>780</v>
      </c>
      <c r="JP9" s="19">
        <v>78409000</v>
      </c>
      <c r="JQ9" s="19" t="s">
        <v>782</v>
      </c>
      <c r="JR9" s="19">
        <v>78407000</v>
      </c>
      <c r="JS9" s="19" t="s">
        <v>956</v>
      </c>
      <c r="JT9" s="19" t="s">
        <v>778</v>
      </c>
      <c r="JU9" s="19" t="s">
        <v>783</v>
      </c>
      <c r="JV9" s="19" t="s">
        <v>779</v>
      </c>
      <c r="JW9" s="19" t="s">
        <v>784</v>
      </c>
      <c r="JX9" s="19" t="s">
        <v>785</v>
      </c>
      <c r="JY9" s="19" t="s">
        <v>786</v>
      </c>
      <c r="JZ9" s="19" t="s">
        <v>787</v>
      </c>
      <c r="KA9" s="19" t="s">
        <v>788</v>
      </c>
      <c r="KB9" s="19" t="s">
        <v>789</v>
      </c>
      <c r="KC9" s="19" t="s">
        <v>790</v>
      </c>
      <c r="KD9" s="19" t="s">
        <v>791</v>
      </c>
      <c r="KE9" s="19" t="s">
        <v>792</v>
      </c>
      <c r="KF9" s="19" t="s">
        <v>793</v>
      </c>
      <c r="KG9" s="19" t="s">
        <v>794</v>
      </c>
      <c r="KH9" s="19" t="s">
        <v>795</v>
      </c>
      <c r="KI9" s="19" t="s">
        <v>796</v>
      </c>
      <c r="KJ9" s="19" t="s">
        <v>797</v>
      </c>
      <c r="KK9" s="19" t="s">
        <v>522</v>
      </c>
      <c r="KL9" s="19" t="s">
        <v>798</v>
      </c>
      <c r="KM9" s="19" t="s">
        <v>799</v>
      </c>
      <c r="KN9" s="19" t="s">
        <v>800</v>
      </c>
      <c r="KO9" s="19" t="s">
        <v>801</v>
      </c>
      <c r="KP9" s="19" t="s">
        <v>802</v>
      </c>
      <c r="KQ9" s="19" t="s">
        <v>803</v>
      </c>
      <c r="KR9" s="19" t="s">
        <v>804</v>
      </c>
      <c r="KS9" s="19" t="s">
        <v>805</v>
      </c>
      <c r="KT9" s="19" t="s">
        <v>806</v>
      </c>
      <c r="KU9" s="19" t="s">
        <v>807</v>
      </c>
      <c r="KV9" s="19" t="s">
        <v>808</v>
      </c>
      <c r="KW9" s="19">
        <v>38751000</v>
      </c>
      <c r="KX9" s="19" t="s">
        <v>809</v>
      </c>
      <c r="KY9" s="19" t="s">
        <v>810</v>
      </c>
      <c r="KZ9" s="19" t="s">
        <v>811</v>
      </c>
      <c r="LA9" s="19" t="s">
        <v>812</v>
      </c>
      <c r="LB9" s="19" t="s">
        <v>813</v>
      </c>
      <c r="LC9" s="19" t="s">
        <v>814</v>
      </c>
      <c r="LD9" s="19" t="s">
        <v>815</v>
      </c>
      <c r="LE9" s="19" t="s">
        <v>816</v>
      </c>
      <c r="LF9" s="19" t="s">
        <v>817</v>
      </c>
      <c r="LG9" s="19" t="s">
        <v>818</v>
      </c>
      <c r="LH9" s="19" t="s">
        <v>819</v>
      </c>
      <c r="LI9" s="19" t="s">
        <v>820</v>
      </c>
      <c r="LJ9" s="19" t="s">
        <v>821</v>
      </c>
      <c r="LK9" s="19" t="s">
        <v>822</v>
      </c>
      <c r="LL9" s="19" t="s">
        <v>823</v>
      </c>
      <c r="LM9" s="19">
        <v>78278000</v>
      </c>
      <c r="LN9" s="19" t="s">
        <v>824</v>
      </c>
      <c r="LO9" s="19">
        <v>78940000</v>
      </c>
      <c r="LP9" s="19" t="s">
        <v>825</v>
      </c>
      <c r="LQ9" s="19" t="s">
        <v>826</v>
      </c>
      <c r="LR9" s="19" t="s">
        <v>826</v>
      </c>
      <c r="LS9" s="19" t="s">
        <v>827</v>
      </c>
      <c r="LT9" s="19" t="s">
        <v>828</v>
      </c>
      <c r="LU9" s="19" t="s">
        <v>829</v>
      </c>
      <c r="LV9" s="19">
        <v>78216000</v>
      </c>
      <c r="LW9" s="19" t="s">
        <v>830</v>
      </c>
      <c r="LX9" s="26" t="s">
        <v>831</v>
      </c>
      <c r="LY9" s="19" t="s">
        <v>832</v>
      </c>
      <c r="LZ9" s="19" t="s">
        <v>833</v>
      </c>
      <c r="MA9" s="19" t="s">
        <v>834</v>
      </c>
      <c r="MB9" s="19" t="s">
        <v>835</v>
      </c>
      <c r="MC9" s="19" t="s">
        <v>836</v>
      </c>
      <c r="MD9" s="19" t="s">
        <v>837</v>
      </c>
      <c r="ME9" s="19" t="s">
        <v>838</v>
      </c>
      <c r="MF9" s="19" t="s">
        <v>839</v>
      </c>
      <c r="MG9" s="19" t="s">
        <v>840</v>
      </c>
      <c r="MH9" s="43" t="s">
        <v>941</v>
      </c>
      <c r="MI9" s="19" t="s">
        <v>841</v>
      </c>
      <c r="MJ9" s="19" t="s">
        <v>842</v>
      </c>
      <c r="MK9" s="19" t="s">
        <v>843</v>
      </c>
      <c r="ML9" s="124" t="s">
        <v>844</v>
      </c>
      <c r="MM9" s="129" t="s">
        <v>846</v>
      </c>
      <c r="MN9" s="126" t="s">
        <v>847</v>
      </c>
      <c r="MO9" s="19" t="s">
        <v>848</v>
      </c>
      <c r="MP9" s="19" t="s">
        <v>849</v>
      </c>
      <c r="MQ9" s="19" t="s">
        <v>850</v>
      </c>
      <c r="MR9" s="19" t="s">
        <v>851</v>
      </c>
      <c r="MS9" s="19" t="s">
        <v>852</v>
      </c>
      <c r="MT9" s="19" t="s">
        <v>853</v>
      </c>
      <c r="MU9" s="19" t="s">
        <v>854</v>
      </c>
      <c r="MV9" s="19" t="s">
        <v>855</v>
      </c>
      <c r="MW9" s="19" t="s">
        <v>857</v>
      </c>
      <c r="MX9" s="19" t="s">
        <v>858</v>
      </c>
      <c r="MY9" s="19" t="s">
        <v>859</v>
      </c>
      <c r="MZ9" s="19" t="s">
        <v>860</v>
      </c>
      <c r="NA9" s="19" t="s">
        <v>523</v>
      </c>
      <c r="NB9" s="19">
        <v>128726000</v>
      </c>
      <c r="NC9" s="19">
        <v>78962000</v>
      </c>
      <c r="ND9" s="19">
        <v>108514000</v>
      </c>
      <c r="NE9" s="19" t="s">
        <v>861</v>
      </c>
      <c r="NF9" s="19" t="s">
        <v>862</v>
      </c>
      <c r="NG9" s="19" t="s">
        <v>863</v>
      </c>
      <c r="NH9" s="19" t="s">
        <v>864</v>
      </c>
      <c r="NI9" s="19" t="s">
        <v>865</v>
      </c>
      <c r="NJ9" s="19" t="s">
        <v>866</v>
      </c>
      <c r="NK9" s="19" t="s">
        <v>867</v>
      </c>
      <c r="NL9" s="19" t="s">
        <v>868</v>
      </c>
      <c r="NM9" s="19" t="s">
        <v>870</v>
      </c>
      <c r="NN9" s="19" t="s">
        <v>871</v>
      </c>
      <c r="NO9" s="19" t="s">
        <v>872</v>
      </c>
      <c r="NP9" s="19" t="s">
        <v>873</v>
      </c>
      <c r="NQ9" s="19" t="s">
        <v>874</v>
      </c>
      <c r="NR9" s="19" t="s">
        <v>875</v>
      </c>
      <c r="NS9" s="19" t="s">
        <v>876</v>
      </c>
      <c r="NT9" s="19" t="s">
        <v>877</v>
      </c>
      <c r="NU9" s="19" t="s">
        <v>878</v>
      </c>
      <c r="NV9" s="19" t="s">
        <v>879</v>
      </c>
      <c r="NW9" s="19" t="s">
        <v>880</v>
      </c>
      <c r="NX9" s="19" t="s">
        <v>881</v>
      </c>
      <c r="NY9" s="19" t="s">
        <v>882</v>
      </c>
      <c r="NZ9" s="19">
        <v>78696000</v>
      </c>
      <c r="OA9" s="19" t="s">
        <v>883</v>
      </c>
      <c r="OB9" s="19" t="s">
        <v>884</v>
      </c>
      <c r="OC9" s="19" t="s">
        <v>885</v>
      </c>
      <c r="OD9" s="19">
        <v>78411000</v>
      </c>
      <c r="OE9" s="19" t="s">
        <v>887</v>
      </c>
      <c r="OF9" s="19" t="s">
        <v>888</v>
      </c>
      <c r="OG9" s="19" t="s">
        <v>889</v>
      </c>
      <c r="OH9" s="19" t="s">
        <v>890</v>
      </c>
      <c r="OI9" s="19" t="s">
        <v>891</v>
      </c>
      <c r="OJ9" s="19" t="s">
        <v>892</v>
      </c>
      <c r="OK9" s="19" t="s">
        <v>893</v>
      </c>
      <c r="OL9" s="19" t="s">
        <v>894</v>
      </c>
      <c r="OM9" s="19" t="s">
        <v>895</v>
      </c>
      <c r="ON9" s="19" t="s">
        <v>896</v>
      </c>
      <c r="OO9" s="19" t="s">
        <v>897</v>
      </c>
      <c r="OP9" s="19" t="s">
        <v>899</v>
      </c>
      <c r="OQ9" s="19" t="s">
        <v>900</v>
      </c>
      <c r="OR9" s="19">
        <v>78548000</v>
      </c>
      <c r="OS9" s="19" t="s">
        <v>901</v>
      </c>
      <c r="OT9" s="19" t="s">
        <v>902</v>
      </c>
      <c r="OU9" s="19" t="s">
        <v>903</v>
      </c>
      <c r="OY9" s="19">
        <v>78692000</v>
      </c>
      <c r="OZ9" s="19">
        <v>78617000</v>
      </c>
      <c r="PA9" s="19" t="s">
        <v>578</v>
      </c>
      <c r="PB9" s="19" t="s">
        <v>642</v>
      </c>
      <c r="PC9" s="19" t="s">
        <v>670</v>
      </c>
      <c r="PD9" s="19" t="s">
        <v>680</v>
      </c>
      <c r="PE9" s="19" t="s">
        <v>713</v>
      </c>
      <c r="PF9" s="19" t="s">
        <v>845</v>
      </c>
      <c r="PG9" s="19" t="s">
        <v>856</v>
      </c>
      <c r="PH9" s="19" t="s">
        <v>869</v>
      </c>
      <c r="PI9" s="19" t="s">
        <v>886</v>
      </c>
      <c r="PJ9" s="19" t="s">
        <v>898</v>
      </c>
      <c r="PL9" s="19" t="s">
        <v>904</v>
      </c>
      <c r="PM9" s="19" t="s">
        <v>905</v>
      </c>
      <c r="PN9" s="19" t="s">
        <v>906</v>
      </c>
      <c r="PO9" s="19" t="s">
        <v>907</v>
      </c>
      <c r="PP9" s="19" t="s">
        <v>908</v>
      </c>
      <c r="PQ9" s="19" t="s">
        <v>909</v>
      </c>
      <c r="PR9" s="19" t="s">
        <v>910</v>
      </c>
      <c r="PS9" s="19" t="s">
        <v>911</v>
      </c>
      <c r="PT9" s="19" t="s">
        <v>912</v>
      </c>
      <c r="PV9" s="19" t="s">
        <v>913</v>
      </c>
      <c r="PW9" s="19">
        <v>108513000</v>
      </c>
      <c r="PX9" s="19" t="s">
        <v>914</v>
      </c>
      <c r="PY9" s="19" t="s">
        <v>915</v>
      </c>
      <c r="PZ9" s="19" t="s">
        <v>916</v>
      </c>
      <c r="QA9" s="19" t="s">
        <v>917</v>
      </c>
      <c r="QB9" s="19" t="s">
        <v>918</v>
      </c>
      <c r="QC9" s="19" t="s">
        <v>919</v>
      </c>
      <c r="QD9" s="19" t="s">
        <v>591</v>
      </c>
      <c r="QE9" s="19">
        <v>78232000</v>
      </c>
      <c r="QF9" s="19" t="s">
        <v>920</v>
      </c>
      <c r="QG9" s="19" t="s">
        <v>921</v>
      </c>
      <c r="QH9" s="19" t="s">
        <v>922</v>
      </c>
    </row>
    <row r="10" spans="1:465" s="27" customFormat="1">
      <c r="A10" s="140" t="s">
        <v>1212</v>
      </c>
      <c r="B10" s="141"/>
      <c r="C10" s="141"/>
      <c r="D10" s="142"/>
      <c r="E10" s="129">
        <v>911531</v>
      </c>
      <c r="F10" s="129">
        <v>79094</v>
      </c>
      <c r="G10" s="129">
        <v>92769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>
        <v>134379</v>
      </c>
      <c r="BC10" s="129">
        <v>87403</v>
      </c>
      <c r="BD10" s="129">
        <v>85816</v>
      </c>
      <c r="BE10" s="129">
        <v>91131</v>
      </c>
      <c r="BF10" s="129">
        <v>90779</v>
      </c>
      <c r="BG10" s="129">
        <v>4331</v>
      </c>
      <c r="BH10" s="129"/>
      <c r="BI10" s="129"/>
      <c r="BJ10" s="129"/>
      <c r="BK10" s="129"/>
      <c r="BL10" s="129"/>
      <c r="BM10" s="129"/>
      <c r="BN10" s="129"/>
      <c r="BO10" s="129"/>
      <c r="BP10" s="129">
        <v>90273</v>
      </c>
      <c r="BQ10" s="129">
        <v>89949</v>
      </c>
      <c r="BR10" s="129">
        <v>92325</v>
      </c>
      <c r="BS10" s="129">
        <v>92327</v>
      </c>
      <c r="BT10" s="129">
        <v>92716</v>
      </c>
      <c r="BU10" s="129">
        <v>91303</v>
      </c>
      <c r="BV10" s="129">
        <v>91305</v>
      </c>
      <c r="BW10" s="129">
        <v>91307</v>
      </c>
      <c r="BX10" s="129">
        <v>631426</v>
      </c>
      <c r="BY10" s="129">
        <v>346763</v>
      </c>
      <c r="BZ10" s="129">
        <v>92987</v>
      </c>
      <c r="CA10" s="129">
        <v>522074</v>
      </c>
      <c r="CB10" s="129"/>
      <c r="CC10" s="129"/>
      <c r="CD10" s="129"/>
      <c r="CE10" s="129"/>
      <c r="CF10" s="129"/>
      <c r="CG10" s="143"/>
      <c r="CH10" s="148">
        <v>90862</v>
      </c>
      <c r="CI10" s="148">
        <v>90841</v>
      </c>
      <c r="CJ10" s="148">
        <v>90842</v>
      </c>
      <c r="CK10" s="148">
        <v>90508</v>
      </c>
      <c r="CL10" s="148" t="s">
        <v>1211</v>
      </c>
      <c r="CM10" s="148">
        <v>6361</v>
      </c>
      <c r="CN10" s="148">
        <v>549803</v>
      </c>
      <c r="CO10" s="148">
        <v>783027</v>
      </c>
      <c r="CP10" s="148">
        <v>92997</v>
      </c>
      <c r="CQ10" s="148">
        <v>273398</v>
      </c>
      <c r="CR10" s="148">
        <v>934316</v>
      </c>
      <c r="CS10" s="148">
        <v>91309</v>
      </c>
      <c r="CT10" s="148">
        <v>91280</v>
      </c>
      <c r="CU10" s="148">
        <v>91339</v>
      </c>
      <c r="CV10" s="148">
        <v>91949</v>
      </c>
      <c r="CW10" s="148">
        <v>92864</v>
      </c>
      <c r="CX10" s="148">
        <v>92865</v>
      </c>
      <c r="CY10" s="148">
        <v>92734</v>
      </c>
      <c r="CZ10" s="148">
        <v>92736</v>
      </c>
      <c r="DA10" s="148">
        <v>92349</v>
      </c>
      <c r="DB10" s="148">
        <v>92318</v>
      </c>
      <c r="DC10" s="148">
        <v>92320</v>
      </c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44"/>
      <c r="EK10" s="129"/>
      <c r="EL10" s="129"/>
      <c r="EM10" s="129"/>
      <c r="EN10" s="129">
        <v>89917</v>
      </c>
      <c r="EO10" s="129">
        <v>79049</v>
      </c>
      <c r="EP10" s="129">
        <v>89914</v>
      </c>
      <c r="EQ10" s="129">
        <v>89915</v>
      </c>
      <c r="ER10" s="129">
        <v>90284</v>
      </c>
      <c r="ES10" s="129">
        <v>90541</v>
      </c>
      <c r="ET10" s="129"/>
      <c r="EU10" s="129"/>
      <c r="EV10" s="129"/>
      <c r="EW10" s="145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>
        <v>92250</v>
      </c>
      <c r="FY10" s="129">
        <v>4335</v>
      </c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46"/>
      <c r="LY10" s="129"/>
      <c r="LZ10" s="129"/>
      <c r="MA10" s="129"/>
      <c r="MB10" s="129"/>
      <c r="MC10" s="129"/>
      <c r="MD10" s="129"/>
      <c r="ME10" s="129"/>
      <c r="MF10" s="129"/>
      <c r="MG10" s="129"/>
      <c r="MH10" s="147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Y10" s="129" t="s">
        <v>1216</v>
      </c>
      <c r="OZ10" s="129" t="s">
        <v>1216</v>
      </c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L10" s="129"/>
      <c r="PM10" s="129"/>
      <c r="PN10" s="129"/>
      <c r="PO10" s="129"/>
      <c r="PP10" s="129"/>
      <c r="PQ10" s="129"/>
      <c r="PR10" s="129"/>
      <c r="PS10" s="129"/>
      <c r="PT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</row>
    <row r="11" spans="1:465" s="160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59"/>
      <c r="OW11" s="159"/>
      <c r="OX11" s="159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L11" s="3"/>
      <c r="PM11" s="3"/>
      <c r="PN11" s="3"/>
      <c r="PO11" s="3"/>
      <c r="PP11" s="3"/>
      <c r="PQ11" s="3"/>
      <c r="PR11" s="3"/>
      <c r="PS11" s="3"/>
      <c r="PT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</row>
    <row r="12" spans="1:465" s="60" customFormat="1">
      <c r="A12" s="62" t="s">
        <v>964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9"/>
      <c r="OW12" s="59"/>
      <c r="OX12" s="59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L12" s="161"/>
      <c r="PM12" s="161"/>
      <c r="PN12" s="161"/>
      <c r="PO12" s="161"/>
      <c r="PP12" s="161"/>
      <c r="PQ12" s="161"/>
      <c r="PR12" s="161"/>
      <c r="PS12" s="161"/>
      <c r="PT12" s="161"/>
      <c r="PV12" s="161"/>
      <c r="PW12" s="161"/>
      <c r="PX12" s="161"/>
      <c r="PY12" s="161"/>
      <c r="PZ12" s="161"/>
      <c r="QA12" s="161"/>
      <c r="QB12" s="161"/>
      <c r="QC12" s="161"/>
      <c r="QD12" s="161"/>
      <c r="QE12" s="161"/>
      <c r="QF12" s="161"/>
      <c r="QG12" s="161"/>
      <c r="QH12" s="161"/>
    </row>
    <row r="13" spans="1:465" s="54" customFormat="1">
      <c r="A13" s="63" t="s">
        <v>958</v>
      </c>
      <c r="B13" s="51"/>
      <c r="C13" s="51"/>
      <c r="D13" s="51"/>
      <c r="E13" s="51"/>
      <c r="F13" s="51"/>
      <c r="G13" s="51"/>
      <c r="H13" s="155">
        <v>43776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2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155">
        <v>43762</v>
      </c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158">
        <v>43767</v>
      </c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155">
        <v>43762</v>
      </c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155">
        <v>43767</v>
      </c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155">
        <v>43773</v>
      </c>
      <c r="LM13" s="51"/>
      <c r="LN13" s="51"/>
      <c r="LO13" s="51"/>
      <c r="LP13" s="51"/>
      <c r="LQ13" s="155">
        <v>43782</v>
      </c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155">
        <v>43768</v>
      </c>
      <c r="MD13" s="155">
        <v>43768</v>
      </c>
      <c r="ME13" s="155">
        <v>43768</v>
      </c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155">
        <v>43767</v>
      </c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3"/>
      <c r="OW13" s="53"/>
      <c r="OX13" s="53"/>
      <c r="OY13" s="51"/>
      <c r="OZ13" s="51"/>
      <c r="PA13" s="51"/>
      <c r="PB13" s="51"/>
      <c r="PC13" s="51"/>
      <c r="PD13" s="68"/>
      <c r="PE13" s="68"/>
      <c r="PF13" s="68"/>
      <c r="PG13" s="68"/>
      <c r="PH13" s="68"/>
      <c r="PI13" s="68"/>
      <c r="PJ13" s="68"/>
      <c r="PK13" s="67"/>
      <c r="PL13" s="69"/>
      <c r="PM13" s="69"/>
      <c r="PN13" s="69"/>
      <c r="PO13" s="69"/>
      <c r="PP13" s="69"/>
      <c r="PQ13" s="69"/>
      <c r="PR13" s="69"/>
      <c r="PS13" s="69"/>
      <c r="PT13" s="69"/>
      <c r="PU13" s="67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</row>
    <row r="14" spans="1:465" s="10" customFormat="1">
      <c r="A14" s="65" t="s">
        <v>0</v>
      </c>
      <c r="B14" s="10">
        <v>248640</v>
      </c>
      <c r="C14" s="10">
        <v>1606900</v>
      </c>
      <c r="D14" s="10">
        <v>520256</v>
      </c>
      <c r="E14" s="10">
        <v>2841741</v>
      </c>
      <c r="F14" s="10">
        <v>1285898</v>
      </c>
      <c r="G14" s="10">
        <v>2162836</v>
      </c>
      <c r="H14" s="10">
        <v>2181134</v>
      </c>
      <c r="I14" s="10">
        <v>311178</v>
      </c>
      <c r="J14" s="10">
        <v>538834</v>
      </c>
      <c r="K14" s="10">
        <v>444320</v>
      </c>
      <c r="L14" s="10">
        <v>831193</v>
      </c>
      <c r="M14" s="10">
        <v>1368827</v>
      </c>
      <c r="N14" s="10">
        <v>112405</v>
      </c>
      <c r="O14" s="10">
        <v>11374</v>
      </c>
      <c r="P14" s="10">
        <v>39191</v>
      </c>
      <c r="Q14" s="10">
        <v>340713</v>
      </c>
      <c r="R14" s="10">
        <v>1298674</v>
      </c>
      <c r="S14" s="10">
        <v>2268442</v>
      </c>
      <c r="T14" s="10">
        <v>758861</v>
      </c>
      <c r="U14" s="10">
        <v>346981</v>
      </c>
      <c r="V14" s="10">
        <v>590494</v>
      </c>
      <c r="W14" s="10">
        <v>428149</v>
      </c>
      <c r="X14" s="10">
        <v>300863</v>
      </c>
      <c r="Y14" s="10">
        <v>861272</v>
      </c>
      <c r="Z14" s="10">
        <v>684626</v>
      </c>
      <c r="AA14" s="10">
        <v>735404</v>
      </c>
      <c r="AB14" s="10">
        <v>905272</v>
      </c>
      <c r="AC14" s="10">
        <v>782107</v>
      </c>
      <c r="AD14" s="10">
        <v>20965309</v>
      </c>
      <c r="AE14" s="10">
        <v>23645596</v>
      </c>
      <c r="AF14" s="10">
        <v>935745</v>
      </c>
      <c r="AG14" s="10">
        <v>2570230</v>
      </c>
      <c r="AH14" s="10">
        <v>1593761</v>
      </c>
      <c r="AI14" s="10">
        <v>1666571</v>
      </c>
      <c r="AJ14" s="10">
        <v>1588477</v>
      </c>
      <c r="AK14" s="10">
        <v>1896777</v>
      </c>
      <c r="AL14" s="10">
        <v>2249123</v>
      </c>
      <c r="AM14" s="10">
        <v>2547699</v>
      </c>
      <c r="AN14" s="10">
        <v>2991961</v>
      </c>
      <c r="AO14" s="10">
        <v>1477781</v>
      </c>
      <c r="AP14" s="10">
        <v>1536370</v>
      </c>
      <c r="AQ14" s="10">
        <v>2248233</v>
      </c>
      <c r="AR14" s="10">
        <v>2053758</v>
      </c>
      <c r="AS14" s="10">
        <v>1580572</v>
      </c>
      <c r="AT14" s="10">
        <v>2676065</v>
      </c>
      <c r="AU14" s="10">
        <v>1812140</v>
      </c>
      <c r="AV14" s="10">
        <v>1549175</v>
      </c>
      <c r="AW14" s="10">
        <v>1896089</v>
      </c>
      <c r="AX14" s="9">
        <v>1760454</v>
      </c>
      <c r="AY14" s="10">
        <v>3349712</v>
      </c>
      <c r="AZ14" s="10">
        <v>3022321</v>
      </c>
      <c r="BA14" s="10">
        <v>2801658</v>
      </c>
      <c r="BB14" s="10">
        <v>314204</v>
      </c>
      <c r="BC14" s="10">
        <v>641694</v>
      </c>
      <c r="BD14" s="10">
        <v>1337516</v>
      </c>
      <c r="BE14" s="10">
        <v>781314</v>
      </c>
      <c r="BF14" s="10">
        <v>1462801</v>
      </c>
      <c r="BG14" s="10">
        <v>1055496</v>
      </c>
      <c r="BH14" s="10">
        <v>268608</v>
      </c>
      <c r="BI14" s="10">
        <v>250979</v>
      </c>
      <c r="BJ14" s="10">
        <v>4955512</v>
      </c>
      <c r="BK14" s="10">
        <v>8198911</v>
      </c>
      <c r="BL14" s="10">
        <v>1059476</v>
      </c>
      <c r="BM14" s="10">
        <v>268068</v>
      </c>
      <c r="BN14" s="10">
        <v>1539475</v>
      </c>
      <c r="BO14" s="10">
        <v>3934903</v>
      </c>
      <c r="BP14" s="10">
        <v>1085200</v>
      </c>
      <c r="BQ14" s="10">
        <v>1538706</v>
      </c>
      <c r="BR14" s="10">
        <v>1195400</v>
      </c>
      <c r="BS14" s="10">
        <v>1400517</v>
      </c>
      <c r="BT14" s="10">
        <v>630432</v>
      </c>
      <c r="BU14" s="10">
        <v>2464877</v>
      </c>
      <c r="BV14" s="10">
        <v>1608075</v>
      </c>
      <c r="BW14" s="10">
        <v>1709440</v>
      </c>
      <c r="BX14" s="10">
        <v>464441</v>
      </c>
      <c r="BY14" s="10">
        <v>1179029</v>
      </c>
      <c r="BZ14" s="10">
        <v>863249</v>
      </c>
      <c r="CA14" s="10">
        <v>1547427</v>
      </c>
      <c r="CB14" s="10">
        <v>342242</v>
      </c>
      <c r="CC14" s="10">
        <v>451812</v>
      </c>
      <c r="CD14" s="10">
        <v>346276</v>
      </c>
      <c r="CE14" s="10">
        <v>1639902</v>
      </c>
      <c r="CF14" s="10">
        <v>2198207</v>
      </c>
      <c r="CG14" s="10">
        <v>1122554</v>
      </c>
      <c r="CH14" s="10">
        <v>3071863</v>
      </c>
      <c r="CI14" s="10">
        <v>2381390</v>
      </c>
      <c r="CJ14" s="10">
        <v>3706877</v>
      </c>
      <c r="CK14" s="10">
        <v>2413260</v>
      </c>
      <c r="CL14" s="10">
        <v>3997333</v>
      </c>
      <c r="CM14" s="10">
        <v>2615236</v>
      </c>
      <c r="CN14" s="10">
        <v>1403493</v>
      </c>
      <c r="CO14" s="10">
        <v>1818082</v>
      </c>
      <c r="CP14" s="10">
        <v>1793209</v>
      </c>
      <c r="CQ14" s="10">
        <v>1955273</v>
      </c>
      <c r="CR14" s="10">
        <v>2288833</v>
      </c>
      <c r="CS14" s="10">
        <v>3114452</v>
      </c>
      <c r="CT14" s="10">
        <v>2469515</v>
      </c>
      <c r="CU14" s="10">
        <v>2943685</v>
      </c>
      <c r="CV14" s="10">
        <v>3450476</v>
      </c>
      <c r="CW14" s="10">
        <v>2633046</v>
      </c>
      <c r="CX14" s="10">
        <v>1704367</v>
      </c>
      <c r="CY14" s="10">
        <v>1048693</v>
      </c>
      <c r="CZ14" s="10">
        <v>1988910</v>
      </c>
      <c r="DA14" s="10">
        <v>2794375</v>
      </c>
      <c r="DB14" s="10">
        <v>2556139</v>
      </c>
      <c r="DC14" s="10">
        <v>2710967</v>
      </c>
      <c r="DD14" s="10">
        <v>1692705</v>
      </c>
      <c r="DE14" s="10">
        <v>4127735</v>
      </c>
      <c r="DF14" s="10">
        <v>275767</v>
      </c>
      <c r="DG14" s="10">
        <v>804092</v>
      </c>
      <c r="DH14" s="10">
        <v>1115889</v>
      </c>
      <c r="DI14" s="10">
        <v>725598</v>
      </c>
      <c r="DJ14" s="10">
        <v>825085</v>
      </c>
      <c r="DK14" s="10">
        <v>1966510</v>
      </c>
      <c r="DL14" s="10">
        <v>498520</v>
      </c>
      <c r="DM14" s="10">
        <v>1229194</v>
      </c>
      <c r="DN14" s="10">
        <v>859465</v>
      </c>
      <c r="DO14" s="10">
        <v>1757014</v>
      </c>
      <c r="DP14" s="10">
        <v>1668749</v>
      </c>
      <c r="DQ14" s="10">
        <v>1131959</v>
      </c>
      <c r="DR14" s="10">
        <v>422580</v>
      </c>
      <c r="DS14" s="10">
        <v>184857</v>
      </c>
      <c r="DT14" s="10">
        <v>1019481</v>
      </c>
      <c r="DU14" s="10">
        <v>504601</v>
      </c>
      <c r="DV14" s="10">
        <v>281789</v>
      </c>
      <c r="DW14" s="10">
        <v>3349081</v>
      </c>
      <c r="DX14" s="10">
        <v>1915560</v>
      </c>
      <c r="DY14" s="10">
        <v>895209</v>
      </c>
      <c r="DZ14" s="10">
        <v>2900849</v>
      </c>
      <c r="EA14" s="10">
        <v>1943858</v>
      </c>
      <c r="EB14" s="10">
        <v>1311373</v>
      </c>
      <c r="EC14" s="10">
        <v>1281130</v>
      </c>
      <c r="ED14" s="10">
        <v>379685</v>
      </c>
      <c r="EE14" s="10">
        <v>384524</v>
      </c>
      <c r="EF14" s="10">
        <v>628343</v>
      </c>
      <c r="EG14" s="10">
        <v>500927</v>
      </c>
      <c r="EH14" s="10">
        <v>417524</v>
      </c>
      <c r="EI14" s="10">
        <v>1168673</v>
      </c>
      <c r="EJ14" s="10">
        <v>509131</v>
      </c>
      <c r="EK14" s="10">
        <v>807955</v>
      </c>
      <c r="EL14" s="10">
        <v>399093</v>
      </c>
      <c r="EM14" s="10">
        <v>926157</v>
      </c>
      <c r="EN14" s="10">
        <v>1568674</v>
      </c>
      <c r="EO14" s="10">
        <v>2662017</v>
      </c>
      <c r="EP14" s="10" t="s">
        <v>950</v>
      </c>
      <c r="EQ14" s="10">
        <v>1590560</v>
      </c>
      <c r="ER14" s="10">
        <v>465834</v>
      </c>
      <c r="ES14" s="10">
        <v>751044</v>
      </c>
      <c r="ET14" s="10">
        <v>1919456</v>
      </c>
      <c r="EU14" s="10">
        <v>693411</v>
      </c>
      <c r="EV14" s="10">
        <v>163471</v>
      </c>
      <c r="EW14" s="10">
        <v>1208720</v>
      </c>
      <c r="EX14" s="10">
        <v>720822</v>
      </c>
      <c r="EY14" s="10">
        <v>932852</v>
      </c>
      <c r="EZ14" s="10">
        <v>381690</v>
      </c>
      <c r="FA14" s="10">
        <v>887545</v>
      </c>
      <c r="FB14" s="10">
        <v>573551</v>
      </c>
      <c r="FC14" s="10">
        <v>975371</v>
      </c>
      <c r="FD14" s="10">
        <v>514976</v>
      </c>
      <c r="FE14" s="10">
        <v>1742957</v>
      </c>
      <c r="FF14" s="10">
        <v>3441955</v>
      </c>
      <c r="FG14" s="10">
        <v>315022</v>
      </c>
      <c r="FH14" s="10">
        <v>578641</v>
      </c>
      <c r="FI14" s="10">
        <v>1276488</v>
      </c>
      <c r="FJ14" s="10">
        <v>1156528</v>
      </c>
      <c r="FK14" s="10">
        <v>1920944</v>
      </c>
      <c r="FL14" s="10">
        <v>692764</v>
      </c>
      <c r="FM14" s="10">
        <v>2516192</v>
      </c>
      <c r="FN14" s="10">
        <v>2440584</v>
      </c>
      <c r="FO14" s="10">
        <v>2678817</v>
      </c>
      <c r="FP14" s="10">
        <v>463320</v>
      </c>
      <c r="FQ14" s="10">
        <v>456364</v>
      </c>
      <c r="FR14" s="10">
        <v>1044949</v>
      </c>
      <c r="FS14" s="10">
        <v>525351</v>
      </c>
      <c r="FT14" s="10">
        <v>869165</v>
      </c>
      <c r="FU14" s="10">
        <v>175176</v>
      </c>
      <c r="FV14" s="10">
        <v>10823599</v>
      </c>
      <c r="FW14" s="10">
        <v>1649205</v>
      </c>
      <c r="FX14" s="10">
        <v>2058579</v>
      </c>
      <c r="FY14" s="10">
        <v>1655059</v>
      </c>
      <c r="FZ14" s="10">
        <v>186698</v>
      </c>
      <c r="GA14" s="10">
        <v>343545</v>
      </c>
      <c r="GB14" s="10">
        <v>1045358</v>
      </c>
      <c r="GC14" s="10">
        <v>825085</v>
      </c>
      <c r="GD14" s="10">
        <v>3073822</v>
      </c>
      <c r="GE14" s="10">
        <v>1223171</v>
      </c>
      <c r="GF14" s="10">
        <v>1331999</v>
      </c>
      <c r="GG14" s="10">
        <v>770746</v>
      </c>
      <c r="GH14" s="10">
        <v>1420196</v>
      </c>
      <c r="GI14" s="10">
        <v>168940</v>
      </c>
      <c r="GJ14" s="10">
        <v>1697367</v>
      </c>
      <c r="GK14" s="10">
        <v>654159</v>
      </c>
      <c r="GL14" s="10">
        <v>1413428</v>
      </c>
      <c r="GM14" s="10">
        <v>4057560</v>
      </c>
      <c r="GN14" s="10">
        <v>79011</v>
      </c>
      <c r="GO14" s="10">
        <v>238523</v>
      </c>
      <c r="GP14" s="10">
        <v>544453</v>
      </c>
      <c r="GQ14" s="10">
        <v>980431</v>
      </c>
      <c r="GR14" s="10">
        <v>377279</v>
      </c>
      <c r="GS14" s="10">
        <v>291370</v>
      </c>
      <c r="GT14" s="10">
        <v>1382731</v>
      </c>
      <c r="GU14" s="10">
        <v>1702783</v>
      </c>
      <c r="GV14" s="10">
        <v>4199292</v>
      </c>
      <c r="GW14" s="10">
        <v>301630</v>
      </c>
      <c r="GX14" s="10">
        <v>2173718</v>
      </c>
      <c r="GY14" s="10">
        <v>2350216</v>
      </c>
      <c r="GZ14" s="10">
        <v>3679157</v>
      </c>
      <c r="HA14" s="10">
        <v>1552190</v>
      </c>
      <c r="HB14" s="10">
        <v>921036</v>
      </c>
      <c r="HC14" s="10">
        <v>150521</v>
      </c>
      <c r="HD14" s="10">
        <v>627686</v>
      </c>
      <c r="HE14" s="10">
        <v>2407263</v>
      </c>
      <c r="HF14" s="10">
        <v>2790008</v>
      </c>
      <c r="HG14" s="10">
        <v>1529945</v>
      </c>
      <c r="HH14" s="10">
        <v>1616139</v>
      </c>
      <c r="HI14" s="10">
        <v>963563</v>
      </c>
      <c r="HJ14" s="10">
        <v>512109</v>
      </c>
      <c r="HK14" s="10">
        <v>1285267</v>
      </c>
      <c r="HL14" s="10">
        <v>648747</v>
      </c>
      <c r="HM14" s="10">
        <v>326628</v>
      </c>
      <c r="HN14" s="10">
        <v>859653</v>
      </c>
      <c r="HO14" s="10">
        <v>2032564</v>
      </c>
      <c r="HP14" s="10">
        <v>1521103</v>
      </c>
      <c r="HQ14" s="10">
        <v>1279222</v>
      </c>
      <c r="HR14" s="10">
        <v>368391</v>
      </c>
      <c r="HS14" s="10">
        <v>996118</v>
      </c>
      <c r="HT14" s="10">
        <v>1261180</v>
      </c>
      <c r="HU14" s="10">
        <v>896711</v>
      </c>
      <c r="HV14" s="10">
        <v>997947</v>
      </c>
      <c r="HW14" s="10">
        <v>387435</v>
      </c>
      <c r="HX14" s="10">
        <v>1685996</v>
      </c>
      <c r="HY14" s="10">
        <v>732990</v>
      </c>
      <c r="HZ14" s="10">
        <v>310635</v>
      </c>
      <c r="IA14" s="10">
        <v>1079405</v>
      </c>
      <c r="IB14" s="10">
        <v>293050</v>
      </c>
      <c r="IC14" s="10">
        <v>80182</v>
      </c>
      <c r="ID14" s="10">
        <v>70751</v>
      </c>
      <c r="IE14" s="10">
        <v>2207558</v>
      </c>
      <c r="IF14" s="10">
        <v>952857</v>
      </c>
      <c r="IG14" s="10">
        <v>126901</v>
      </c>
      <c r="IH14" s="10">
        <v>2222469</v>
      </c>
      <c r="II14" s="10">
        <v>159500</v>
      </c>
      <c r="IJ14" s="10">
        <v>407213</v>
      </c>
      <c r="IK14" s="10">
        <v>479278</v>
      </c>
      <c r="IL14" s="10">
        <v>1083451</v>
      </c>
      <c r="IM14" s="10">
        <v>387846</v>
      </c>
      <c r="IN14" s="10">
        <v>527672</v>
      </c>
      <c r="IO14" s="10">
        <v>612406</v>
      </c>
      <c r="IP14" s="10">
        <v>769613</v>
      </c>
      <c r="IQ14" s="10">
        <v>714346</v>
      </c>
      <c r="IR14" s="10">
        <v>343377</v>
      </c>
      <c r="IS14" s="10">
        <v>509362</v>
      </c>
      <c r="IT14" s="10">
        <v>228972</v>
      </c>
      <c r="IU14" s="10">
        <v>487204</v>
      </c>
      <c r="IV14" s="10">
        <v>156065</v>
      </c>
      <c r="IW14" s="10">
        <v>572826</v>
      </c>
      <c r="IX14" s="10">
        <v>138158</v>
      </c>
      <c r="IY14" s="10">
        <v>26951</v>
      </c>
      <c r="IZ14" s="10">
        <v>1905484</v>
      </c>
      <c r="JA14" s="10">
        <v>966385</v>
      </c>
      <c r="JB14" s="10">
        <v>475423</v>
      </c>
      <c r="JC14" s="10">
        <v>4411532</v>
      </c>
      <c r="JD14" s="10">
        <v>458885</v>
      </c>
      <c r="JE14" s="10">
        <v>2020748</v>
      </c>
      <c r="JF14" s="10">
        <v>1691367</v>
      </c>
      <c r="JG14" s="10">
        <v>972468</v>
      </c>
      <c r="JH14" s="10">
        <v>397524</v>
      </c>
      <c r="JI14" s="10">
        <v>2158874</v>
      </c>
      <c r="JJ14" s="10">
        <v>2147811</v>
      </c>
      <c r="JK14" s="10">
        <v>3297995</v>
      </c>
      <c r="JL14" s="10">
        <v>1985758</v>
      </c>
      <c r="JM14" s="10">
        <v>2492837</v>
      </c>
      <c r="JN14" s="10">
        <v>2459954</v>
      </c>
      <c r="JO14" s="10">
        <v>2199557</v>
      </c>
      <c r="JP14" s="10">
        <v>2230895</v>
      </c>
      <c r="JQ14" s="10">
        <v>2470543</v>
      </c>
      <c r="JR14" s="10">
        <v>1975939</v>
      </c>
      <c r="JS14" s="10">
        <v>2210824</v>
      </c>
      <c r="JT14" s="10">
        <v>2611900</v>
      </c>
      <c r="JU14" s="10">
        <v>3623409</v>
      </c>
      <c r="JV14" s="10">
        <v>1874682</v>
      </c>
      <c r="JW14" s="10">
        <v>7494200</v>
      </c>
      <c r="JX14" s="10">
        <v>256627</v>
      </c>
      <c r="JY14" s="10">
        <v>1206724</v>
      </c>
      <c r="JZ14" s="10">
        <v>38893</v>
      </c>
      <c r="KA14" s="10">
        <v>1035766</v>
      </c>
      <c r="KB14" s="10">
        <v>1717356</v>
      </c>
      <c r="KC14" s="10">
        <v>1419007</v>
      </c>
      <c r="KD14" s="10">
        <v>1418640</v>
      </c>
      <c r="KE14" s="10">
        <v>1735647</v>
      </c>
      <c r="KF14" s="10">
        <v>1412138</v>
      </c>
      <c r="KG14" s="10">
        <v>776173</v>
      </c>
      <c r="KH14" s="10">
        <v>846853</v>
      </c>
      <c r="KI14" s="10">
        <v>547095</v>
      </c>
      <c r="KJ14" s="10">
        <v>422888</v>
      </c>
      <c r="KK14" s="10">
        <v>563778</v>
      </c>
      <c r="KL14" s="10">
        <v>491164</v>
      </c>
      <c r="KM14" s="10">
        <v>1762959</v>
      </c>
      <c r="KN14" s="10">
        <v>1279728</v>
      </c>
      <c r="KO14" s="10">
        <v>921036</v>
      </c>
      <c r="KP14" s="10">
        <v>606071</v>
      </c>
      <c r="KQ14" s="10">
        <v>2255409</v>
      </c>
      <c r="KR14" s="10">
        <v>193716</v>
      </c>
      <c r="KS14" s="10">
        <v>285073</v>
      </c>
      <c r="KT14" s="10">
        <v>1182846</v>
      </c>
      <c r="KU14" s="10">
        <v>682649</v>
      </c>
      <c r="KV14" s="10">
        <v>1056919</v>
      </c>
      <c r="KW14" s="10">
        <v>620816</v>
      </c>
      <c r="KX14" s="10">
        <v>434185</v>
      </c>
      <c r="KY14" s="10">
        <v>696468</v>
      </c>
      <c r="KZ14" s="10">
        <v>271112</v>
      </c>
      <c r="LA14" s="10">
        <v>609038</v>
      </c>
      <c r="LB14" s="10">
        <v>1534919</v>
      </c>
      <c r="LC14" s="10">
        <v>807134</v>
      </c>
      <c r="LD14" s="10">
        <v>3177526</v>
      </c>
      <c r="LE14" s="10">
        <v>2638534</v>
      </c>
      <c r="LF14" s="10">
        <v>1212278</v>
      </c>
      <c r="LG14" s="10">
        <v>3988561</v>
      </c>
      <c r="LH14" s="10">
        <v>393774</v>
      </c>
      <c r="LI14" s="10">
        <v>438702</v>
      </c>
      <c r="LJ14" s="10">
        <v>3403078</v>
      </c>
      <c r="LK14" s="10">
        <v>307795</v>
      </c>
      <c r="LL14" s="10">
        <v>352315</v>
      </c>
      <c r="LM14" s="10">
        <v>1316043</v>
      </c>
      <c r="LN14" s="10">
        <v>320738</v>
      </c>
      <c r="LO14" s="10">
        <v>2660057</v>
      </c>
      <c r="LP14" s="10">
        <v>8058922</v>
      </c>
      <c r="LQ14" s="10">
        <v>468987</v>
      </c>
      <c r="LR14" s="10">
        <v>652734</v>
      </c>
      <c r="LS14" s="10">
        <v>170103</v>
      </c>
      <c r="LT14" s="10">
        <v>139357</v>
      </c>
      <c r="LU14" s="10">
        <v>1509625</v>
      </c>
      <c r="LV14" s="10">
        <v>638231</v>
      </c>
      <c r="LW14" s="10">
        <v>545804</v>
      </c>
      <c r="LX14" s="10">
        <v>859831</v>
      </c>
      <c r="LY14" s="10">
        <v>521772</v>
      </c>
      <c r="LZ14" s="10">
        <v>2363091</v>
      </c>
      <c r="MA14" s="10">
        <v>266694</v>
      </c>
      <c r="MB14" s="10">
        <v>139175</v>
      </c>
      <c r="MC14" s="165">
        <v>341450</v>
      </c>
      <c r="MD14" s="10">
        <v>195448</v>
      </c>
      <c r="ME14" s="10">
        <v>531692</v>
      </c>
      <c r="MF14" s="10">
        <v>1394071</v>
      </c>
      <c r="MG14" s="10">
        <v>1094865</v>
      </c>
      <c r="MH14" s="10">
        <v>69406</v>
      </c>
      <c r="MI14" s="10">
        <v>204074</v>
      </c>
      <c r="MJ14" s="10">
        <v>465268</v>
      </c>
      <c r="MK14" s="10">
        <v>54407</v>
      </c>
      <c r="ML14" s="10">
        <v>1498629</v>
      </c>
      <c r="MM14" s="83">
        <v>3073693</v>
      </c>
      <c r="MN14" s="10">
        <v>1890640</v>
      </c>
      <c r="MO14" s="10">
        <v>25218670</v>
      </c>
      <c r="MP14" s="10">
        <v>586210</v>
      </c>
      <c r="MQ14" s="10">
        <v>843074</v>
      </c>
      <c r="MR14" s="10">
        <v>1550950</v>
      </c>
      <c r="MS14" s="10">
        <v>1976988</v>
      </c>
      <c r="MT14" s="10">
        <v>2340908</v>
      </c>
      <c r="MU14" s="10">
        <v>216024</v>
      </c>
      <c r="MV14" s="10">
        <v>1882467</v>
      </c>
      <c r="MW14" s="10">
        <v>76706</v>
      </c>
      <c r="MX14" s="10">
        <v>382984</v>
      </c>
      <c r="MY14" s="10">
        <v>1502306</v>
      </c>
      <c r="MZ14" s="10">
        <v>2807572</v>
      </c>
      <c r="NA14" s="83">
        <v>230139</v>
      </c>
      <c r="NB14" s="10">
        <v>408105</v>
      </c>
      <c r="NC14" s="10">
        <v>57163</v>
      </c>
      <c r="ND14" s="10">
        <v>220859</v>
      </c>
      <c r="NE14" s="10">
        <v>596020</v>
      </c>
      <c r="NF14" s="10">
        <v>729325</v>
      </c>
      <c r="NG14" s="10">
        <v>654639</v>
      </c>
      <c r="NH14" s="10">
        <v>1249739</v>
      </c>
      <c r="NI14" s="10">
        <v>198791</v>
      </c>
      <c r="NJ14" s="10">
        <v>571461</v>
      </c>
      <c r="NK14" s="10">
        <v>306679</v>
      </c>
      <c r="NL14" s="10">
        <v>966074</v>
      </c>
      <c r="NM14" s="10">
        <v>535246</v>
      </c>
      <c r="NN14" s="10">
        <v>576559</v>
      </c>
      <c r="NO14" s="10">
        <v>629637</v>
      </c>
      <c r="NP14" s="10">
        <v>1389998</v>
      </c>
      <c r="NQ14" s="10">
        <v>909047</v>
      </c>
      <c r="NR14" s="10">
        <v>280550</v>
      </c>
      <c r="NS14" s="10">
        <v>709439</v>
      </c>
      <c r="NT14" s="10">
        <v>192083</v>
      </c>
      <c r="NU14" s="10">
        <v>2376859</v>
      </c>
      <c r="NV14" s="10">
        <v>1260836</v>
      </c>
      <c r="NW14" s="10">
        <v>1966510</v>
      </c>
      <c r="NX14" s="10">
        <v>1790106</v>
      </c>
      <c r="NY14" s="10">
        <v>169198</v>
      </c>
      <c r="NZ14" s="10">
        <v>138729</v>
      </c>
      <c r="OA14" s="10">
        <v>1881894</v>
      </c>
      <c r="OB14" s="10">
        <v>8681691</v>
      </c>
      <c r="OC14" s="10">
        <v>1779417</v>
      </c>
      <c r="OD14" s="10">
        <v>178846</v>
      </c>
      <c r="OE14" s="10">
        <v>338895</v>
      </c>
      <c r="OF14" s="10">
        <v>1904580</v>
      </c>
      <c r="OG14" s="10">
        <v>1284525</v>
      </c>
      <c r="OH14" s="10">
        <v>366415</v>
      </c>
      <c r="OI14" s="10">
        <v>3271178</v>
      </c>
      <c r="OJ14" s="10">
        <v>660701</v>
      </c>
      <c r="OK14" s="10">
        <v>1666530</v>
      </c>
      <c r="OL14" s="10">
        <v>506100</v>
      </c>
      <c r="OM14" s="10">
        <v>665108</v>
      </c>
      <c r="ON14" s="10">
        <v>41506</v>
      </c>
      <c r="OO14" s="10">
        <v>1961668</v>
      </c>
      <c r="OP14" s="10">
        <v>10172</v>
      </c>
      <c r="OQ14" s="10">
        <v>935999</v>
      </c>
      <c r="OR14" s="10">
        <v>852019</v>
      </c>
      <c r="OS14" s="10">
        <v>1847759</v>
      </c>
      <c r="OT14" s="10">
        <v>1391742</v>
      </c>
      <c r="OU14" s="10">
        <v>351130</v>
      </c>
      <c r="OY14" s="112"/>
      <c r="OZ14" s="112"/>
      <c r="PW14" s="10" t="s">
        <v>923</v>
      </c>
    </row>
    <row r="15" spans="1:465" s="10" customFormat="1">
      <c r="A15" s="65" t="s">
        <v>1</v>
      </c>
      <c r="KO15" s="122"/>
      <c r="MC15" s="166"/>
      <c r="MM15" s="83"/>
      <c r="NA15" s="83"/>
    </row>
    <row r="16" spans="1:465" s="10" customFormat="1">
      <c r="A16" s="65" t="s">
        <v>2</v>
      </c>
      <c r="B16" s="10">
        <v>22488</v>
      </c>
      <c r="C16" s="10">
        <v>64946</v>
      </c>
      <c r="D16" s="10">
        <v>53154</v>
      </c>
      <c r="E16" s="10">
        <v>48749</v>
      </c>
      <c r="F16" s="10">
        <v>59508</v>
      </c>
      <c r="G16" s="10">
        <v>8112</v>
      </c>
      <c r="H16" s="10">
        <v>145439</v>
      </c>
      <c r="I16" s="10">
        <v>53034</v>
      </c>
      <c r="J16" s="10">
        <v>0</v>
      </c>
      <c r="K16" s="10">
        <v>3847</v>
      </c>
      <c r="L16" s="10">
        <v>162117</v>
      </c>
      <c r="M16" s="10">
        <v>31538</v>
      </c>
      <c r="N16" s="10">
        <v>58852</v>
      </c>
      <c r="O16" s="10">
        <v>1452</v>
      </c>
      <c r="P16" s="10">
        <v>7906</v>
      </c>
      <c r="Q16" s="10">
        <v>28345</v>
      </c>
      <c r="R16" s="10">
        <v>133513</v>
      </c>
      <c r="S16" s="10">
        <v>45892</v>
      </c>
      <c r="T16" s="10">
        <v>122252</v>
      </c>
      <c r="U16" s="10">
        <v>17147</v>
      </c>
      <c r="V16" s="10">
        <v>40475</v>
      </c>
      <c r="W16" s="10">
        <v>34423</v>
      </c>
      <c r="X16" s="10">
        <v>29313</v>
      </c>
      <c r="Y16" s="10">
        <v>155240</v>
      </c>
      <c r="Z16" s="10">
        <v>57890</v>
      </c>
      <c r="AA16" s="10">
        <v>116561</v>
      </c>
      <c r="AB16" s="10">
        <v>117772</v>
      </c>
      <c r="AC16" s="10">
        <v>49370</v>
      </c>
      <c r="AD16" s="10">
        <v>1590602</v>
      </c>
      <c r="AE16" s="10">
        <v>7429747</v>
      </c>
      <c r="AF16" s="10">
        <v>150670</v>
      </c>
      <c r="AG16" s="10">
        <v>59594</v>
      </c>
      <c r="AH16" s="10">
        <v>26575</v>
      </c>
      <c r="AI16" s="10">
        <v>50619</v>
      </c>
      <c r="AJ16" s="10">
        <v>47339</v>
      </c>
      <c r="AK16" s="10">
        <v>72072</v>
      </c>
      <c r="AL16" s="10">
        <v>62862</v>
      </c>
      <c r="AM16" s="10">
        <v>93981</v>
      </c>
      <c r="AN16" s="10">
        <v>119129</v>
      </c>
      <c r="AO16" s="10">
        <v>45320</v>
      </c>
      <c r="AP16" s="10">
        <v>64946</v>
      </c>
      <c r="AQ16" s="10">
        <v>55672</v>
      </c>
      <c r="AR16" s="10">
        <v>109605</v>
      </c>
      <c r="AS16" s="10">
        <v>44799</v>
      </c>
      <c r="AT16" s="10">
        <v>29491</v>
      </c>
      <c r="AU16" s="10">
        <v>52808</v>
      </c>
      <c r="AV16" s="10">
        <v>68521</v>
      </c>
      <c r="AW16" s="10">
        <v>253190</v>
      </c>
      <c r="AX16" s="10">
        <v>57510</v>
      </c>
      <c r="AY16" s="10">
        <v>66321</v>
      </c>
      <c r="AZ16" s="10">
        <v>91177</v>
      </c>
      <c r="BA16" s="10">
        <v>19228</v>
      </c>
      <c r="BB16" s="10">
        <v>52599</v>
      </c>
      <c r="BC16" s="10">
        <v>81706</v>
      </c>
      <c r="BD16" s="10">
        <v>317148</v>
      </c>
      <c r="BE16" s="10">
        <v>181897</v>
      </c>
      <c r="BF16" s="10">
        <v>307486</v>
      </c>
      <c r="BG16" s="10">
        <v>212646</v>
      </c>
      <c r="BH16" s="10">
        <v>14871</v>
      </c>
      <c r="BI16" s="10">
        <v>114840</v>
      </c>
      <c r="BJ16" s="10">
        <v>862325</v>
      </c>
      <c r="BK16" s="10">
        <v>51966</v>
      </c>
      <c r="BL16" s="10">
        <v>124414</v>
      </c>
      <c r="BM16" s="10">
        <v>1200</v>
      </c>
      <c r="BN16" s="10">
        <v>327680</v>
      </c>
      <c r="BO16" s="10">
        <v>235972</v>
      </c>
      <c r="BP16" s="10">
        <v>105226</v>
      </c>
      <c r="BQ16" s="10">
        <v>104547</v>
      </c>
      <c r="BR16" s="10">
        <v>141147</v>
      </c>
      <c r="BS16" s="10">
        <v>57866</v>
      </c>
      <c r="BT16" s="10">
        <v>56466</v>
      </c>
      <c r="BU16" s="10">
        <v>228532</v>
      </c>
      <c r="BV16" s="10">
        <v>206775</v>
      </c>
      <c r="BW16" s="10">
        <v>85384</v>
      </c>
      <c r="BX16" s="10">
        <v>97402</v>
      </c>
      <c r="BY16" s="10">
        <v>178672</v>
      </c>
      <c r="BZ16" s="10">
        <v>385867</v>
      </c>
      <c r="CA16" s="10">
        <v>729339</v>
      </c>
      <c r="CB16" s="10">
        <v>55137</v>
      </c>
      <c r="CC16" s="10">
        <v>74015</v>
      </c>
      <c r="CD16" s="10">
        <v>195248</v>
      </c>
      <c r="CE16" s="10">
        <v>31790</v>
      </c>
      <c r="CF16" s="10">
        <v>60318</v>
      </c>
      <c r="CG16" s="10">
        <v>31060</v>
      </c>
      <c r="CH16" s="10">
        <v>305183</v>
      </c>
      <c r="CI16" s="10">
        <v>227533</v>
      </c>
      <c r="CJ16" s="10">
        <v>304853</v>
      </c>
      <c r="CK16" s="10">
        <v>202200</v>
      </c>
      <c r="CL16" s="10">
        <v>535729</v>
      </c>
      <c r="CM16" s="10">
        <v>206718</v>
      </c>
      <c r="CN16" s="10">
        <v>98625</v>
      </c>
      <c r="CO16" s="10">
        <v>88968</v>
      </c>
      <c r="CP16" s="10">
        <v>165292</v>
      </c>
      <c r="CQ16" s="10">
        <v>182732</v>
      </c>
      <c r="CR16" s="10">
        <v>143167</v>
      </c>
      <c r="CS16" s="10">
        <v>259656</v>
      </c>
      <c r="CT16" s="10">
        <v>256508</v>
      </c>
      <c r="CU16" s="10">
        <v>173009</v>
      </c>
      <c r="CV16" s="10">
        <v>188959</v>
      </c>
      <c r="CW16" s="10">
        <v>180933</v>
      </c>
      <c r="CX16" s="10">
        <v>170445</v>
      </c>
      <c r="CY16" s="10">
        <v>155693</v>
      </c>
      <c r="CZ16" s="10">
        <v>52901</v>
      </c>
      <c r="DA16" s="10">
        <v>134852</v>
      </c>
      <c r="DB16" s="10">
        <v>123810</v>
      </c>
      <c r="DC16" s="10">
        <v>232928</v>
      </c>
      <c r="DD16" s="10">
        <v>17955</v>
      </c>
      <c r="DE16" s="10">
        <v>205291</v>
      </c>
      <c r="DF16" s="10">
        <v>14920</v>
      </c>
      <c r="DG16" s="10">
        <v>393635</v>
      </c>
      <c r="DH16" s="10">
        <v>35704</v>
      </c>
      <c r="DI16" s="10">
        <v>13543</v>
      </c>
      <c r="DJ16" s="10">
        <v>27330</v>
      </c>
      <c r="DK16" s="10">
        <v>145759</v>
      </c>
      <c r="DL16" s="10">
        <v>77171</v>
      </c>
      <c r="DM16" s="10">
        <v>30969</v>
      </c>
      <c r="DN16" s="10">
        <v>19767</v>
      </c>
      <c r="DO16" s="10">
        <v>163016</v>
      </c>
      <c r="DP16" s="10">
        <v>76508</v>
      </c>
      <c r="DQ16" s="10">
        <v>115335</v>
      </c>
      <c r="DR16" s="10">
        <v>18578</v>
      </c>
      <c r="DS16" s="10">
        <v>34251</v>
      </c>
      <c r="DT16" s="10">
        <v>279956</v>
      </c>
      <c r="DU16" s="10">
        <v>137031</v>
      </c>
      <c r="DV16" s="10">
        <v>200</v>
      </c>
      <c r="DW16" s="10">
        <v>266012</v>
      </c>
      <c r="DX16" s="10">
        <v>167458</v>
      </c>
      <c r="DY16" s="10">
        <v>19553</v>
      </c>
      <c r="DZ16" s="10">
        <v>110862</v>
      </c>
      <c r="EA16" s="10">
        <v>30738</v>
      </c>
      <c r="EB16" s="10">
        <v>108649</v>
      </c>
      <c r="EC16" s="10">
        <v>122278</v>
      </c>
      <c r="ED16" s="10">
        <v>28215</v>
      </c>
      <c r="EE16" s="10">
        <v>633000</v>
      </c>
      <c r="EF16" s="10">
        <v>179048</v>
      </c>
      <c r="EG16" s="10">
        <v>0</v>
      </c>
      <c r="EH16" s="10">
        <v>77981</v>
      </c>
      <c r="EI16" s="10">
        <v>18989</v>
      </c>
      <c r="EJ16" s="10">
        <v>81541</v>
      </c>
      <c r="EK16" s="10">
        <v>155806</v>
      </c>
      <c r="EL16" s="10">
        <v>0</v>
      </c>
      <c r="EM16" s="10">
        <v>84261</v>
      </c>
      <c r="EN16" s="10">
        <v>17748</v>
      </c>
      <c r="EO16" s="10">
        <v>12580</v>
      </c>
      <c r="EQ16" s="10">
        <v>31014</v>
      </c>
      <c r="ER16" s="10">
        <v>59943</v>
      </c>
      <c r="ES16" s="10">
        <v>10280</v>
      </c>
      <c r="ET16" s="10">
        <v>103716</v>
      </c>
      <c r="EU16" s="10">
        <v>60096</v>
      </c>
      <c r="EV16" s="10">
        <v>18922</v>
      </c>
      <c r="EW16" s="10">
        <v>36185</v>
      </c>
      <c r="EX16" s="10">
        <v>39990</v>
      </c>
      <c r="EY16" s="10">
        <v>870</v>
      </c>
      <c r="EZ16" s="10">
        <v>25095</v>
      </c>
      <c r="FA16" s="10">
        <v>202328</v>
      </c>
      <c r="FB16" s="10">
        <v>0</v>
      </c>
      <c r="FC16" s="10">
        <v>0</v>
      </c>
      <c r="FD16" s="10">
        <v>500</v>
      </c>
      <c r="FE16" s="10">
        <v>0</v>
      </c>
      <c r="FF16" s="10">
        <v>112243</v>
      </c>
      <c r="FG16" s="10">
        <v>32539</v>
      </c>
      <c r="FH16" s="10">
        <v>346207</v>
      </c>
      <c r="FI16" s="10">
        <v>0</v>
      </c>
      <c r="FJ16" s="10">
        <v>1745</v>
      </c>
      <c r="FK16" s="10">
        <v>524</v>
      </c>
      <c r="FL16" s="10">
        <v>1590</v>
      </c>
      <c r="FM16" s="10">
        <v>1161</v>
      </c>
      <c r="FN16" s="10">
        <v>54626</v>
      </c>
      <c r="FO16" s="10">
        <v>528</v>
      </c>
      <c r="FP16" s="10">
        <v>193</v>
      </c>
      <c r="FQ16" s="10">
        <v>65653</v>
      </c>
      <c r="FR16" s="10">
        <v>665</v>
      </c>
      <c r="FS16" s="10">
        <v>18016</v>
      </c>
      <c r="FT16" s="10">
        <v>36207</v>
      </c>
      <c r="FU16" s="10">
        <v>7211</v>
      </c>
      <c r="FV16" s="10">
        <v>1501615</v>
      </c>
      <c r="FW16" s="10">
        <v>425749</v>
      </c>
      <c r="FX16" s="10">
        <v>135766</v>
      </c>
      <c r="FY16" s="10">
        <v>178808</v>
      </c>
      <c r="FZ16" s="10">
        <v>187108</v>
      </c>
      <c r="GA16" s="10">
        <v>15166</v>
      </c>
      <c r="GB16" s="10">
        <v>42632</v>
      </c>
      <c r="GC16" s="10">
        <v>27330</v>
      </c>
      <c r="GD16" s="10">
        <v>2200005</v>
      </c>
      <c r="GE16" s="10">
        <v>145901</v>
      </c>
      <c r="GF16" s="10">
        <v>2670</v>
      </c>
      <c r="GG16" s="10">
        <v>4389</v>
      </c>
      <c r="GH16" s="10">
        <v>72018</v>
      </c>
      <c r="GI16" s="10">
        <v>5344</v>
      </c>
      <c r="GJ16" s="10">
        <v>28014</v>
      </c>
      <c r="GK16" s="10">
        <v>11506</v>
      </c>
      <c r="GL16" s="10">
        <v>146988</v>
      </c>
      <c r="GM16" s="10">
        <v>2984</v>
      </c>
      <c r="GN16" s="10">
        <v>1297</v>
      </c>
      <c r="GO16" s="10">
        <v>65809</v>
      </c>
      <c r="GP16" s="10">
        <v>62400</v>
      </c>
      <c r="GQ16" s="10">
        <v>60355</v>
      </c>
      <c r="GR16" s="10">
        <v>54077</v>
      </c>
      <c r="GS16" s="10">
        <v>220512</v>
      </c>
      <c r="GT16" s="10">
        <v>521</v>
      </c>
      <c r="GU16" s="10">
        <v>53755</v>
      </c>
      <c r="GV16" s="10">
        <v>733261</v>
      </c>
      <c r="GW16" s="10">
        <v>4143</v>
      </c>
      <c r="GX16" s="10">
        <v>797</v>
      </c>
      <c r="GY16" s="10">
        <v>71785</v>
      </c>
      <c r="GZ16" s="10">
        <v>313</v>
      </c>
      <c r="HA16" s="10">
        <v>400540</v>
      </c>
      <c r="HB16" s="10">
        <v>3189</v>
      </c>
      <c r="HC16" s="10">
        <v>21115</v>
      </c>
      <c r="HD16" s="10">
        <v>4731</v>
      </c>
      <c r="HE16" s="10">
        <v>369719</v>
      </c>
      <c r="HF16" s="10">
        <v>273623</v>
      </c>
      <c r="HG16" s="10">
        <v>0</v>
      </c>
      <c r="HH16" s="10">
        <v>105637</v>
      </c>
      <c r="HI16" s="10">
        <v>152104</v>
      </c>
      <c r="HJ16" s="10">
        <v>13539</v>
      </c>
      <c r="HK16" s="10">
        <v>132390</v>
      </c>
      <c r="HL16" s="10">
        <v>7033</v>
      </c>
      <c r="HM16" s="10">
        <v>38704</v>
      </c>
      <c r="HN16" s="10">
        <v>91326</v>
      </c>
      <c r="HO16" s="10">
        <v>58981</v>
      </c>
      <c r="HP16" s="10">
        <v>34482</v>
      </c>
      <c r="HQ16" s="10">
        <v>47641</v>
      </c>
      <c r="HR16" s="10">
        <v>11925</v>
      </c>
      <c r="HS16" s="10">
        <v>27654</v>
      </c>
      <c r="HT16" s="10">
        <v>122087</v>
      </c>
      <c r="HU16" s="10">
        <v>62224</v>
      </c>
      <c r="HV16" s="10">
        <v>62009</v>
      </c>
      <c r="HW16" s="10">
        <v>27538</v>
      </c>
      <c r="HX16" s="10">
        <v>192455</v>
      </c>
      <c r="HY16" s="10">
        <v>15635</v>
      </c>
      <c r="HZ16" s="10">
        <v>5693</v>
      </c>
      <c r="IA16" s="10">
        <v>110493</v>
      </c>
      <c r="IB16" s="10">
        <v>12982</v>
      </c>
      <c r="IC16" s="10">
        <v>3355</v>
      </c>
      <c r="ID16" s="10">
        <v>143175</v>
      </c>
      <c r="IE16" s="10">
        <v>0</v>
      </c>
      <c r="IF16" s="10">
        <v>81359</v>
      </c>
      <c r="IG16" s="10">
        <v>3600</v>
      </c>
      <c r="IH16" s="10">
        <v>249601</v>
      </c>
      <c r="II16" s="10">
        <v>0</v>
      </c>
      <c r="IJ16" s="10">
        <v>25085</v>
      </c>
      <c r="IK16" s="10">
        <v>26036</v>
      </c>
      <c r="IL16" s="10">
        <v>114447</v>
      </c>
      <c r="IM16" s="10">
        <v>36896</v>
      </c>
      <c r="IN16" s="10">
        <v>84241</v>
      </c>
      <c r="IO16" s="10">
        <v>11878</v>
      </c>
      <c r="IP16" s="10">
        <v>139990</v>
      </c>
      <c r="IQ16" s="10">
        <v>63866</v>
      </c>
      <c r="IR16" s="10">
        <v>5528</v>
      </c>
      <c r="IS16" s="10">
        <v>45797</v>
      </c>
      <c r="IT16" s="10">
        <v>74702</v>
      </c>
      <c r="IU16" s="10">
        <v>139133</v>
      </c>
      <c r="IV16" s="10">
        <v>997</v>
      </c>
      <c r="IW16" s="10">
        <v>2441</v>
      </c>
      <c r="IX16" s="10">
        <v>9</v>
      </c>
      <c r="IY16" s="10">
        <v>4381</v>
      </c>
      <c r="IZ16" s="10">
        <v>57289</v>
      </c>
      <c r="JA16" s="10">
        <v>2504</v>
      </c>
      <c r="JB16" s="10">
        <v>32229</v>
      </c>
      <c r="JC16" s="10">
        <v>158239</v>
      </c>
      <c r="JD16" s="10">
        <v>34920</v>
      </c>
      <c r="JE16" s="10">
        <v>6163</v>
      </c>
      <c r="JF16" s="10">
        <v>6230</v>
      </c>
      <c r="JG16" s="10">
        <v>646</v>
      </c>
      <c r="JH16" s="10">
        <v>136167</v>
      </c>
      <c r="JI16" s="10">
        <v>66687</v>
      </c>
      <c r="JJ16" s="10">
        <v>74092</v>
      </c>
      <c r="JK16" s="10">
        <v>73021</v>
      </c>
      <c r="JL16" s="10">
        <v>83963</v>
      </c>
      <c r="JM16" s="10">
        <v>83258</v>
      </c>
      <c r="JN16" s="10">
        <v>64002</v>
      </c>
      <c r="JO16" s="10">
        <v>90959</v>
      </c>
      <c r="JP16" s="10">
        <v>93433</v>
      </c>
      <c r="JQ16" s="10">
        <v>118322</v>
      </c>
      <c r="JR16" s="10">
        <v>73456</v>
      </c>
      <c r="JS16" s="10">
        <v>122472</v>
      </c>
      <c r="JT16" s="10">
        <v>105095</v>
      </c>
      <c r="JU16" s="10">
        <v>236546</v>
      </c>
      <c r="JV16" s="10">
        <v>81061</v>
      </c>
      <c r="JW16" s="10">
        <v>576669</v>
      </c>
      <c r="JX16" s="10">
        <v>3607</v>
      </c>
      <c r="JY16" s="10">
        <v>154263</v>
      </c>
      <c r="JZ16" s="10">
        <v>310</v>
      </c>
      <c r="KA16" s="10">
        <v>179949</v>
      </c>
      <c r="KB16" s="10">
        <v>10520</v>
      </c>
      <c r="KC16" s="10">
        <v>71026</v>
      </c>
      <c r="KD16" s="10">
        <v>4054</v>
      </c>
      <c r="KE16" s="10">
        <v>113384</v>
      </c>
      <c r="KF16" s="10">
        <v>76714</v>
      </c>
      <c r="KG16" s="10">
        <v>70208</v>
      </c>
      <c r="KH16" s="10">
        <v>107576</v>
      </c>
      <c r="KI16" s="10">
        <v>94562</v>
      </c>
      <c r="KJ16" s="10">
        <v>14866</v>
      </c>
      <c r="KK16" s="10">
        <v>364057</v>
      </c>
      <c r="KL16" s="10">
        <v>12843</v>
      </c>
      <c r="KM16" s="10">
        <v>31535</v>
      </c>
      <c r="KN16" s="10">
        <v>92816</v>
      </c>
      <c r="KO16" s="10">
        <v>3189</v>
      </c>
      <c r="KP16" s="10">
        <v>21063</v>
      </c>
      <c r="KQ16" s="10">
        <v>0</v>
      </c>
      <c r="KR16" s="10">
        <v>24981</v>
      </c>
      <c r="KS16" s="10">
        <v>0</v>
      </c>
      <c r="KT16" s="10">
        <v>5350</v>
      </c>
      <c r="KU16" s="10">
        <v>60769</v>
      </c>
      <c r="KV16" s="10">
        <v>87262</v>
      </c>
      <c r="KW16" s="10">
        <v>41523</v>
      </c>
      <c r="KX16" s="10">
        <v>37114</v>
      </c>
      <c r="KY16" s="10">
        <v>0</v>
      </c>
      <c r="KZ16" s="10">
        <v>0</v>
      </c>
      <c r="LA16" s="10">
        <v>61786</v>
      </c>
      <c r="LB16" s="10">
        <v>85510</v>
      </c>
      <c r="LC16" s="10">
        <v>25242</v>
      </c>
      <c r="LD16" s="10">
        <v>0</v>
      </c>
      <c r="LE16" s="10">
        <v>132349</v>
      </c>
      <c r="LF16" s="10">
        <v>37858</v>
      </c>
      <c r="LG16" s="10">
        <v>0</v>
      </c>
      <c r="LH16" s="10">
        <v>120428</v>
      </c>
      <c r="LI16" s="10">
        <v>31250</v>
      </c>
      <c r="LJ16" s="10">
        <v>543743</v>
      </c>
      <c r="LK16" s="10">
        <v>57831</v>
      </c>
      <c r="LL16" s="10">
        <v>3744</v>
      </c>
      <c r="LM16" s="10">
        <v>136292</v>
      </c>
      <c r="LN16" s="10">
        <v>3871</v>
      </c>
      <c r="LO16" s="10">
        <v>30033</v>
      </c>
      <c r="LP16" s="10">
        <v>601431</v>
      </c>
      <c r="LQ16" s="10">
        <v>95998</v>
      </c>
      <c r="LR16" s="10">
        <v>75448</v>
      </c>
      <c r="LS16" s="10">
        <v>366296</v>
      </c>
      <c r="LT16" s="10">
        <v>4606</v>
      </c>
      <c r="LU16" s="10">
        <v>189795</v>
      </c>
      <c r="LV16" s="10">
        <v>51926</v>
      </c>
      <c r="LW16" s="10">
        <v>120</v>
      </c>
      <c r="LX16" s="10">
        <v>3036</v>
      </c>
      <c r="LY16" s="10">
        <v>71060</v>
      </c>
      <c r="LZ16" s="10">
        <v>114187</v>
      </c>
      <c r="MA16" s="10">
        <v>25090</v>
      </c>
      <c r="MB16" s="10">
        <v>23383</v>
      </c>
      <c r="MC16" s="165">
        <v>153590</v>
      </c>
      <c r="MD16" s="10">
        <v>19055</v>
      </c>
      <c r="ME16" s="10">
        <v>71731</v>
      </c>
      <c r="MF16" s="10">
        <v>120374</v>
      </c>
      <c r="MG16" s="10">
        <v>46076</v>
      </c>
      <c r="MH16" s="10">
        <v>0</v>
      </c>
      <c r="MI16" s="10">
        <v>0</v>
      </c>
      <c r="MJ16" s="10">
        <v>43123</v>
      </c>
      <c r="MK16" s="10">
        <v>0</v>
      </c>
      <c r="ML16" s="10">
        <v>43424</v>
      </c>
      <c r="MM16" s="83">
        <v>294143</v>
      </c>
      <c r="MN16" s="10">
        <v>317113</v>
      </c>
      <c r="MO16" s="10">
        <v>2057980</v>
      </c>
      <c r="MP16" s="10">
        <v>281114</v>
      </c>
      <c r="MQ16" s="10">
        <v>27798</v>
      </c>
      <c r="MR16" s="10">
        <v>369040</v>
      </c>
      <c r="MS16" s="10">
        <v>60549</v>
      </c>
      <c r="MT16" s="10">
        <v>58012</v>
      </c>
      <c r="MU16" s="10">
        <v>26132</v>
      </c>
      <c r="MV16" s="10">
        <v>235154</v>
      </c>
      <c r="MW16" s="10">
        <v>26919</v>
      </c>
      <c r="MX16" s="10">
        <v>6781</v>
      </c>
      <c r="MY16" s="10">
        <v>177194</v>
      </c>
      <c r="MZ16" s="10">
        <v>39014</v>
      </c>
      <c r="NA16" s="83">
        <v>35812</v>
      </c>
      <c r="NB16" s="10">
        <v>93093</v>
      </c>
      <c r="NC16" s="10">
        <v>165507</v>
      </c>
      <c r="ND16" s="10">
        <v>17780</v>
      </c>
      <c r="NE16" s="10">
        <v>75834</v>
      </c>
      <c r="NF16" s="10">
        <v>55498</v>
      </c>
      <c r="NG16" s="10">
        <v>27443</v>
      </c>
      <c r="NH16" s="10">
        <v>6751</v>
      </c>
      <c r="NI16" s="10">
        <v>30230</v>
      </c>
      <c r="NJ16" s="10">
        <v>61663</v>
      </c>
      <c r="NK16" s="10">
        <v>97059</v>
      </c>
      <c r="NL16" s="10">
        <v>75165</v>
      </c>
      <c r="NM16" s="10">
        <v>52509</v>
      </c>
      <c r="NN16" s="10">
        <v>84861</v>
      </c>
      <c r="NO16" s="10">
        <v>0</v>
      </c>
      <c r="NP16" s="10">
        <v>239691</v>
      </c>
      <c r="NQ16" s="10">
        <v>167954</v>
      </c>
      <c r="NR16" s="10">
        <v>55788</v>
      </c>
      <c r="NS16" s="10">
        <v>4443</v>
      </c>
      <c r="NT16" s="10">
        <v>3956</v>
      </c>
      <c r="NU16" s="10">
        <v>319638</v>
      </c>
      <c r="NV16" s="10">
        <v>187290</v>
      </c>
      <c r="NW16" s="10">
        <v>145759</v>
      </c>
      <c r="NX16" s="10">
        <v>35000</v>
      </c>
      <c r="NY16" s="10">
        <v>83806</v>
      </c>
      <c r="NZ16" s="10">
        <v>31722</v>
      </c>
      <c r="OA16" s="10">
        <v>98112</v>
      </c>
      <c r="OB16" s="10">
        <v>1761284</v>
      </c>
      <c r="OC16" s="10">
        <v>93684</v>
      </c>
      <c r="OD16" s="10">
        <v>0</v>
      </c>
      <c r="OE16" s="10">
        <v>8412</v>
      </c>
      <c r="OF16" s="10">
        <v>161507</v>
      </c>
      <c r="OG16" s="10">
        <v>131264</v>
      </c>
      <c r="OH16" s="10">
        <v>190122</v>
      </c>
      <c r="OI16" s="10">
        <v>25860</v>
      </c>
      <c r="OJ16" s="10">
        <v>68383</v>
      </c>
      <c r="OK16" s="10">
        <v>125666</v>
      </c>
      <c r="OL16" s="10">
        <v>28047</v>
      </c>
      <c r="OM16" s="10">
        <v>97956</v>
      </c>
      <c r="ON16" s="10">
        <v>1568</v>
      </c>
      <c r="OO16" s="10">
        <v>8958</v>
      </c>
      <c r="OP16" s="10">
        <v>856</v>
      </c>
      <c r="OQ16" s="10">
        <v>89861</v>
      </c>
      <c r="OR16" s="10">
        <v>3062</v>
      </c>
      <c r="OS16" s="10">
        <v>115247</v>
      </c>
      <c r="OT16" s="10">
        <v>310326</v>
      </c>
      <c r="OU16" s="10">
        <v>116245</v>
      </c>
    </row>
    <row r="17" spans="1:826" s="10" customFormat="1">
      <c r="A17" s="66"/>
      <c r="MC17" s="166"/>
      <c r="MM17" s="83"/>
      <c r="NA17" s="83"/>
    </row>
    <row r="18" spans="1:826" s="10" customFormat="1">
      <c r="A18" s="65" t="s">
        <v>1223</v>
      </c>
      <c r="B18" s="10">
        <v>3164</v>
      </c>
      <c r="C18" s="10">
        <v>100415</v>
      </c>
      <c r="D18" s="10">
        <v>5316</v>
      </c>
      <c r="E18" s="10">
        <v>252278</v>
      </c>
      <c r="F18" s="10">
        <v>58740</v>
      </c>
      <c r="G18" s="10">
        <v>144020</v>
      </c>
      <c r="H18" s="10">
        <v>0</v>
      </c>
      <c r="I18" s="10">
        <v>0</v>
      </c>
      <c r="J18" s="10">
        <v>0</v>
      </c>
      <c r="K18" s="10">
        <v>1528</v>
      </c>
      <c r="L18" s="10">
        <v>50182</v>
      </c>
      <c r="M18" s="10">
        <v>235</v>
      </c>
      <c r="N18" s="10">
        <v>45754</v>
      </c>
      <c r="O18" s="10">
        <v>719</v>
      </c>
      <c r="P18" s="10">
        <v>8476</v>
      </c>
      <c r="Q18" s="10">
        <v>458</v>
      </c>
      <c r="R18" s="10">
        <v>77337</v>
      </c>
      <c r="S18" s="10">
        <v>70529</v>
      </c>
      <c r="T18" s="10">
        <v>184966</v>
      </c>
      <c r="U18" s="10">
        <v>79062</v>
      </c>
      <c r="V18" s="10">
        <v>105876</v>
      </c>
      <c r="W18" s="10">
        <v>124888</v>
      </c>
      <c r="X18" s="10">
        <v>95909</v>
      </c>
      <c r="Y18" s="10">
        <v>182489</v>
      </c>
      <c r="Z18" s="10">
        <v>188250</v>
      </c>
      <c r="AA18" s="10">
        <v>153195</v>
      </c>
      <c r="AB18" s="10">
        <v>163543</v>
      </c>
      <c r="AC18" s="10">
        <v>141091</v>
      </c>
      <c r="AD18" s="10">
        <v>1588817</v>
      </c>
      <c r="AE18" s="10">
        <v>948767</v>
      </c>
      <c r="AF18" s="10">
        <v>91049</v>
      </c>
      <c r="AG18" s="10">
        <v>117510</v>
      </c>
      <c r="AH18" s="10">
        <v>83298</v>
      </c>
      <c r="AI18" s="10">
        <v>82258</v>
      </c>
      <c r="AJ18" s="10">
        <v>98091</v>
      </c>
      <c r="AK18" s="10">
        <v>82256</v>
      </c>
      <c r="AL18" s="10">
        <v>106320</v>
      </c>
      <c r="AM18" s="10">
        <v>109422</v>
      </c>
      <c r="AN18" s="10">
        <v>142641</v>
      </c>
      <c r="AO18" s="10">
        <v>87328</v>
      </c>
      <c r="AP18" s="10">
        <v>95497</v>
      </c>
      <c r="AQ18" s="10">
        <v>112898</v>
      </c>
      <c r="AR18" s="10">
        <v>75134</v>
      </c>
      <c r="AS18" s="10">
        <v>92166</v>
      </c>
      <c r="AT18" s="10">
        <v>84189</v>
      </c>
      <c r="AU18" s="10">
        <v>88527</v>
      </c>
      <c r="AV18" s="10">
        <v>104855</v>
      </c>
      <c r="AW18" s="10">
        <v>53588</v>
      </c>
      <c r="AX18" s="10">
        <v>96399</v>
      </c>
      <c r="AY18" s="10">
        <v>109058</v>
      </c>
      <c r="AZ18" s="10">
        <v>117170</v>
      </c>
      <c r="BA18" s="10">
        <v>120656</v>
      </c>
      <c r="BB18" s="10">
        <v>1</v>
      </c>
      <c r="BC18" s="10">
        <v>1</v>
      </c>
      <c r="BD18" s="10">
        <v>1</v>
      </c>
      <c r="BE18" s="10">
        <v>1</v>
      </c>
      <c r="BF18" s="10">
        <v>1</v>
      </c>
      <c r="BG18" s="10">
        <v>1</v>
      </c>
      <c r="BH18" s="10">
        <v>22268</v>
      </c>
      <c r="BI18" s="10">
        <v>0</v>
      </c>
      <c r="BJ18" s="10">
        <v>45511</v>
      </c>
      <c r="BK18" s="10">
        <v>33117</v>
      </c>
      <c r="BL18" s="10">
        <v>148364</v>
      </c>
      <c r="BM18" s="10">
        <v>19693</v>
      </c>
      <c r="BN18" s="10">
        <v>72387</v>
      </c>
      <c r="BO18" s="10">
        <v>5148</v>
      </c>
      <c r="BP18" s="10">
        <v>35620</v>
      </c>
      <c r="BQ18" s="10">
        <v>135507</v>
      </c>
      <c r="BR18" s="10">
        <v>97942</v>
      </c>
      <c r="BS18" s="10">
        <v>48434</v>
      </c>
      <c r="BT18" s="10">
        <v>21615</v>
      </c>
      <c r="BU18" s="10">
        <v>77826</v>
      </c>
      <c r="BV18" s="10">
        <v>48559</v>
      </c>
      <c r="BW18" s="10">
        <v>51805</v>
      </c>
      <c r="BX18" s="10">
        <v>8115</v>
      </c>
      <c r="BY18" s="10">
        <v>87756</v>
      </c>
      <c r="BZ18" s="10">
        <v>290952</v>
      </c>
      <c r="CA18" s="10">
        <v>415350</v>
      </c>
      <c r="CB18" s="10">
        <v>26643</v>
      </c>
      <c r="CC18" s="10">
        <v>1200</v>
      </c>
      <c r="CD18" s="10">
        <v>38584</v>
      </c>
      <c r="CE18" s="10">
        <v>32782</v>
      </c>
      <c r="CF18" s="10">
        <v>20300</v>
      </c>
      <c r="CG18" s="10">
        <v>8932</v>
      </c>
      <c r="CH18" s="10">
        <v>760103</v>
      </c>
      <c r="CI18" s="10">
        <v>688396</v>
      </c>
      <c r="CJ18" s="10">
        <v>922361</v>
      </c>
      <c r="CK18" s="10">
        <v>515432</v>
      </c>
      <c r="CL18" s="10">
        <v>1009556</v>
      </c>
      <c r="CM18" s="10">
        <v>675308</v>
      </c>
      <c r="CN18" s="10">
        <v>278888</v>
      </c>
      <c r="CO18" s="10">
        <v>330077</v>
      </c>
      <c r="CP18" s="10">
        <v>506369</v>
      </c>
      <c r="CQ18" s="10">
        <v>569566</v>
      </c>
      <c r="CR18" s="10">
        <v>637790</v>
      </c>
      <c r="CS18" s="10">
        <v>794393</v>
      </c>
      <c r="CT18" s="10">
        <v>650225</v>
      </c>
      <c r="CU18" s="10">
        <v>703185</v>
      </c>
      <c r="CV18" s="10">
        <v>765563</v>
      </c>
      <c r="CW18" s="10">
        <v>490280</v>
      </c>
      <c r="CX18" s="10">
        <v>453940</v>
      </c>
      <c r="CY18" s="10">
        <v>255940</v>
      </c>
      <c r="CZ18" s="10">
        <v>438897</v>
      </c>
      <c r="DA18" s="10">
        <v>673129</v>
      </c>
      <c r="DB18" s="10">
        <v>682190</v>
      </c>
      <c r="DC18" s="10">
        <v>657767</v>
      </c>
      <c r="DD18" s="10">
        <v>92602</v>
      </c>
      <c r="DE18" s="10">
        <v>42506</v>
      </c>
      <c r="DF18" s="10">
        <v>26216</v>
      </c>
      <c r="DG18" s="10">
        <v>1992</v>
      </c>
      <c r="DH18" s="10">
        <v>43488</v>
      </c>
      <c r="DI18" s="10">
        <v>2853</v>
      </c>
      <c r="DJ18" s="10">
        <v>69822</v>
      </c>
      <c r="DK18" s="10">
        <v>98006</v>
      </c>
      <c r="DL18" s="10">
        <v>35018</v>
      </c>
      <c r="DM18" s="10">
        <v>2149</v>
      </c>
      <c r="DN18" s="10">
        <v>57772</v>
      </c>
      <c r="DO18" s="10">
        <v>30525</v>
      </c>
      <c r="DP18" s="10">
        <v>1</v>
      </c>
      <c r="DQ18" s="10">
        <v>55155</v>
      </c>
      <c r="DR18" s="10">
        <v>54477</v>
      </c>
      <c r="DS18" s="10">
        <v>18592</v>
      </c>
      <c r="DT18" s="10">
        <v>1090</v>
      </c>
      <c r="DU18" s="10">
        <v>47799</v>
      </c>
      <c r="DV18" s="10">
        <v>33020</v>
      </c>
      <c r="DW18" s="10">
        <v>98539</v>
      </c>
      <c r="DX18" s="10">
        <v>31840</v>
      </c>
      <c r="DY18" s="10">
        <v>3491</v>
      </c>
      <c r="DZ18" s="10">
        <v>431</v>
      </c>
      <c r="EA18" s="10">
        <v>255</v>
      </c>
      <c r="EB18" s="10">
        <v>465673</v>
      </c>
      <c r="EC18" s="10">
        <v>5992</v>
      </c>
      <c r="ED18" s="10">
        <v>10</v>
      </c>
      <c r="EE18" s="10">
        <v>316</v>
      </c>
      <c r="EF18" s="10">
        <v>24187</v>
      </c>
      <c r="EG18" s="10">
        <v>74433</v>
      </c>
      <c r="EH18" s="10">
        <v>2052</v>
      </c>
      <c r="EI18" s="10">
        <v>13192</v>
      </c>
      <c r="EJ18" s="10">
        <v>7388</v>
      </c>
      <c r="EK18" s="10">
        <v>9667</v>
      </c>
      <c r="EL18" s="10">
        <v>2824</v>
      </c>
      <c r="EM18" s="10">
        <v>130974</v>
      </c>
      <c r="EN18" s="10">
        <v>150</v>
      </c>
      <c r="EO18" s="10">
        <v>1525</v>
      </c>
      <c r="EQ18" s="10">
        <v>0</v>
      </c>
      <c r="ER18" s="10">
        <v>150</v>
      </c>
      <c r="ES18" s="10">
        <v>1399</v>
      </c>
      <c r="ET18" s="10">
        <v>7495</v>
      </c>
      <c r="EU18" s="10">
        <v>31243</v>
      </c>
      <c r="EV18" s="10">
        <v>1102</v>
      </c>
      <c r="EW18" s="10">
        <v>29088</v>
      </c>
      <c r="EX18" s="10">
        <v>16554</v>
      </c>
      <c r="EY18" s="10">
        <v>0</v>
      </c>
      <c r="EZ18" s="10">
        <v>241</v>
      </c>
      <c r="FA18" s="10">
        <v>2797</v>
      </c>
      <c r="FB18" s="10">
        <v>400</v>
      </c>
      <c r="FC18" s="10">
        <v>1813</v>
      </c>
      <c r="FD18" s="10">
        <v>2511</v>
      </c>
      <c r="FE18" s="10">
        <v>7682</v>
      </c>
      <c r="FF18" s="10">
        <v>58390</v>
      </c>
      <c r="FG18" s="10">
        <v>552</v>
      </c>
      <c r="FH18" s="10">
        <v>52085</v>
      </c>
      <c r="FI18" s="10">
        <v>0</v>
      </c>
      <c r="FJ18" s="10">
        <v>0</v>
      </c>
      <c r="FK18" s="10">
        <v>0</v>
      </c>
      <c r="FL18" s="10">
        <v>150</v>
      </c>
      <c r="FM18" s="10">
        <v>0</v>
      </c>
      <c r="FN18" s="10">
        <v>0</v>
      </c>
      <c r="FO18" s="10">
        <v>0</v>
      </c>
      <c r="FP18" s="10">
        <v>0</v>
      </c>
      <c r="FQ18" s="10">
        <v>0</v>
      </c>
      <c r="FR18" s="10">
        <v>0</v>
      </c>
      <c r="FS18" s="10">
        <v>3181</v>
      </c>
      <c r="FT18" s="10">
        <v>125691</v>
      </c>
      <c r="FU18" s="10">
        <v>0</v>
      </c>
      <c r="FV18" s="10">
        <v>437723</v>
      </c>
      <c r="FW18" s="10">
        <v>211954</v>
      </c>
      <c r="FX18" s="10">
        <v>125005</v>
      </c>
      <c r="FY18" s="10">
        <v>96977</v>
      </c>
      <c r="FZ18" s="10">
        <v>111721</v>
      </c>
      <c r="GA18" s="10">
        <v>3533</v>
      </c>
      <c r="GB18" s="10">
        <v>53463</v>
      </c>
      <c r="GC18" s="10">
        <v>69822</v>
      </c>
      <c r="GD18" s="10">
        <v>8361</v>
      </c>
      <c r="GE18" s="10">
        <v>0</v>
      </c>
      <c r="GF18" s="10">
        <v>0</v>
      </c>
      <c r="GG18" s="10">
        <v>6901</v>
      </c>
      <c r="GH18" s="10">
        <v>64067</v>
      </c>
      <c r="GI18" s="10">
        <v>0</v>
      </c>
      <c r="GJ18" s="10">
        <v>5</v>
      </c>
      <c r="GK18" s="10">
        <v>1</v>
      </c>
      <c r="GL18" s="10">
        <v>0</v>
      </c>
      <c r="GM18" s="10">
        <v>1208556</v>
      </c>
      <c r="GN18" s="10">
        <v>34752</v>
      </c>
      <c r="GO18" s="10">
        <v>15733</v>
      </c>
      <c r="GP18" s="10">
        <v>16605</v>
      </c>
      <c r="GQ18" s="10">
        <v>8434</v>
      </c>
      <c r="GR18" s="10">
        <v>93047</v>
      </c>
      <c r="GS18" s="10">
        <v>2134</v>
      </c>
      <c r="GT18" s="10">
        <v>189511</v>
      </c>
      <c r="GU18" s="10">
        <v>1</v>
      </c>
      <c r="GV18" s="10">
        <v>349875</v>
      </c>
      <c r="GW18" s="10">
        <v>1000</v>
      </c>
      <c r="GX18" s="10">
        <v>4384</v>
      </c>
      <c r="GY18" s="10">
        <v>3780</v>
      </c>
      <c r="GZ18" s="10">
        <v>16705</v>
      </c>
      <c r="HA18" s="10">
        <v>9635</v>
      </c>
      <c r="HB18" s="10">
        <v>38422</v>
      </c>
      <c r="HC18" s="10">
        <v>24646</v>
      </c>
      <c r="HD18" s="10">
        <v>9237</v>
      </c>
      <c r="HE18" s="10">
        <v>0</v>
      </c>
      <c r="HF18" s="10">
        <v>0</v>
      </c>
      <c r="HG18" s="10">
        <v>0</v>
      </c>
      <c r="HH18" s="10">
        <v>13128</v>
      </c>
      <c r="HI18" s="10">
        <v>13625</v>
      </c>
      <c r="HJ18" s="10">
        <v>4745</v>
      </c>
      <c r="HK18" s="10">
        <v>15817</v>
      </c>
      <c r="HL18" s="10">
        <v>882</v>
      </c>
      <c r="HM18" s="10">
        <v>5137</v>
      </c>
      <c r="HN18" s="10">
        <v>264</v>
      </c>
      <c r="HO18" s="10">
        <v>7381</v>
      </c>
      <c r="HP18" s="10">
        <v>9191</v>
      </c>
      <c r="HQ18" s="10">
        <v>19124</v>
      </c>
      <c r="HR18" s="10">
        <v>2689</v>
      </c>
      <c r="HS18" s="10">
        <v>15500</v>
      </c>
      <c r="HT18" s="10">
        <v>95972</v>
      </c>
      <c r="HU18" s="10">
        <v>13255</v>
      </c>
      <c r="HV18" s="10">
        <v>21640</v>
      </c>
      <c r="HW18" s="10">
        <v>370</v>
      </c>
      <c r="HX18" s="10">
        <v>8269</v>
      </c>
      <c r="HY18" s="10">
        <v>10900</v>
      </c>
      <c r="HZ18" s="10">
        <v>13116</v>
      </c>
      <c r="IA18" s="10">
        <v>262934</v>
      </c>
      <c r="IB18" s="10">
        <v>1655</v>
      </c>
      <c r="IC18" s="10">
        <v>52290</v>
      </c>
      <c r="ID18" s="10">
        <v>170160</v>
      </c>
      <c r="IE18" s="10">
        <v>0</v>
      </c>
      <c r="IF18" s="10">
        <v>2427</v>
      </c>
      <c r="IG18" s="10">
        <v>3600</v>
      </c>
      <c r="IH18" s="10">
        <v>151975</v>
      </c>
      <c r="II18" s="10">
        <v>26309</v>
      </c>
      <c r="IJ18" s="10">
        <v>60878</v>
      </c>
      <c r="IK18" s="10">
        <v>44733</v>
      </c>
      <c r="IL18" s="10">
        <v>247302</v>
      </c>
      <c r="IM18" s="10">
        <v>6138</v>
      </c>
      <c r="IN18" s="10">
        <v>82593</v>
      </c>
      <c r="IO18" s="10">
        <v>42180</v>
      </c>
      <c r="IP18" s="10">
        <v>193422</v>
      </c>
      <c r="IQ18" s="10">
        <v>151441</v>
      </c>
      <c r="IR18" s="10">
        <v>24951</v>
      </c>
      <c r="IS18" s="10">
        <v>123732</v>
      </c>
      <c r="IT18" s="10">
        <v>75566</v>
      </c>
      <c r="IU18" s="10">
        <v>191218</v>
      </c>
      <c r="IV18" s="10">
        <v>6568</v>
      </c>
      <c r="IW18" s="10">
        <v>0</v>
      </c>
      <c r="IX18" s="10">
        <v>0</v>
      </c>
      <c r="IY18" s="10">
        <v>22483</v>
      </c>
      <c r="IZ18" s="10">
        <v>4864</v>
      </c>
      <c r="JA18" s="10">
        <v>40283</v>
      </c>
      <c r="JB18" s="10">
        <v>645</v>
      </c>
      <c r="JC18" s="10">
        <v>365484</v>
      </c>
      <c r="JD18" s="10">
        <v>1300</v>
      </c>
      <c r="JE18" s="10">
        <v>28128</v>
      </c>
      <c r="JF18" s="10">
        <v>9131</v>
      </c>
      <c r="JG18" s="10">
        <v>2812</v>
      </c>
      <c r="JH18" s="10">
        <v>40268</v>
      </c>
      <c r="JI18" s="10">
        <v>335207</v>
      </c>
      <c r="JJ18" s="10">
        <v>172577</v>
      </c>
      <c r="JK18" s="10">
        <v>210672</v>
      </c>
      <c r="JL18" s="10">
        <v>147561</v>
      </c>
      <c r="JM18" s="10">
        <v>184978</v>
      </c>
      <c r="JN18" s="10">
        <v>159826</v>
      </c>
      <c r="JO18" s="10">
        <v>297803</v>
      </c>
      <c r="JP18" s="10">
        <v>229232</v>
      </c>
      <c r="JQ18" s="10">
        <v>202802</v>
      </c>
      <c r="JR18" s="10">
        <v>145083</v>
      </c>
      <c r="JS18" s="10">
        <v>231374</v>
      </c>
      <c r="JT18" s="10">
        <v>206401</v>
      </c>
      <c r="JU18" s="10">
        <v>299006</v>
      </c>
      <c r="JV18" s="10">
        <v>221268</v>
      </c>
      <c r="JW18" s="10">
        <v>177856</v>
      </c>
      <c r="JX18" s="10">
        <v>3638</v>
      </c>
      <c r="JY18" s="10">
        <v>93</v>
      </c>
      <c r="JZ18" s="10">
        <v>140</v>
      </c>
      <c r="KA18" s="10">
        <v>66141</v>
      </c>
      <c r="KB18" s="10">
        <v>40384</v>
      </c>
      <c r="KC18" s="10">
        <v>13484</v>
      </c>
      <c r="KD18" s="10">
        <v>0</v>
      </c>
      <c r="KE18" s="10">
        <v>167712</v>
      </c>
      <c r="KF18" s="10">
        <v>93534</v>
      </c>
      <c r="KG18" s="10">
        <v>23823</v>
      </c>
      <c r="KH18" s="10">
        <v>500</v>
      </c>
      <c r="KI18" s="10">
        <v>87568</v>
      </c>
      <c r="KJ18" s="10">
        <v>134772</v>
      </c>
      <c r="KK18" s="10">
        <v>0</v>
      </c>
      <c r="KL18" s="10">
        <v>58440</v>
      </c>
      <c r="KM18" s="10">
        <v>65954</v>
      </c>
      <c r="KN18" s="10">
        <v>358408</v>
      </c>
      <c r="KO18" s="10">
        <v>38422</v>
      </c>
      <c r="KP18" s="10">
        <v>57614</v>
      </c>
      <c r="KQ18" s="10">
        <v>223048</v>
      </c>
      <c r="KR18" s="10">
        <v>4840</v>
      </c>
      <c r="KS18" s="10">
        <v>0</v>
      </c>
      <c r="KT18" s="10">
        <v>25621</v>
      </c>
      <c r="KU18" s="10">
        <v>467</v>
      </c>
      <c r="KV18" s="10">
        <v>57677</v>
      </c>
      <c r="KW18" s="10">
        <v>0</v>
      </c>
      <c r="KX18" s="10">
        <v>16997</v>
      </c>
      <c r="KY18" s="10">
        <v>0</v>
      </c>
      <c r="KZ18" s="10">
        <v>0</v>
      </c>
      <c r="LA18" s="10">
        <v>50621</v>
      </c>
      <c r="LB18" s="10">
        <v>46255</v>
      </c>
      <c r="LC18" s="10">
        <v>25473</v>
      </c>
      <c r="LD18" s="10">
        <v>0</v>
      </c>
      <c r="LE18" s="10">
        <v>0</v>
      </c>
      <c r="LF18" s="10">
        <v>1</v>
      </c>
      <c r="LG18" s="10">
        <v>0</v>
      </c>
      <c r="LH18" s="10">
        <v>50276</v>
      </c>
      <c r="LI18" s="10">
        <v>18597</v>
      </c>
      <c r="LJ18" s="10">
        <v>38145</v>
      </c>
      <c r="LK18" s="10">
        <v>0</v>
      </c>
      <c r="LL18" s="10">
        <v>2900</v>
      </c>
      <c r="LM18" s="10">
        <v>74741</v>
      </c>
      <c r="LN18" s="10">
        <v>917</v>
      </c>
      <c r="LO18" s="10">
        <v>20834</v>
      </c>
      <c r="LP18" s="10">
        <v>329919</v>
      </c>
      <c r="LQ18" s="10">
        <v>291976</v>
      </c>
      <c r="LR18" s="10">
        <v>0</v>
      </c>
      <c r="LS18" s="10">
        <v>444168</v>
      </c>
      <c r="LT18" s="10">
        <v>319</v>
      </c>
      <c r="LU18" s="10">
        <v>17705</v>
      </c>
      <c r="LV18" s="10">
        <v>145442</v>
      </c>
      <c r="LW18" s="10">
        <v>365</v>
      </c>
      <c r="LX18" s="10">
        <v>0</v>
      </c>
      <c r="LY18" s="10">
        <v>3328</v>
      </c>
      <c r="LZ18" s="10">
        <v>105570</v>
      </c>
      <c r="MA18" s="10">
        <v>26971</v>
      </c>
      <c r="MB18" s="10">
        <v>13718</v>
      </c>
      <c r="MC18" s="162">
        <v>12785</v>
      </c>
      <c r="MD18" s="10">
        <v>19581</v>
      </c>
      <c r="ME18" s="10">
        <v>51224</v>
      </c>
      <c r="MF18" s="10">
        <v>64580</v>
      </c>
      <c r="MG18" s="10">
        <v>10449</v>
      </c>
      <c r="MH18" s="10">
        <v>0</v>
      </c>
      <c r="MI18" s="10">
        <v>0</v>
      </c>
      <c r="MJ18" s="10">
        <v>0</v>
      </c>
      <c r="MK18" s="10">
        <v>0</v>
      </c>
      <c r="ML18" s="10">
        <v>97329</v>
      </c>
      <c r="MM18" s="163">
        <v>2808</v>
      </c>
      <c r="MN18" s="10">
        <v>90393</v>
      </c>
      <c r="MO18" s="10">
        <v>477</v>
      </c>
      <c r="MP18" s="10">
        <v>30035</v>
      </c>
      <c r="MQ18" s="10">
        <v>59865</v>
      </c>
      <c r="MR18" s="10">
        <v>15754</v>
      </c>
      <c r="MS18" s="10">
        <v>73210</v>
      </c>
      <c r="MT18" s="10">
        <v>71127</v>
      </c>
      <c r="MU18" s="10">
        <v>270</v>
      </c>
      <c r="MV18" s="10">
        <v>14365</v>
      </c>
      <c r="MW18" s="10">
        <v>2673</v>
      </c>
      <c r="MX18" s="10">
        <v>35592</v>
      </c>
      <c r="MY18" s="10">
        <v>1</v>
      </c>
      <c r="MZ18" s="10">
        <v>179816</v>
      </c>
      <c r="NA18" s="162">
        <v>8589</v>
      </c>
      <c r="NB18" s="10">
        <v>8273</v>
      </c>
      <c r="NC18" s="10">
        <v>194266</v>
      </c>
      <c r="ND18" s="10">
        <v>2773</v>
      </c>
      <c r="NE18" s="10">
        <v>19198</v>
      </c>
      <c r="NF18" s="10">
        <v>9083</v>
      </c>
      <c r="NG18" s="10">
        <v>90638</v>
      </c>
      <c r="NH18" s="10">
        <v>85738</v>
      </c>
      <c r="NI18" s="10">
        <v>14176</v>
      </c>
      <c r="NJ18" s="10">
        <v>1200</v>
      </c>
      <c r="NK18" s="10">
        <v>867</v>
      </c>
      <c r="NL18" s="10">
        <v>17919</v>
      </c>
      <c r="NM18" s="10">
        <v>1881</v>
      </c>
      <c r="NN18" s="10">
        <v>1237</v>
      </c>
      <c r="NO18" s="10">
        <v>0</v>
      </c>
      <c r="NP18" s="10">
        <v>1</v>
      </c>
      <c r="NQ18" s="10">
        <v>106990</v>
      </c>
      <c r="NR18" s="10">
        <v>843</v>
      </c>
      <c r="NS18" s="10">
        <v>7543</v>
      </c>
      <c r="NT18" s="10">
        <v>2616</v>
      </c>
      <c r="NU18" s="10">
        <v>211114</v>
      </c>
      <c r="NV18" s="10">
        <v>74375</v>
      </c>
      <c r="NW18" s="10">
        <v>98006</v>
      </c>
      <c r="NX18" s="10">
        <v>35786</v>
      </c>
      <c r="NY18" s="10">
        <v>351</v>
      </c>
      <c r="NZ18" s="10">
        <v>40860</v>
      </c>
      <c r="OA18" s="10">
        <v>122173</v>
      </c>
      <c r="OB18" s="10">
        <v>193616</v>
      </c>
      <c r="OC18" s="10">
        <v>82029</v>
      </c>
      <c r="OD18" s="10">
        <v>195</v>
      </c>
      <c r="OE18" s="10">
        <v>53356</v>
      </c>
      <c r="OF18" s="10">
        <v>54133</v>
      </c>
      <c r="OG18" s="10">
        <v>151713</v>
      </c>
      <c r="OH18" s="10">
        <v>40598</v>
      </c>
      <c r="OI18" s="10">
        <v>13451</v>
      </c>
      <c r="OJ18" s="10">
        <v>31407</v>
      </c>
      <c r="OK18" s="10">
        <v>21274</v>
      </c>
      <c r="OL18" s="10">
        <v>4000</v>
      </c>
      <c r="OM18" s="10">
        <v>1524</v>
      </c>
      <c r="ON18" s="10">
        <v>200</v>
      </c>
      <c r="OO18" s="10">
        <v>204149</v>
      </c>
      <c r="OP18" s="10">
        <v>2425</v>
      </c>
      <c r="OQ18" s="10">
        <v>95014</v>
      </c>
      <c r="OR18" s="10">
        <v>34170</v>
      </c>
      <c r="OS18" s="10">
        <v>101976</v>
      </c>
      <c r="OT18" s="10">
        <v>4460</v>
      </c>
      <c r="OU18" s="10">
        <v>3</v>
      </c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</row>
    <row r="19" spans="1:826" s="10" customFormat="1">
      <c r="A19" s="65" t="s">
        <v>3</v>
      </c>
      <c r="B19" s="10">
        <v>20165</v>
      </c>
      <c r="C19" s="10">
        <v>20388</v>
      </c>
      <c r="D19" s="10">
        <v>0</v>
      </c>
      <c r="E19" s="10">
        <v>24834</v>
      </c>
      <c r="F19" s="10">
        <v>0</v>
      </c>
      <c r="G19" s="10">
        <v>0</v>
      </c>
      <c r="H19" s="10">
        <v>464642</v>
      </c>
      <c r="I19" s="10">
        <v>47161</v>
      </c>
      <c r="J19" s="10">
        <v>0</v>
      </c>
      <c r="K19" s="10">
        <v>71620</v>
      </c>
      <c r="L19" s="10">
        <v>486</v>
      </c>
      <c r="M19" s="10">
        <v>378028</v>
      </c>
      <c r="N19" s="10">
        <v>0</v>
      </c>
      <c r="O19" s="10">
        <v>0</v>
      </c>
      <c r="P19" s="10">
        <v>0</v>
      </c>
      <c r="Q19" s="10">
        <v>22389</v>
      </c>
      <c r="R19" s="10">
        <v>0</v>
      </c>
      <c r="S19" s="10">
        <v>117859</v>
      </c>
      <c r="T19" s="10">
        <v>113066</v>
      </c>
      <c r="U19" s="10">
        <v>62627</v>
      </c>
      <c r="V19" s="10">
        <v>65215</v>
      </c>
      <c r="W19" s="10">
        <v>85332</v>
      </c>
      <c r="X19" s="10">
        <v>87749</v>
      </c>
      <c r="Y19" s="10">
        <v>116510</v>
      </c>
      <c r="Z19" s="10">
        <v>129592</v>
      </c>
      <c r="AA19" s="10">
        <v>114769</v>
      </c>
      <c r="AB19" s="10">
        <v>105370</v>
      </c>
      <c r="AC19" s="10">
        <v>109138</v>
      </c>
      <c r="AD19" s="10">
        <v>2690844</v>
      </c>
      <c r="AE19" s="10">
        <v>192094</v>
      </c>
      <c r="AF19" s="10">
        <v>41690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37016</v>
      </c>
      <c r="BC19" s="10">
        <v>57375</v>
      </c>
      <c r="BD19" s="10">
        <v>183596</v>
      </c>
      <c r="BE19" s="10">
        <v>112536</v>
      </c>
      <c r="BF19" s="10">
        <v>177234</v>
      </c>
      <c r="BG19" s="10">
        <v>125268</v>
      </c>
      <c r="BH19" s="10">
        <v>9323</v>
      </c>
      <c r="BI19" s="10">
        <v>142241</v>
      </c>
      <c r="BJ19" s="10">
        <v>800157</v>
      </c>
      <c r="BK19" s="10">
        <v>0</v>
      </c>
      <c r="BL19" s="10">
        <v>21611</v>
      </c>
      <c r="BM19" s="10">
        <v>6000</v>
      </c>
      <c r="BN19" s="10">
        <v>103427</v>
      </c>
      <c r="BO19" s="10">
        <v>326081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235600</v>
      </c>
      <c r="CI19" s="10">
        <v>175532</v>
      </c>
      <c r="CJ19" s="10">
        <v>299658</v>
      </c>
      <c r="CK19" s="10">
        <v>168262</v>
      </c>
      <c r="CL19" s="10">
        <v>333101</v>
      </c>
      <c r="CM19" s="10">
        <v>222810</v>
      </c>
      <c r="CN19" s="10">
        <v>81255</v>
      </c>
      <c r="CO19" s="10">
        <v>98140</v>
      </c>
      <c r="CP19" s="10">
        <v>167679</v>
      </c>
      <c r="CQ19" s="10">
        <v>175315</v>
      </c>
      <c r="CR19" s="10">
        <v>198001</v>
      </c>
      <c r="CS19" s="10">
        <v>275092</v>
      </c>
      <c r="CT19" s="10">
        <v>205895</v>
      </c>
      <c r="CU19" s="10">
        <v>211859</v>
      </c>
      <c r="CV19" s="10">
        <v>224604</v>
      </c>
      <c r="CW19" s="10">
        <v>150241</v>
      </c>
      <c r="CX19" s="10">
        <v>137795</v>
      </c>
      <c r="CY19" s="10">
        <v>68280</v>
      </c>
      <c r="CZ19" s="10">
        <v>164409</v>
      </c>
      <c r="DA19" s="10">
        <v>197680</v>
      </c>
      <c r="DB19" s="10">
        <v>185884</v>
      </c>
      <c r="DC19" s="10">
        <v>214713</v>
      </c>
      <c r="DD19" s="10">
        <v>20278</v>
      </c>
      <c r="DE19" s="10">
        <v>456953</v>
      </c>
      <c r="DF19" s="10">
        <v>17180</v>
      </c>
      <c r="DG19" s="10">
        <v>0</v>
      </c>
      <c r="DH19" s="10">
        <v>61228</v>
      </c>
      <c r="DI19" s="10">
        <v>14035</v>
      </c>
      <c r="DJ19" s="10">
        <v>0</v>
      </c>
      <c r="DK19" s="10">
        <v>0</v>
      </c>
      <c r="DL19" s="10">
        <v>0</v>
      </c>
      <c r="DM19" s="10">
        <v>7500</v>
      </c>
      <c r="DN19" s="10">
        <v>0</v>
      </c>
      <c r="DO19" s="10">
        <v>0</v>
      </c>
      <c r="DP19" s="10">
        <v>0</v>
      </c>
      <c r="DQ19" s="10">
        <v>109410</v>
      </c>
      <c r="DR19" s="10">
        <v>10689</v>
      </c>
      <c r="DS19" s="10">
        <v>29636</v>
      </c>
      <c r="DT19" s="10">
        <v>236281</v>
      </c>
      <c r="DU19" s="10">
        <v>52047</v>
      </c>
      <c r="DV19" s="10">
        <v>1624</v>
      </c>
      <c r="DW19" s="10">
        <v>173572</v>
      </c>
      <c r="DX19" s="10">
        <v>12374</v>
      </c>
      <c r="DY19" s="10">
        <v>27082</v>
      </c>
      <c r="DZ19" s="10">
        <v>0</v>
      </c>
      <c r="EA19" s="10">
        <v>54669</v>
      </c>
      <c r="EB19" s="10">
        <v>151944</v>
      </c>
      <c r="EC19" s="10">
        <v>0</v>
      </c>
      <c r="ED19" s="10">
        <v>0</v>
      </c>
      <c r="EE19" s="10">
        <v>135090</v>
      </c>
      <c r="EF19" s="10">
        <v>158</v>
      </c>
      <c r="EG19" s="10">
        <v>89703</v>
      </c>
      <c r="EH19" s="10">
        <v>0</v>
      </c>
      <c r="EI19" s="10">
        <v>0</v>
      </c>
      <c r="EJ19" s="10">
        <v>50099</v>
      </c>
      <c r="EK19" s="10">
        <v>67244</v>
      </c>
      <c r="EL19" s="10">
        <v>0</v>
      </c>
      <c r="EM19" s="10">
        <v>59413</v>
      </c>
      <c r="EN19" s="10">
        <v>10393</v>
      </c>
      <c r="EO19" s="10">
        <v>13462</v>
      </c>
      <c r="EQ19" s="10">
        <v>927</v>
      </c>
      <c r="ER19" s="10">
        <v>1726</v>
      </c>
      <c r="ES19" s="10">
        <v>75</v>
      </c>
      <c r="ET19" s="10">
        <v>162063</v>
      </c>
      <c r="EU19" s="10">
        <v>53022</v>
      </c>
      <c r="EV19" s="10">
        <v>153</v>
      </c>
      <c r="EW19" s="10">
        <v>109257</v>
      </c>
      <c r="EX19" s="10">
        <v>1228</v>
      </c>
      <c r="EY19" s="10">
        <v>262510</v>
      </c>
      <c r="EZ19" s="10">
        <v>77594</v>
      </c>
      <c r="FA19" s="10">
        <v>226</v>
      </c>
      <c r="FB19" s="10">
        <v>307</v>
      </c>
      <c r="FC19" s="10">
        <v>109</v>
      </c>
      <c r="FD19" s="10">
        <v>447</v>
      </c>
      <c r="FE19" s="10">
        <v>13174</v>
      </c>
      <c r="FF19" s="10">
        <v>0</v>
      </c>
      <c r="FG19" s="10">
        <v>85</v>
      </c>
      <c r="FH19" s="10">
        <v>28313</v>
      </c>
      <c r="FI19" s="10">
        <v>261546</v>
      </c>
      <c r="FJ19" s="10">
        <v>227871</v>
      </c>
      <c r="FK19" s="10">
        <v>449346</v>
      </c>
      <c r="FL19" s="10">
        <v>146977</v>
      </c>
      <c r="FM19" s="10">
        <v>582466</v>
      </c>
      <c r="FN19" s="10">
        <v>517023</v>
      </c>
      <c r="FO19" s="10">
        <v>656941</v>
      </c>
      <c r="FP19" s="10">
        <v>164753</v>
      </c>
      <c r="FQ19" s="10">
        <v>103255</v>
      </c>
      <c r="FR19" s="10">
        <v>274082</v>
      </c>
      <c r="FS19" s="10">
        <v>0</v>
      </c>
      <c r="FT19" s="10">
        <v>19939</v>
      </c>
      <c r="FU19" s="10">
        <v>10539</v>
      </c>
      <c r="FV19" s="10">
        <v>0</v>
      </c>
      <c r="FW19" s="10">
        <v>0</v>
      </c>
      <c r="FX19" s="10">
        <v>313732</v>
      </c>
      <c r="FY19" s="10">
        <v>338187</v>
      </c>
      <c r="FZ19" s="10">
        <v>166883</v>
      </c>
      <c r="GA19" s="10">
        <v>0</v>
      </c>
      <c r="GB19" s="10">
        <v>0</v>
      </c>
      <c r="GC19" s="10">
        <v>0</v>
      </c>
      <c r="GD19" s="10">
        <v>66483</v>
      </c>
      <c r="GE19" s="10">
        <v>0</v>
      </c>
      <c r="GF19" s="10">
        <v>322242</v>
      </c>
      <c r="GG19" s="10">
        <v>12555</v>
      </c>
      <c r="GH19" s="10">
        <v>796</v>
      </c>
      <c r="GI19" s="10">
        <v>0</v>
      </c>
      <c r="GJ19" s="10">
        <v>0</v>
      </c>
      <c r="GK19" s="10">
        <v>0</v>
      </c>
      <c r="GL19" s="10">
        <v>0</v>
      </c>
      <c r="GM19" s="10">
        <v>11262</v>
      </c>
      <c r="GN19" s="10">
        <v>54648</v>
      </c>
      <c r="GO19" s="10">
        <v>0</v>
      </c>
      <c r="GP19" s="10">
        <v>60025</v>
      </c>
      <c r="GQ19" s="10">
        <v>227</v>
      </c>
      <c r="GR19" s="10">
        <v>15965</v>
      </c>
      <c r="GS19" s="10">
        <v>0</v>
      </c>
      <c r="GT19" s="10">
        <v>420047</v>
      </c>
      <c r="GU19" s="10">
        <v>755465</v>
      </c>
      <c r="GV19" s="10">
        <v>212449</v>
      </c>
      <c r="GW19" s="10">
        <v>48588</v>
      </c>
      <c r="GX19" s="10">
        <v>18135</v>
      </c>
      <c r="GY19" s="10">
        <v>23198</v>
      </c>
      <c r="GZ19" s="10">
        <v>47286</v>
      </c>
      <c r="HA19" s="10">
        <v>69643</v>
      </c>
      <c r="HB19" s="10">
        <v>328123</v>
      </c>
      <c r="HC19" s="10">
        <v>0</v>
      </c>
      <c r="HD19" s="10">
        <v>0</v>
      </c>
      <c r="HE19" s="10">
        <v>198128</v>
      </c>
      <c r="HF19" s="10">
        <v>190074</v>
      </c>
      <c r="HG19" s="10">
        <v>280562</v>
      </c>
      <c r="HH19" s="10">
        <v>12158</v>
      </c>
      <c r="HI19" s="10">
        <v>34787</v>
      </c>
      <c r="HJ19" s="10">
        <v>3075</v>
      </c>
      <c r="HK19" s="10">
        <v>25614</v>
      </c>
      <c r="HL19" s="10">
        <v>0</v>
      </c>
      <c r="HM19" s="10">
        <v>0</v>
      </c>
      <c r="HN19" s="10">
        <v>16376</v>
      </c>
      <c r="HO19" s="10">
        <v>0</v>
      </c>
      <c r="HP19" s="10">
        <v>0</v>
      </c>
      <c r="HQ19" s="10">
        <v>0</v>
      </c>
      <c r="HR19" s="10">
        <v>1638</v>
      </c>
      <c r="HS19" s="10">
        <v>2535</v>
      </c>
      <c r="HT19" s="10">
        <v>39230</v>
      </c>
      <c r="HU19" s="10">
        <v>44301</v>
      </c>
      <c r="HV19" s="10">
        <v>28420</v>
      </c>
      <c r="HW19" s="10">
        <v>17694</v>
      </c>
      <c r="HX19" s="10">
        <v>18662</v>
      </c>
      <c r="HY19" s="10">
        <v>30013</v>
      </c>
      <c r="HZ19" s="10">
        <v>0</v>
      </c>
      <c r="IA19" s="10">
        <v>0</v>
      </c>
      <c r="IB19" s="10">
        <v>0</v>
      </c>
      <c r="IC19" s="10">
        <v>3498</v>
      </c>
      <c r="ID19" s="10">
        <v>435</v>
      </c>
      <c r="IE19" s="10">
        <v>880078</v>
      </c>
      <c r="IF19" s="10">
        <v>273</v>
      </c>
      <c r="IG19" s="10">
        <v>0</v>
      </c>
      <c r="IH19" s="10">
        <v>180395</v>
      </c>
      <c r="II19" s="10">
        <v>13794</v>
      </c>
      <c r="IJ19" s="10">
        <v>39881</v>
      </c>
      <c r="IK19" s="10">
        <v>24075</v>
      </c>
      <c r="IL19" s="10">
        <v>118166</v>
      </c>
      <c r="IM19" s="10">
        <v>35114</v>
      </c>
      <c r="IN19" s="10">
        <v>55588</v>
      </c>
      <c r="IO19" s="10">
        <v>37035</v>
      </c>
      <c r="IP19" s="10">
        <v>107766</v>
      </c>
      <c r="IQ19" s="10">
        <v>74396</v>
      </c>
      <c r="IR19" s="10">
        <v>24380</v>
      </c>
      <c r="IS19" s="10">
        <v>68075</v>
      </c>
      <c r="IT19" s="10">
        <v>39782</v>
      </c>
      <c r="IU19" s="10">
        <v>65600</v>
      </c>
      <c r="IV19" s="10">
        <v>18425</v>
      </c>
      <c r="IW19" s="10">
        <v>19505</v>
      </c>
      <c r="IX19" s="10">
        <v>11362</v>
      </c>
      <c r="IY19" s="10">
        <v>0</v>
      </c>
      <c r="IZ19" s="10">
        <v>589577</v>
      </c>
      <c r="JA19" s="10">
        <v>127120</v>
      </c>
      <c r="JB19" s="10">
        <v>0</v>
      </c>
      <c r="JC19" s="10">
        <v>217993</v>
      </c>
      <c r="JD19" s="10">
        <v>25713</v>
      </c>
      <c r="JE19" s="10">
        <v>477</v>
      </c>
      <c r="JF19" s="10">
        <v>500</v>
      </c>
      <c r="JG19" s="10">
        <v>250</v>
      </c>
      <c r="JH19" s="10">
        <v>12086</v>
      </c>
      <c r="JI19" s="10">
        <v>0</v>
      </c>
      <c r="JJ19" s="10">
        <v>0</v>
      </c>
      <c r="JK19" s="10">
        <v>0</v>
      </c>
      <c r="JL19" s="10">
        <v>0</v>
      </c>
      <c r="JM19" s="10">
        <v>0</v>
      </c>
      <c r="JN19" s="10">
        <v>0</v>
      </c>
      <c r="JO19" s="10">
        <v>0</v>
      </c>
      <c r="JP19" s="10">
        <v>0</v>
      </c>
      <c r="JQ19" s="10">
        <v>0</v>
      </c>
      <c r="JR19" s="10">
        <v>0</v>
      </c>
      <c r="JS19" s="10">
        <v>0</v>
      </c>
      <c r="JT19" s="10">
        <v>0</v>
      </c>
      <c r="JU19" s="10">
        <v>0</v>
      </c>
      <c r="JV19" s="10">
        <v>0</v>
      </c>
      <c r="JW19" s="10">
        <v>0</v>
      </c>
      <c r="JX19" s="10">
        <v>129614</v>
      </c>
      <c r="JY19" s="10">
        <v>18415</v>
      </c>
      <c r="JZ19" s="10">
        <v>0</v>
      </c>
      <c r="KA19" s="10">
        <v>75355</v>
      </c>
      <c r="KB19" s="10">
        <v>48743</v>
      </c>
      <c r="KC19" s="10">
        <v>0</v>
      </c>
      <c r="KD19" s="10">
        <v>41821</v>
      </c>
      <c r="KE19" s="10">
        <v>0</v>
      </c>
      <c r="KF19" s="10">
        <v>0</v>
      </c>
      <c r="KG19" s="10">
        <v>0</v>
      </c>
      <c r="KH19" s="10">
        <v>54</v>
      </c>
      <c r="KI19" s="10">
        <v>4209</v>
      </c>
      <c r="KJ19" s="10">
        <v>72224</v>
      </c>
      <c r="KK19" s="10">
        <v>6505</v>
      </c>
      <c r="KL19" s="10">
        <v>148385</v>
      </c>
      <c r="KM19" s="10">
        <v>77132</v>
      </c>
      <c r="KN19" s="10">
        <v>449869</v>
      </c>
      <c r="KO19" s="10">
        <v>328123</v>
      </c>
      <c r="KP19" s="10">
        <v>45994</v>
      </c>
      <c r="KQ19" s="10">
        <v>0</v>
      </c>
      <c r="KR19" s="10">
        <v>0</v>
      </c>
      <c r="KS19" s="10">
        <v>11513</v>
      </c>
      <c r="KT19" s="10">
        <v>0</v>
      </c>
      <c r="KU19" s="10">
        <v>185211</v>
      </c>
      <c r="KV19" s="10">
        <v>89699</v>
      </c>
      <c r="KW19" s="10">
        <v>0</v>
      </c>
      <c r="KX19" s="10">
        <v>0</v>
      </c>
      <c r="KY19" s="10">
        <v>106934</v>
      </c>
      <c r="KZ19" s="10">
        <v>40126</v>
      </c>
      <c r="LA19" s="10">
        <v>8382</v>
      </c>
      <c r="LB19" s="10">
        <v>354619</v>
      </c>
      <c r="LC19" s="10">
        <v>52467</v>
      </c>
      <c r="LD19" s="10">
        <v>475576</v>
      </c>
      <c r="LE19" s="10">
        <v>821307</v>
      </c>
      <c r="LF19" s="10">
        <v>1530</v>
      </c>
      <c r="LG19" s="10">
        <v>0</v>
      </c>
      <c r="LH19" s="10">
        <v>12473</v>
      </c>
      <c r="LI19" s="10">
        <v>5598</v>
      </c>
      <c r="LJ19" s="10">
        <v>261551</v>
      </c>
      <c r="LK19" s="10">
        <v>3572</v>
      </c>
      <c r="LL19" s="10">
        <v>2906</v>
      </c>
      <c r="LM19" s="10">
        <v>0</v>
      </c>
      <c r="LN19" s="10">
        <v>91429</v>
      </c>
      <c r="LO19" s="10">
        <v>0</v>
      </c>
      <c r="LP19" s="10">
        <v>325965</v>
      </c>
      <c r="LQ19" s="10">
        <v>340105</v>
      </c>
      <c r="LR19" s="10">
        <v>0</v>
      </c>
      <c r="LS19" s="10">
        <v>0</v>
      </c>
      <c r="LT19" s="10">
        <v>80</v>
      </c>
      <c r="LU19" s="10">
        <v>17999</v>
      </c>
      <c r="LV19" s="10">
        <v>214602</v>
      </c>
      <c r="LW19" s="10">
        <v>201</v>
      </c>
      <c r="LX19" s="10">
        <v>0</v>
      </c>
      <c r="LY19" s="10">
        <v>0</v>
      </c>
      <c r="LZ19" s="10">
        <v>652286</v>
      </c>
      <c r="MA19" s="10">
        <v>4155</v>
      </c>
      <c r="MB19" s="10">
        <v>2601</v>
      </c>
      <c r="MC19" s="135">
        <v>16687</v>
      </c>
      <c r="MD19" s="10">
        <v>13301</v>
      </c>
      <c r="ME19" s="10">
        <v>24104</v>
      </c>
      <c r="MF19" s="10">
        <v>169765</v>
      </c>
      <c r="MG19" s="10">
        <v>0</v>
      </c>
      <c r="MH19" s="10">
        <v>10337</v>
      </c>
      <c r="MI19" s="10">
        <v>8619</v>
      </c>
      <c r="MJ19" s="10">
        <v>125007</v>
      </c>
      <c r="MK19" s="10">
        <v>8918</v>
      </c>
      <c r="ML19" s="10">
        <v>0</v>
      </c>
      <c r="MM19" s="130">
        <v>100970</v>
      </c>
      <c r="MN19" s="10">
        <v>779329</v>
      </c>
      <c r="MO19" s="10">
        <v>4242459</v>
      </c>
      <c r="MP19" s="10">
        <v>0</v>
      </c>
      <c r="MQ19" s="10">
        <v>26750</v>
      </c>
      <c r="MR19" s="10">
        <v>1193</v>
      </c>
      <c r="MS19" s="10">
        <v>0</v>
      </c>
      <c r="MT19" s="10">
        <v>18</v>
      </c>
      <c r="MU19" s="10">
        <v>4691</v>
      </c>
      <c r="MV19" s="10">
        <v>2985</v>
      </c>
      <c r="MW19" s="10">
        <v>39589</v>
      </c>
      <c r="MX19" s="10">
        <v>67494</v>
      </c>
      <c r="MY19" s="10">
        <v>434917</v>
      </c>
      <c r="MZ19" s="10">
        <v>0</v>
      </c>
      <c r="NA19" s="135">
        <v>0</v>
      </c>
      <c r="NB19" s="10">
        <v>24855</v>
      </c>
      <c r="NC19" s="10">
        <v>0</v>
      </c>
      <c r="ND19" s="10">
        <v>0</v>
      </c>
      <c r="NE19" s="10">
        <v>4099</v>
      </c>
      <c r="NF19" s="10">
        <v>2548</v>
      </c>
      <c r="NG19" s="10">
        <v>315056</v>
      </c>
      <c r="NH19" s="10">
        <v>202393</v>
      </c>
      <c r="NI19" s="10">
        <v>0</v>
      </c>
      <c r="NJ19" s="10">
        <v>74</v>
      </c>
      <c r="NK19" s="10">
        <v>0</v>
      </c>
      <c r="NL19" s="10">
        <v>14568</v>
      </c>
      <c r="NM19" s="10">
        <v>0</v>
      </c>
      <c r="NN19" s="10">
        <v>0</v>
      </c>
      <c r="NO19" s="10">
        <v>368518</v>
      </c>
      <c r="NP19" s="10">
        <v>0</v>
      </c>
      <c r="NQ19" s="10">
        <v>39719</v>
      </c>
      <c r="NR19" s="10">
        <v>84687</v>
      </c>
      <c r="NS19" s="10">
        <v>850</v>
      </c>
      <c r="NT19" s="10">
        <v>0</v>
      </c>
      <c r="NU19" s="10">
        <v>183935</v>
      </c>
      <c r="NV19" s="10">
        <v>620</v>
      </c>
      <c r="NW19" s="10">
        <v>0</v>
      </c>
      <c r="NX19" s="10">
        <v>215517</v>
      </c>
      <c r="NY19" s="10">
        <v>37928</v>
      </c>
      <c r="NZ19" s="10">
        <v>0</v>
      </c>
      <c r="OA19" s="10">
        <v>1363</v>
      </c>
      <c r="OB19" s="10">
        <v>4383</v>
      </c>
      <c r="OC19" s="10">
        <v>8388</v>
      </c>
      <c r="OD19" s="10">
        <v>0</v>
      </c>
      <c r="OE19" s="10">
        <v>49064</v>
      </c>
      <c r="OF19" s="10">
        <v>258907</v>
      </c>
      <c r="OG19" s="10">
        <v>7610</v>
      </c>
      <c r="OH19" s="10">
        <v>38923</v>
      </c>
      <c r="OI19" s="10">
        <v>14740</v>
      </c>
      <c r="OJ19" s="10">
        <v>0</v>
      </c>
      <c r="OK19" s="10">
        <v>0</v>
      </c>
      <c r="OL19" s="10">
        <v>0</v>
      </c>
      <c r="OM19" s="10">
        <v>0</v>
      </c>
      <c r="ON19" s="10">
        <v>604</v>
      </c>
      <c r="OO19" s="10">
        <v>176606</v>
      </c>
      <c r="OP19" s="10">
        <v>0</v>
      </c>
      <c r="OQ19" s="10">
        <v>0</v>
      </c>
      <c r="OR19" s="10">
        <v>46383</v>
      </c>
      <c r="OS19" s="10">
        <v>0</v>
      </c>
      <c r="OT19" s="10">
        <v>33540</v>
      </c>
      <c r="OU19" s="10">
        <v>13880</v>
      </c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</row>
    <row r="20" spans="1:826" s="10" customFormat="1">
      <c r="A20" s="65" t="s">
        <v>4</v>
      </c>
      <c r="B20" s="10">
        <v>81912</v>
      </c>
      <c r="C20" s="10">
        <v>464201</v>
      </c>
      <c r="D20" s="10">
        <v>160586</v>
      </c>
      <c r="E20" s="10">
        <v>905544</v>
      </c>
      <c r="F20" s="10">
        <v>401855</v>
      </c>
      <c r="G20" s="10">
        <v>576035</v>
      </c>
      <c r="H20" s="10">
        <v>506836</v>
      </c>
      <c r="I20" s="10">
        <v>95430</v>
      </c>
      <c r="J20" s="10">
        <v>321276</v>
      </c>
      <c r="K20" s="10">
        <v>234407</v>
      </c>
      <c r="L20" s="10">
        <v>123234</v>
      </c>
      <c r="M20" s="10">
        <v>189007</v>
      </c>
      <c r="N20" s="10">
        <v>32359</v>
      </c>
      <c r="O20" s="10">
        <v>2110</v>
      </c>
      <c r="P20" s="10">
        <v>9609</v>
      </c>
      <c r="Q20" s="10">
        <v>153744</v>
      </c>
      <c r="R20" s="10">
        <v>170049</v>
      </c>
      <c r="S20" s="10">
        <v>487434</v>
      </c>
      <c r="T20" s="10">
        <v>582509</v>
      </c>
      <c r="U20" s="10">
        <v>208590</v>
      </c>
      <c r="V20" s="10">
        <v>297361</v>
      </c>
      <c r="W20" s="10">
        <v>237928</v>
      </c>
      <c r="X20" s="10">
        <v>270715</v>
      </c>
      <c r="Y20" s="10">
        <v>383662</v>
      </c>
      <c r="Z20" s="10">
        <v>599149</v>
      </c>
      <c r="AA20" s="10">
        <v>449599</v>
      </c>
      <c r="AB20" s="10">
        <v>381902</v>
      </c>
      <c r="AC20" s="10">
        <v>523592</v>
      </c>
      <c r="AD20" s="10">
        <v>6777463</v>
      </c>
      <c r="AE20" s="10">
        <v>583532</v>
      </c>
      <c r="AF20" s="10">
        <v>295001</v>
      </c>
      <c r="AG20" s="10">
        <v>935718</v>
      </c>
      <c r="AH20" s="10">
        <v>573821</v>
      </c>
      <c r="AI20" s="10">
        <v>481426</v>
      </c>
      <c r="AJ20" s="10">
        <v>535372</v>
      </c>
      <c r="AK20" s="10">
        <v>566237</v>
      </c>
      <c r="AL20" s="10">
        <v>609617</v>
      </c>
      <c r="AM20" s="10">
        <v>697872</v>
      </c>
      <c r="AN20" s="10">
        <v>809047</v>
      </c>
      <c r="AO20" s="10">
        <v>513330</v>
      </c>
      <c r="AP20" s="10">
        <v>514940</v>
      </c>
      <c r="AQ20" s="10">
        <v>672794</v>
      </c>
      <c r="AR20" s="10">
        <v>740516</v>
      </c>
      <c r="AS20" s="10">
        <v>540985</v>
      </c>
      <c r="AT20" s="10">
        <v>826017</v>
      </c>
      <c r="AU20" s="10">
        <v>669652</v>
      </c>
      <c r="AV20" s="10">
        <v>379590</v>
      </c>
      <c r="AW20" s="10">
        <v>637420</v>
      </c>
      <c r="AX20" s="10">
        <v>518073</v>
      </c>
      <c r="AY20" s="10">
        <v>1089912</v>
      </c>
      <c r="AZ20" s="10">
        <v>862077</v>
      </c>
      <c r="BA20" s="10">
        <v>1070241</v>
      </c>
      <c r="BB20" s="10">
        <v>34325</v>
      </c>
      <c r="BC20" s="10">
        <v>52901</v>
      </c>
      <c r="BD20" s="10">
        <v>211134</v>
      </c>
      <c r="BE20" s="10">
        <v>121735</v>
      </c>
      <c r="BF20" s="10">
        <v>203470</v>
      </c>
      <c r="BG20" s="10">
        <v>144399</v>
      </c>
      <c r="BH20" s="10">
        <v>597963</v>
      </c>
      <c r="BI20" s="10">
        <v>48364</v>
      </c>
      <c r="BJ20" s="10">
        <v>788555</v>
      </c>
      <c r="BK20" s="10">
        <v>3872800</v>
      </c>
      <c r="BL20" s="10">
        <v>232056</v>
      </c>
      <c r="BM20" s="10">
        <v>166040</v>
      </c>
      <c r="BN20" s="10">
        <v>190061</v>
      </c>
      <c r="BO20" s="10">
        <v>355991</v>
      </c>
      <c r="BP20" s="10">
        <v>219725</v>
      </c>
      <c r="BQ20" s="10">
        <v>264713</v>
      </c>
      <c r="BR20" s="10">
        <v>334740</v>
      </c>
      <c r="BS20" s="10">
        <v>304879</v>
      </c>
      <c r="BT20" s="10">
        <v>273669</v>
      </c>
      <c r="BU20" s="10">
        <v>430531</v>
      </c>
      <c r="BV20" s="10">
        <v>401535</v>
      </c>
      <c r="BW20" s="10">
        <v>347485</v>
      </c>
      <c r="BX20" s="10">
        <v>206321</v>
      </c>
      <c r="BY20" s="10">
        <v>309973</v>
      </c>
      <c r="BZ20" s="10">
        <v>366107</v>
      </c>
      <c r="CA20" s="10">
        <v>1581865</v>
      </c>
      <c r="CB20" s="10">
        <v>69485</v>
      </c>
      <c r="CC20" s="10">
        <v>62806</v>
      </c>
      <c r="CD20" s="10">
        <v>220374</v>
      </c>
      <c r="CE20" s="10">
        <v>277812</v>
      </c>
      <c r="CF20" s="10">
        <v>394064</v>
      </c>
      <c r="CG20" s="10">
        <v>277068</v>
      </c>
      <c r="CH20" s="10">
        <v>534463</v>
      </c>
      <c r="CI20" s="10">
        <v>445082</v>
      </c>
      <c r="CJ20" s="10">
        <v>556962</v>
      </c>
      <c r="CK20" s="10">
        <v>441473</v>
      </c>
      <c r="CL20" s="10">
        <v>607928</v>
      </c>
      <c r="CM20" s="10">
        <v>523870</v>
      </c>
      <c r="CN20" s="10">
        <v>530283</v>
      </c>
      <c r="CO20" s="10">
        <v>411932</v>
      </c>
      <c r="CP20" s="10">
        <v>409946</v>
      </c>
      <c r="CQ20" s="10">
        <v>430101</v>
      </c>
      <c r="CR20" s="10">
        <v>416717</v>
      </c>
      <c r="CS20" s="10">
        <v>638645</v>
      </c>
      <c r="CT20" s="10">
        <v>579843</v>
      </c>
      <c r="CU20" s="10">
        <v>525768</v>
      </c>
      <c r="CV20" s="10">
        <v>538178</v>
      </c>
      <c r="CW20" s="10">
        <v>324106</v>
      </c>
      <c r="CX20" s="10">
        <v>369507</v>
      </c>
      <c r="CY20" s="10">
        <v>391616</v>
      </c>
      <c r="CZ20" s="10">
        <v>134657</v>
      </c>
      <c r="DA20" s="10">
        <v>509902</v>
      </c>
      <c r="DB20" s="10">
        <v>493132</v>
      </c>
      <c r="DC20" s="10">
        <v>393314</v>
      </c>
      <c r="DD20" s="10">
        <v>332774</v>
      </c>
      <c r="DE20" s="10">
        <v>648218</v>
      </c>
      <c r="DF20" s="10">
        <v>42813</v>
      </c>
      <c r="DG20" s="10">
        <v>492364</v>
      </c>
      <c r="DH20" s="10">
        <v>122671</v>
      </c>
      <c r="DI20" s="10">
        <v>262818</v>
      </c>
      <c r="DJ20" s="10">
        <v>285711</v>
      </c>
      <c r="DK20" s="10">
        <v>553301</v>
      </c>
      <c r="DL20" s="10">
        <v>132468</v>
      </c>
      <c r="DM20" s="10">
        <v>336808</v>
      </c>
      <c r="DN20" s="10">
        <v>229868</v>
      </c>
      <c r="DO20" s="10">
        <v>312062</v>
      </c>
      <c r="DP20" s="10">
        <v>455977</v>
      </c>
      <c r="DQ20" s="10">
        <v>242917</v>
      </c>
      <c r="DR20" s="10">
        <v>13676</v>
      </c>
      <c r="DS20" s="10">
        <v>38907</v>
      </c>
      <c r="DT20" s="10">
        <v>747644</v>
      </c>
      <c r="DU20" s="10">
        <v>178328</v>
      </c>
      <c r="DV20" s="10">
        <v>106808</v>
      </c>
      <c r="DW20" s="10">
        <v>431685</v>
      </c>
      <c r="DX20" s="10">
        <v>394370</v>
      </c>
      <c r="DY20" s="10">
        <v>432158</v>
      </c>
      <c r="DZ20" s="10">
        <v>794860</v>
      </c>
      <c r="EA20" s="10">
        <v>436969</v>
      </c>
      <c r="EB20" s="10">
        <v>467013</v>
      </c>
      <c r="EC20" s="10">
        <v>207998</v>
      </c>
      <c r="ED20" s="10">
        <v>82257</v>
      </c>
      <c r="EE20" s="10">
        <v>889475</v>
      </c>
      <c r="EF20" s="10">
        <v>200337</v>
      </c>
      <c r="EG20" s="10">
        <v>0</v>
      </c>
      <c r="EH20" s="10">
        <v>524732</v>
      </c>
      <c r="EI20" s="10">
        <v>483443</v>
      </c>
      <c r="EJ20" s="10">
        <v>65604</v>
      </c>
      <c r="EK20" s="10">
        <v>25635</v>
      </c>
      <c r="EL20" s="10">
        <v>205107</v>
      </c>
      <c r="EM20" s="10">
        <v>76232</v>
      </c>
      <c r="EN20" s="10">
        <v>265133</v>
      </c>
      <c r="EO20" s="10">
        <v>114377</v>
      </c>
      <c r="EQ20" s="10">
        <v>76255</v>
      </c>
      <c r="ER20" s="10">
        <v>268666</v>
      </c>
      <c r="ES20" s="10">
        <v>200686</v>
      </c>
      <c r="ET20" s="10">
        <v>862695</v>
      </c>
      <c r="EU20" s="10">
        <v>135349</v>
      </c>
      <c r="EV20" s="10">
        <v>69189</v>
      </c>
      <c r="EW20" s="10">
        <v>227671</v>
      </c>
      <c r="EX20" s="10">
        <v>176633</v>
      </c>
      <c r="EY20" s="10">
        <v>169162</v>
      </c>
      <c r="EZ20" s="10">
        <v>41442</v>
      </c>
      <c r="FA20" s="10">
        <v>815640</v>
      </c>
      <c r="FB20" s="10">
        <v>313808</v>
      </c>
      <c r="FC20" s="10">
        <v>283922</v>
      </c>
      <c r="FD20" s="10">
        <v>246571</v>
      </c>
      <c r="FE20" s="10">
        <v>522216</v>
      </c>
      <c r="FF20" s="10">
        <v>170536</v>
      </c>
      <c r="FG20" s="10">
        <v>0</v>
      </c>
      <c r="FH20" s="10">
        <v>151014</v>
      </c>
      <c r="FI20" s="10">
        <v>354696</v>
      </c>
      <c r="FJ20" s="10">
        <v>215277</v>
      </c>
      <c r="FK20" s="10">
        <v>597398</v>
      </c>
      <c r="FL20" s="10">
        <v>157574</v>
      </c>
      <c r="FM20" s="10">
        <v>509703</v>
      </c>
      <c r="FN20" s="10">
        <v>594890</v>
      </c>
      <c r="FO20" s="10">
        <v>784095</v>
      </c>
      <c r="FP20" s="10">
        <v>103843</v>
      </c>
      <c r="FQ20" s="10">
        <v>202105</v>
      </c>
      <c r="FR20" s="10">
        <v>419866</v>
      </c>
      <c r="FS20" s="10">
        <v>0</v>
      </c>
      <c r="FT20" s="10">
        <v>132773</v>
      </c>
      <c r="FU20" s="10">
        <v>96536</v>
      </c>
      <c r="FV20" s="10">
        <v>986139</v>
      </c>
      <c r="FW20" s="10">
        <v>437219</v>
      </c>
      <c r="FX20" s="10">
        <v>164417</v>
      </c>
      <c r="FY20" s="10">
        <v>83737</v>
      </c>
      <c r="FZ20" s="10">
        <v>41816</v>
      </c>
      <c r="GA20" s="10">
        <v>200118</v>
      </c>
      <c r="GB20" s="10">
        <v>508459</v>
      </c>
      <c r="GC20" s="10">
        <v>285711</v>
      </c>
      <c r="GD20" s="10">
        <v>933254</v>
      </c>
      <c r="GE20" s="10">
        <v>461780</v>
      </c>
      <c r="GF20" s="10">
        <v>78569</v>
      </c>
      <c r="GG20" s="10">
        <v>5172</v>
      </c>
      <c r="GH20" s="10">
        <v>394572</v>
      </c>
      <c r="GI20" s="10">
        <v>81754</v>
      </c>
      <c r="GJ20" s="10">
        <v>438040</v>
      </c>
      <c r="GK20" s="10">
        <v>182003</v>
      </c>
      <c r="GL20" s="10">
        <v>244643</v>
      </c>
      <c r="GM20" s="10">
        <v>1776723</v>
      </c>
      <c r="GN20" s="10">
        <v>0</v>
      </c>
      <c r="GO20" s="10">
        <v>373692</v>
      </c>
      <c r="GP20" s="10">
        <v>218533</v>
      </c>
      <c r="GQ20" s="10">
        <v>203150</v>
      </c>
      <c r="GR20" s="10">
        <v>112976</v>
      </c>
      <c r="GS20" s="10">
        <v>68352</v>
      </c>
      <c r="GT20" s="10">
        <v>67677</v>
      </c>
      <c r="GU20" s="10">
        <v>0</v>
      </c>
      <c r="GV20" s="10">
        <v>1773535</v>
      </c>
      <c r="GW20" s="10">
        <v>46036</v>
      </c>
      <c r="GX20" s="10">
        <v>221151</v>
      </c>
      <c r="GY20" s="10">
        <v>345013</v>
      </c>
      <c r="GZ20" s="10">
        <v>458680</v>
      </c>
      <c r="HA20" s="10">
        <v>191750</v>
      </c>
      <c r="HB20" s="10">
        <v>56354</v>
      </c>
      <c r="HC20" s="10">
        <v>45932</v>
      </c>
      <c r="HD20" s="10">
        <v>383345</v>
      </c>
      <c r="HE20" s="10">
        <v>401613</v>
      </c>
      <c r="HF20" s="10">
        <v>273971</v>
      </c>
      <c r="HG20" s="10">
        <v>14657</v>
      </c>
      <c r="HH20" s="10">
        <v>592879</v>
      </c>
      <c r="HI20" s="10">
        <v>654214</v>
      </c>
      <c r="HJ20" s="10">
        <v>264003</v>
      </c>
      <c r="HK20" s="10">
        <v>559731</v>
      </c>
      <c r="HL20" s="10">
        <v>194522</v>
      </c>
      <c r="HM20" s="10">
        <v>358596</v>
      </c>
      <c r="HN20" s="10">
        <v>613878</v>
      </c>
      <c r="HO20" s="10">
        <v>960393</v>
      </c>
      <c r="HP20" s="10">
        <v>812547</v>
      </c>
      <c r="HQ20" s="10">
        <v>659557</v>
      </c>
      <c r="HR20" s="10">
        <v>173817</v>
      </c>
      <c r="HS20" s="10">
        <v>390771</v>
      </c>
      <c r="HT20" s="10">
        <v>767198</v>
      </c>
      <c r="HU20" s="10">
        <v>507374</v>
      </c>
      <c r="HV20" s="10">
        <v>636781</v>
      </c>
      <c r="HW20" s="10">
        <v>199895</v>
      </c>
      <c r="HX20" s="10">
        <v>701758</v>
      </c>
      <c r="HY20" s="10">
        <v>436455</v>
      </c>
      <c r="HZ20" s="10">
        <v>74746</v>
      </c>
      <c r="IA20" s="10">
        <v>794359</v>
      </c>
      <c r="IB20" s="10">
        <v>222106</v>
      </c>
      <c r="IC20" s="10">
        <v>49785</v>
      </c>
      <c r="ID20" s="10">
        <v>54621</v>
      </c>
      <c r="IE20" s="10">
        <v>28278</v>
      </c>
      <c r="IF20" s="10">
        <v>245272</v>
      </c>
      <c r="IG20" s="10">
        <v>57927</v>
      </c>
      <c r="IH20" s="10">
        <v>290732</v>
      </c>
      <c r="II20" s="10">
        <v>180239</v>
      </c>
      <c r="IJ20" s="10">
        <v>282328</v>
      </c>
      <c r="IK20" s="10">
        <v>265398</v>
      </c>
      <c r="IL20" s="10">
        <v>664047</v>
      </c>
      <c r="IM20" s="10">
        <v>196518</v>
      </c>
      <c r="IN20" s="10">
        <v>208613</v>
      </c>
      <c r="IO20" s="10">
        <v>196886</v>
      </c>
      <c r="IP20" s="10">
        <v>410089</v>
      </c>
      <c r="IQ20" s="10">
        <v>363570</v>
      </c>
      <c r="IR20" s="10">
        <v>212832</v>
      </c>
      <c r="IS20" s="10">
        <v>261616</v>
      </c>
      <c r="IT20" s="10">
        <v>206354</v>
      </c>
      <c r="IU20" s="10">
        <v>227168</v>
      </c>
      <c r="IV20" s="10">
        <v>143713</v>
      </c>
      <c r="IW20" s="10">
        <v>280201</v>
      </c>
      <c r="IX20" s="10">
        <v>33314</v>
      </c>
      <c r="IY20" s="10">
        <v>1466</v>
      </c>
      <c r="IZ20" s="10">
        <v>0</v>
      </c>
      <c r="JA20" s="10">
        <v>353691</v>
      </c>
      <c r="JB20" s="10">
        <v>246941</v>
      </c>
      <c r="JC20" s="10">
        <v>749743</v>
      </c>
      <c r="JD20" s="10">
        <v>126550</v>
      </c>
      <c r="JE20" s="10">
        <v>709006</v>
      </c>
      <c r="JF20" s="10">
        <v>674709</v>
      </c>
      <c r="JG20" s="10">
        <v>346225</v>
      </c>
      <c r="JH20" s="10">
        <v>231030</v>
      </c>
      <c r="JI20" s="10">
        <v>686914</v>
      </c>
      <c r="JJ20" s="10">
        <v>591195</v>
      </c>
      <c r="JK20" s="10">
        <v>637077</v>
      </c>
      <c r="JL20" s="10">
        <v>559697</v>
      </c>
      <c r="JM20" s="10">
        <v>771137</v>
      </c>
      <c r="JN20" s="10">
        <v>555115</v>
      </c>
      <c r="JO20" s="10">
        <v>679481</v>
      </c>
      <c r="JP20" s="10">
        <v>665316</v>
      </c>
      <c r="JQ20" s="10">
        <v>555634</v>
      </c>
      <c r="JR20" s="10">
        <v>425357</v>
      </c>
      <c r="JS20" s="10">
        <v>495797</v>
      </c>
      <c r="JT20" s="10">
        <v>516296</v>
      </c>
      <c r="JU20" s="10">
        <v>729765</v>
      </c>
      <c r="JV20" s="10">
        <v>622174</v>
      </c>
      <c r="JW20" s="10">
        <v>1614189</v>
      </c>
      <c r="JX20" s="10">
        <v>138737</v>
      </c>
      <c r="JY20" s="10">
        <v>263515</v>
      </c>
      <c r="JZ20" s="10">
        <v>25626</v>
      </c>
      <c r="KA20" s="10">
        <v>134889</v>
      </c>
      <c r="KB20" s="10">
        <v>721513</v>
      </c>
      <c r="KC20" s="10">
        <v>483322</v>
      </c>
      <c r="KD20" s="10">
        <v>80050</v>
      </c>
      <c r="KE20" s="10">
        <v>538604</v>
      </c>
      <c r="KF20" s="10">
        <v>876089</v>
      </c>
      <c r="KG20" s="10">
        <v>247203</v>
      </c>
      <c r="KH20" s="10">
        <v>318793</v>
      </c>
      <c r="KI20" s="10">
        <v>242843</v>
      </c>
      <c r="KJ20" s="10">
        <v>54282</v>
      </c>
      <c r="KK20" s="10">
        <v>46057</v>
      </c>
      <c r="KL20" s="10">
        <v>55174</v>
      </c>
      <c r="KM20" s="10">
        <v>1207379</v>
      </c>
      <c r="KN20" s="10">
        <v>170511</v>
      </c>
      <c r="KO20" s="10">
        <v>56354</v>
      </c>
      <c r="KP20" s="10">
        <v>107341</v>
      </c>
      <c r="KQ20" s="10">
        <v>197452</v>
      </c>
      <c r="KR20" s="10">
        <v>28647</v>
      </c>
      <c r="KS20" s="10">
        <v>52632</v>
      </c>
      <c r="KT20" s="10">
        <v>626495</v>
      </c>
      <c r="KU20" s="10">
        <v>45782</v>
      </c>
      <c r="KV20" s="10">
        <v>129058</v>
      </c>
      <c r="KW20" s="10">
        <v>313595</v>
      </c>
      <c r="KX20" s="10">
        <v>363313</v>
      </c>
      <c r="KY20" s="10">
        <v>200834</v>
      </c>
      <c r="KZ20" s="10">
        <v>42437</v>
      </c>
      <c r="LA20" s="10">
        <v>205518</v>
      </c>
      <c r="LB20" s="10">
        <v>692103</v>
      </c>
      <c r="LC20" s="10">
        <v>247226</v>
      </c>
      <c r="LD20" s="10">
        <v>194545</v>
      </c>
      <c r="LE20" s="10">
        <v>0</v>
      </c>
      <c r="LF20" s="10">
        <v>300297</v>
      </c>
      <c r="LG20" s="10">
        <v>3107569</v>
      </c>
      <c r="LH20" s="10">
        <v>126095</v>
      </c>
      <c r="LI20" s="10">
        <v>146126</v>
      </c>
      <c r="LJ20" s="10">
        <v>439178</v>
      </c>
      <c r="LK20" s="10">
        <v>157730</v>
      </c>
      <c r="LL20" s="10">
        <v>150207</v>
      </c>
      <c r="LM20" s="10">
        <v>218647</v>
      </c>
      <c r="LN20" s="10">
        <v>39851</v>
      </c>
      <c r="LO20" s="10">
        <v>990888</v>
      </c>
      <c r="LP20" s="10">
        <v>1057639</v>
      </c>
      <c r="LQ20" s="10">
        <v>338088</v>
      </c>
      <c r="LR20" s="10">
        <v>352623</v>
      </c>
      <c r="LS20" s="10">
        <v>123621</v>
      </c>
      <c r="LT20" s="10">
        <v>28094</v>
      </c>
      <c r="LU20" s="10">
        <v>433965</v>
      </c>
      <c r="LV20" s="10">
        <v>0</v>
      </c>
      <c r="LW20" s="10">
        <v>263465</v>
      </c>
      <c r="LX20" s="10">
        <v>87262</v>
      </c>
      <c r="LY20" s="10">
        <v>59810</v>
      </c>
      <c r="LZ20" s="10">
        <v>490530</v>
      </c>
      <c r="MA20" s="10">
        <v>188310</v>
      </c>
      <c r="MB20" s="10">
        <v>28007</v>
      </c>
      <c r="MC20" s="135">
        <v>115756</v>
      </c>
      <c r="MD20" s="10">
        <v>101573</v>
      </c>
      <c r="ME20" s="10">
        <v>83845</v>
      </c>
      <c r="MF20" s="10">
        <v>191854</v>
      </c>
      <c r="MG20" s="10">
        <v>352550</v>
      </c>
      <c r="MH20" s="10">
        <v>52</v>
      </c>
      <c r="MI20" s="10">
        <v>843</v>
      </c>
      <c r="MJ20" s="10">
        <v>309802</v>
      </c>
      <c r="MK20" s="10">
        <v>135</v>
      </c>
      <c r="ML20" s="10">
        <v>638438</v>
      </c>
      <c r="MM20" s="130">
        <v>649355</v>
      </c>
      <c r="MN20" s="10">
        <v>424147</v>
      </c>
      <c r="MO20" s="10">
        <v>0</v>
      </c>
      <c r="MP20" s="10">
        <v>101512</v>
      </c>
      <c r="MQ20" s="10">
        <v>121557</v>
      </c>
      <c r="MR20" s="10">
        <v>222024</v>
      </c>
      <c r="MS20" s="10">
        <v>351996</v>
      </c>
      <c r="MT20" s="10">
        <v>409006</v>
      </c>
      <c r="MU20" s="10">
        <v>86750</v>
      </c>
      <c r="MV20" s="10">
        <v>567256</v>
      </c>
      <c r="MW20" s="10">
        <v>64642</v>
      </c>
      <c r="MX20" s="10">
        <v>10873</v>
      </c>
      <c r="MY20" s="10">
        <v>194272</v>
      </c>
      <c r="MZ20" s="10">
        <v>827594</v>
      </c>
      <c r="NA20" s="135">
        <v>38021</v>
      </c>
      <c r="NB20" s="10">
        <v>11221</v>
      </c>
      <c r="NC20" s="10">
        <v>58996</v>
      </c>
      <c r="ND20" s="10">
        <v>88942</v>
      </c>
      <c r="NE20" s="10">
        <v>116871</v>
      </c>
      <c r="NF20" s="10">
        <v>14288</v>
      </c>
      <c r="NG20" s="10">
        <v>80971</v>
      </c>
      <c r="NH20" s="10">
        <v>191499</v>
      </c>
      <c r="NI20" s="10">
        <v>34597</v>
      </c>
      <c r="NJ20" s="10">
        <v>201937</v>
      </c>
      <c r="NK20" s="10">
        <v>85930</v>
      </c>
      <c r="NL20" s="10">
        <v>226145</v>
      </c>
      <c r="NM20" s="10">
        <v>85495</v>
      </c>
      <c r="NN20" s="10">
        <v>122127</v>
      </c>
      <c r="NO20" s="10">
        <v>43996</v>
      </c>
      <c r="NP20" s="10">
        <v>362619</v>
      </c>
      <c r="NQ20" s="10">
        <v>339423</v>
      </c>
      <c r="NR20" s="10">
        <v>8852</v>
      </c>
      <c r="NS20" s="10">
        <v>307661</v>
      </c>
      <c r="NT20" s="10">
        <v>167858</v>
      </c>
      <c r="NU20" s="10">
        <v>106314</v>
      </c>
      <c r="NV20" s="10">
        <v>239611</v>
      </c>
      <c r="NW20" s="10">
        <v>553301</v>
      </c>
      <c r="NX20" s="10">
        <v>428940</v>
      </c>
      <c r="NY20" s="10">
        <v>53993</v>
      </c>
      <c r="NZ20" s="10">
        <v>56095</v>
      </c>
      <c r="OA20" s="10">
        <v>214973</v>
      </c>
      <c r="OB20" s="10">
        <v>1068371</v>
      </c>
      <c r="OC20" s="10">
        <v>313763</v>
      </c>
      <c r="OD20" s="10">
        <v>58741</v>
      </c>
      <c r="OE20" s="10">
        <v>87026</v>
      </c>
      <c r="OF20" s="10">
        <v>382687</v>
      </c>
      <c r="OG20" s="10">
        <v>358055</v>
      </c>
      <c r="OH20" s="10">
        <v>153073</v>
      </c>
      <c r="OI20" s="10">
        <v>262994</v>
      </c>
      <c r="OJ20" s="10">
        <v>260092</v>
      </c>
      <c r="OK20" s="10">
        <v>375307</v>
      </c>
      <c r="OL20" s="10">
        <v>101788</v>
      </c>
      <c r="OM20" s="10">
        <v>308579</v>
      </c>
      <c r="ON20" s="10">
        <v>38464</v>
      </c>
      <c r="OO20" s="10">
        <v>445010</v>
      </c>
      <c r="OP20" s="10">
        <v>622</v>
      </c>
      <c r="OQ20" s="10">
        <v>741340</v>
      </c>
      <c r="OR20" s="10">
        <v>262229</v>
      </c>
      <c r="OS20" s="10">
        <v>748210</v>
      </c>
      <c r="OT20" s="10">
        <v>492885</v>
      </c>
      <c r="OU20" s="10">
        <v>86857</v>
      </c>
    </row>
    <row r="21" spans="1:826" s="10" customFormat="1">
      <c r="A21" s="28" t="s">
        <v>5</v>
      </c>
      <c r="B21" s="10">
        <v>54695</v>
      </c>
      <c r="C21" s="10">
        <v>235928</v>
      </c>
      <c r="D21" s="10">
        <v>52300</v>
      </c>
      <c r="E21" s="10">
        <v>2400421</v>
      </c>
      <c r="F21" s="10">
        <v>906052</v>
      </c>
      <c r="G21" s="10">
        <v>1761927</v>
      </c>
      <c r="H21" s="10">
        <v>123283</v>
      </c>
      <c r="I21" s="10">
        <v>12200</v>
      </c>
      <c r="K21" s="10">
        <v>64974</v>
      </c>
      <c r="L21" s="10">
        <v>126269</v>
      </c>
      <c r="M21" s="10">
        <v>163249</v>
      </c>
      <c r="N21" s="10">
        <v>73769</v>
      </c>
      <c r="O21" s="10">
        <v>33514</v>
      </c>
      <c r="P21" s="10">
        <v>8225</v>
      </c>
      <c r="Q21" s="10">
        <v>31620</v>
      </c>
      <c r="R21" s="10">
        <v>64545</v>
      </c>
      <c r="S21" s="10">
        <v>251839</v>
      </c>
      <c r="T21" s="10">
        <v>171617</v>
      </c>
      <c r="U21" s="10">
        <v>65108</v>
      </c>
      <c r="V21" s="10">
        <v>100493</v>
      </c>
      <c r="W21" s="10">
        <v>84924</v>
      </c>
      <c r="X21" s="10">
        <v>94832</v>
      </c>
      <c r="Y21" s="10">
        <v>169494</v>
      </c>
      <c r="Z21" s="10">
        <v>176925</v>
      </c>
      <c r="AA21" s="10">
        <v>150032</v>
      </c>
      <c r="AB21" s="10">
        <v>160648</v>
      </c>
      <c r="AC21" s="10">
        <v>138355</v>
      </c>
      <c r="AD21" s="10">
        <v>5377171</v>
      </c>
      <c r="AE21" s="10">
        <v>10588708</v>
      </c>
      <c r="AF21" s="10">
        <v>58324</v>
      </c>
      <c r="AG21" s="10">
        <v>571726</v>
      </c>
      <c r="AH21" s="10">
        <v>362857</v>
      </c>
      <c r="AI21" s="10">
        <v>356993</v>
      </c>
      <c r="AJ21" s="10">
        <v>355896</v>
      </c>
      <c r="AK21" s="10">
        <v>373353</v>
      </c>
      <c r="AL21" s="10">
        <v>480880</v>
      </c>
      <c r="AM21" s="10">
        <v>564101</v>
      </c>
      <c r="AN21" s="10">
        <v>593506</v>
      </c>
      <c r="AO21" s="10">
        <v>345576</v>
      </c>
      <c r="AP21" s="10">
        <v>358214</v>
      </c>
      <c r="AQ21" s="10">
        <v>483809</v>
      </c>
      <c r="AR21" s="10">
        <v>415588</v>
      </c>
      <c r="AS21" s="10">
        <v>341871</v>
      </c>
      <c r="AT21" s="10">
        <v>539461</v>
      </c>
      <c r="AU21" s="10">
        <v>416838</v>
      </c>
      <c r="AV21" s="10">
        <v>343682</v>
      </c>
      <c r="AW21" s="10">
        <v>430711</v>
      </c>
      <c r="AX21" s="10">
        <v>328339</v>
      </c>
      <c r="AY21" s="10">
        <v>576908</v>
      </c>
      <c r="AZ21" s="10">
        <v>612682</v>
      </c>
      <c r="BA21" s="10">
        <v>564743</v>
      </c>
      <c r="BB21" s="10">
        <v>8686</v>
      </c>
      <c r="BC21" s="10">
        <v>13478</v>
      </c>
      <c r="BD21" s="10">
        <v>53673</v>
      </c>
      <c r="BE21" s="10">
        <v>30587</v>
      </c>
      <c r="BF21" s="10">
        <v>50670</v>
      </c>
      <c r="BG21" s="10">
        <v>36100</v>
      </c>
      <c r="BH21" s="10">
        <v>220742</v>
      </c>
      <c r="BI21" s="10">
        <v>65194</v>
      </c>
      <c r="BJ21" s="10">
        <v>1317844</v>
      </c>
      <c r="BK21" s="10">
        <v>41557</v>
      </c>
      <c r="BL21" s="10">
        <v>69729</v>
      </c>
      <c r="BM21" s="10">
        <v>22242</v>
      </c>
      <c r="BN21" s="10">
        <v>154082</v>
      </c>
      <c r="BO21" s="10">
        <v>549030</v>
      </c>
      <c r="BP21" s="10">
        <v>585331</v>
      </c>
      <c r="BQ21" s="10">
        <v>803482</v>
      </c>
      <c r="BR21" s="10">
        <v>805240</v>
      </c>
      <c r="BS21" s="10">
        <v>709544</v>
      </c>
      <c r="BT21" s="10">
        <v>312337</v>
      </c>
      <c r="BU21" s="10">
        <v>856658</v>
      </c>
      <c r="BV21" s="10">
        <v>712286</v>
      </c>
      <c r="BW21" s="10">
        <v>774776</v>
      </c>
      <c r="BX21" s="10">
        <v>121755</v>
      </c>
      <c r="BY21" s="10">
        <v>401236</v>
      </c>
      <c r="BZ21" s="10">
        <v>490833</v>
      </c>
      <c r="CA21" s="10">
        <v>2465084</v>
      </c>
      <c r="CB21" s="10">
        <v>153668</v>
      </c>
      <c r="CC21" s="10">
        <v>181768</v>
      </c>
      <c r="CD21" s="10">
        <v>767</v>
      </c>
      <c r="CE21" s="10">
        <v>181652</v>
      </c>
      <c r="CF21" s="10">
        <v>164463</v>
      </c>
      <c r="CG21" s="10">
        <v>124714</v>
      </c>
      <c r="CH21" s="10">
        <v>207883</v>
      </c>
      <c r="CI21" s="10">
        <v>225529</v>
      </c>
      <c r="CJ21" s="10">
        <v>246597</v>
      </c>
      <c r="CK21" s="10">
        <v>156079</v>
      </c>
      <c r="CL21" s="10">
        <v>291703</v>
      </c>
      <c r="CM21" s="10">
        <v>169823</v>
      </c>
      <c r="CN21" s="10">
        <v>125750</v>
      </c>
      <c r="CO21" s="10">
        <v>137050</v>
      </c>
      <c r="CP21" s="10">
        <v>218517</v>
      </c>
      <c r="CQ21" s="10">
        <v>176359</v>
      </c>
      <c r="CR21" s="10">
        <v>130478</v>
      </c>
      <c r="CS21" s="10">
        <v>193869</v>
      </c>
      <c r="CT21" s="10">
        <v>242271</v>
      </c>
      <c r="CU21" s="10">
        <v>176434</v>
      </c>
      <c r="CV21" s="10">
        <v>165990</v>
      </c>
      <c r="CW21" s="10">
        <v>214325</v>
      </c>
      <c r="CX21" s="10">
        <v>185957</v>
      </c>
      <c r="CY21" s="10">
        <v>158360</v>
      </c>
      <c r="CZ21" s="10">
        <v>118159</v>
      </c>
      <c r="DA21" s="10">
        <v>178865</v>
      </c>
      <c r="DB21" s="10">
        <v>220293</v>
      </c>
      <c r="DC21" s="10">
        <v>174533</v>
      </c>
      <c r="DD21" s="10">
        <v>97645</v>
      </c>
      <c r="DE21" s="10">
        <v>483120</v>
      </c>
      <c r="DF21" s="10">
        <v>30839</v>
      </c>
      <c r="DG21" s="10">
        <v>656902</v>
      </c>
      <c r="DH21" s="10">
        <v>8195</v>
      </c>
      <c r="DI21" s="10">
        <v>126338</v>
      </c>
      <c r="DJ21" s="10">
        <v>186046</v>
      </c>
      <c r="DK21" s="10">
        <v>68513</v>
      </c>
      <c r="DL21" s="10">
        <v>14097</v>
      </c>
      <c r="DM21" s="10">
        <v>525854</v>
      </c>
      <c r="DN21" s="10">
        <v>190609</v>
      </c>
      <c r="DO21" s="10">
        <v>138924</v>
      </c>
      <c r="DP21" s="10">
        <v>0</v>
      </c>
      <c r="DQ21" s="10">
        <v>104046</v>
      </c>
      <c r="DR21" s="10">
        <v>56548</v>
      </c>
      <c r="DS21" s="10">
        <v>45396</v>
      </c>
      <c r="DT21" s="10">
        <v>664961</v>
      </c>
      <c r="DU21" s="10">
        <v>82051</v>
      </c>
      <c r="DV21" s="10">
        <v>169952</v>
      </c>
      <c r="DW21" s="10">
        <v>417031</v>
      </c>
      <c r="DX21" s="10">
        <v>288083</v>
      </c>
      <c r="DY21" s="10">
        <v>69524</v>
      </c>
      <c r="DZ21" s="10">
        <v>253755</v>
      </c>
      <c r="EA21" s="10">
        <v>52656</v>
      </c>
      <c r="EB21" s="10">
        <v>146550</v>
      </c>
      <c r="EC21" s="10">
        <v>158995</v>
      </c>
      <c r="ED21" s="10">
        <v>97934</v>
      </c>
      <c r="EE21" s="10">
        <v>0</v>
      </c>
      <c r="EF21" s="10">
        <v>80517</v>
      </c>
      <c r="EG21" s="10">
        <v>124356</v>
      </c>
      <c r="EH21" s="10">
        <v>70315</v>
      </c>
      <c r="EI21" s="10">
        <v>61369</v>
      </c>
      <c r="EJ21" s="10">
        <v>8470</v>
      </c>
      <c r="EK21" s="10">
        <v>11709</v>
      </c>
      <c r="EL21" s="10">
        <v>117229</v>
      </c>
      <c r="EM21" s="10">
        <v>83298</v>
      </c>
      <c r="EN21" s="10">
        <v>411061</v>
      </c>
      <c r="EO21" s="10">
        <v>525442</v>
      </c>
      <c r="EQ21" s="10">
        <v>241583</v>
      </c>
      <c r="ER21" s="10">
        <v>119642</v>
      </c>
      <c r="ES21" s="10">
        <v>247118</v>
      </c>
      <c r="ET21" s="10">
        <v>114854</v>
      </c>
      <c r="EU21" s="10">
        <v>67581</v>
      </c>
      <c r="EV21" s="10">
        <v>46888</v>
      </c>
      <c r="EW21" s="10">
        <v>216441</v>
      </c>
      <c r="EX21" s="10">
        <v>31696</v>
      </c>
      <c r="EY21" s="10">
        <v>144920</v>
      </c>
      <c r="EZ21" s="10">
        <v>18413</v>
      </c>
      <c r="FA21" s="10">
        <v>1079665</v>
      </c>
      <c r="FB21" s="10">
        <v>279652</v>
      </c>
      <c r="FC21" s="10">
        <v>280211</v>
      </c>
      <c r="FD21" s="10">
        <v>236832</v>
      </c>
      <c r="FE21" s="10">
        <v>638007</v>
      </c>
      <c r="FF21" s="10">
        <v>443196</v>
      </c>
      <c r="FG21" s="10">
        <v>24847</v>
      </c>
      <c r="FH21" s="10">
        <v>111500</v>
      </c>
      <c r="FI21" s="10">
        <v>66766</v>
      </c>
      <c r="FJ21" s="10">
        <v>62560</v>
      </c>
      <c r="FK21" s="10">
        <v>135109</v>
      </c>
      <c r="FL21" s="10">
        <v>34697</v>
      </c>
      <c r="FM21" s="10">
        <v>186103</v>
      </c>
      <c r="FN21" s="10">
        <v>157715</v>
      </c>
      <c r="FO21" s="10">
        <v>138789</v>
      </c>
      <c r="FP21" s="10">
        <v>111452</v>
      </c>
      <c r="FQ21" s="10">
        <v>27863</v>
      </c>
      <c r="FR21" s="10">
        <v>65714</v>
      </c>
      <c r="FS21" s="10">
        <v>168244</v>
      </c>
      <c r="FT21" s="10">
        <v>94645</v>
      </c>
      <c r="FU21" s="10">
        <v>19980</v>
      </c>
      <c r="FV21" s="10">
        <v>536213</v>
      </c>
      <c r="FW21" s="10">
        <v>655632</v>
      </c>
      <c r="FX21" s="10">
        <v>45493</v>
      </c>
      <c r="FY21" s="10">
        <v>0</v>
      </c>
      <c r="FZ21" s="10">
        <v>46561</v>
      </c>
      <c r="GA21" s="10">
        <v>99642</v>
      </c>
      <c r="GB21" s="10">
        <v>0</v>
      </c>
      <c r="GC21" s="10">
        <v>186046</v>
      </c>
      <c r="GD21" s="10">
        <v>311128</v>
      </c>
      <c r="GE21" s="10">
        <v>19373</v>
      </c>
      <c r="GF21" s="10">
        <v>25326</v>
      </c>
      <c r="GG21" s="10">
        <v>27159</v>
      </c>
      <c r="GH21" s="10">
        <v>155675</v>
      </c>
      <c r="GI21" s="10">
        <v>58336</v>
      </c>
      <c r="GJ21" s="10">
        <v>131980</v>
      </c>
      <c r="GK21" s="10">
        <v>25806</v>
      </c>
      <c r="GL21" s="10">
        <v>129978</v>
      </c>
      <c r="GM21" s="10">
        <v>185953</v>
      </c>
      <c r="GN21" s="10">
        <v>0</v>
      </c>
      <c r="GO21" s="10">
        <v>0</v>
      </c>
      <c r="GP21" s="10">
        <v>17189</v>
      </c>
      <c r="GQ21" s="10">
        <v>181349</v>
      </c>
      <c r="GR21" s="10">
        <v>85306</v>
      </c>
      <c r="GS21" s="10">
        <v>136349</v>
      </c>
      <c r="GT21" s="10">
        <v>122753</v>
      </c>
      <c r="GU21" s="10">
        <v>143113</v>
      </c>
      <c r="GV21" s="10">
        <v>1290176</v>
      </c>
      <c r="GW21" s="10">
        <v>55731</v>
      </c>
      <c r="GX21" s="10">
        <v>38988</v>
      </c>
      <c r="GY21" s="10">
        <v>78846</v>
      </c>
      <c r="GZ21" s="10">
        <v>251540</v>
      </c>
      <c r="HA21" s="10">
        <v>778674</v>
      </c>
      <c r="HB21" s="10">
        <v>66302</v>
      </c>
      <c r="HC21" s="10">
        <v>34553</v>
      </c>
      <c r="HD21" s="10">
        <v>0</v>
      </c>
      <c r="HE21" s="10">
        <v>189381</v>
      </c>
      <c r="HF21" s="10">
        <v>179372</v>
      </c>
      <c r="HG21" s="10">
        <v>0</v>
      </c>
      <c r="HH21" s="10">
        <v>494314</v>
      </c>
      <c r="HI21" s="10">
        <v>375000</v>
      </c>
      <c r="HJ21" s="10">
        <v>201660</v>
      </c>
      <c r="HK21" s="10">
        <v>350929</v>
      </c>
      <c r="HL21" s="10">
        <v>218334</v>
      </c>
      <c r="HM21" s="10">
        <v>180755</v>
      </c>
      <c r="HN21" s="10">
        <v>430034</v>
      </c>
      <c r="HO21" s="10">
        <v>702920</v>
      </c>
      <c r="HP21" s="10">
        <v>531823</v>
      </c>
      <c r="HQ21" s="10">
        <v>413982</v>
      </c>
      <c r="HR21" s="10">
        <v>108507</v>
      </c>
      <c r="HS21" s="10">
        <v>359697</v>
      </c>
      <c r="HT21" s="10">
        <v>527382</v>
      </c>
      <c r="HU21" s="10">
        <v>366858</v>
      </c>
      <c r="HV21" s="10">
        <v>325344</v>
      </c>
      <c r="HW21" s="10">
        <v>138208</v>
      </c>
      <c r="HX21" s="10">
        <v>650614</v>
      </c>
      <c r="HY21" s="10">
        <v>224561</v>
      </c>
      <c r="HZ21" s="10">
        <v>75000</v>
      </c>
      <c r="IA21" s="10">
        <v>0</v>
      </c>
      <c r="IB21" s="10">
        <v>252888</v>
      </c>
      <c r="IC21" s="10">
        <v>62473</v>
      </c>
      <c r="ID21" s="10">
        <v>80909</v>
      </c>
      <c r="IE21" s="10">
        <v>0</v>
      </c>
      <c r="IF21" s="10">
        <v>87184</v>
      </c>
      <c r="IG21" s="10">
        <v>43621</v>
      </c>
      <c r="IH21" s="10">
        <v>264649</v>
      </c>
      <c r="II21" s="10">
        <v>0</v>
      </c>
      <c r="IJ21" s="10">
        <v>54145</v>
      </c>
      <c r="IK21" s="10">
        <v>0</v>
      </c>
      <c r="IL21" s="10">
        <v>227938</v>
      </c>
      <c r="IM21" s="10">
        <v>0</v>
      </c>
      <c r="IN21" s="10">
        <v>82593</v>
      </c>
      <c r="IO21" s="10">
        <v>26460</v>
      </c>
      <c r="IP21" s="10">
        <v>186375</v>
      </c>
      <c r="IQ21" s="10">
        <v>148750</v>
      </c>
      <c r="IR21" s="10">
        <v>16253</v>
      </c>
      <c r="IS21" s="10">
        <v>113505</v>
      </c>
      <c r="IT21" s="10">
        <v>64843</v>
      </c>
      <c r="IU21" s="10">
        <v>123375</v>
      </c>
      <c r="IV21" s="10">
        <v>0</v>
      </c>
      <c r="IW21" s="10">
        <v>0</v>
      </c>
      <c r="IX21" s="10">
        <v>0</v>
      </c>
      <c r="IY21" s="10">
        <v>36347</v>
      </c>
      <c r="IZ21" s="10">
        <v>0</v>
      </c>
      <c r="JA21" s="10">
        <v>0</v>
      </c>
      <c r="JB21" s="10">
        <v>47070</v>
      </c>
      <c r="JC21" s="10">
        <v>555555</v>
      </c>
      <c r="JD21" s="10">
        <v>55783</v>
      </c>
      <c r="JE21" s="10">
        <v>647922</v>
      </c>
      <c r="JF21" s="10">
        <v>596819</v>
      </c>
      <c r="JG21" s="10">
        <v>354824</v>
      </c>
      <c r="JH21" s="10">
        <v>112724</v>
      </c>
      <c r="JI21" s="10">
        <v>1403695</v>
      </c>
      <c r="JJ21" s="10">
        <v>1233582</v>
      </c>
      <c r="JK21" s="10">
        <v>1497725</v>
      </c>
      <c r="JL21" s="10">
        <v>753616</v>
      </c>
      <c r="JM21" s="10">
        <v>1188982</v>
      </c>
      <c r="JN21" s="10">
        <v>1289413</v>
      </c>
      <c r="JO21" s="10">
        <v>1319411</v>
      </c>
      <c r="JP21" s="10">
        <v>951353</v>
      </c>
      <c r="JQ21" s="10">
        <v>1378460</v>
      </c>
      <c r="JR21" s="10">
        <v>781152</v>
      </c>
      <c r="JS21" s="10">
        <v>1320091</v>
      </c>
      <c r="JT21" s="10">
        <v>1327189</v>
      </c>
      <c r="JU21" s="10">
        <v>2099644</v>
      </c>
      <c r="JV21" s="10">
        <v>1289180</v>
      </c>
      <c r="JW21" s="10">
        <v>3251788</v>
      </c>
      <c r="JX21" s="10">
        <v>24080</v>
      </c>
      <c r="JY21" s="10">
        <v>666414</v>
      </c>
      <c r="JZ21" s="10">
        <v>75976</v>
      </c>
      <c r="KA21" s="10">
        <v>66401</v>
      </c>
      <c r="KB21" s="10">
        <v>210529</v>
      </c>
      <c r="KC21" s="10">
        <v>3214</v>
      </c>
      <c r="KD21" s="10">
        <v>64900</v>
      </c>
      <c r="KE21" s="10">
        <v>70236</v>
      </c>
      <c r="KF21" s="10">
        <v>1692422</v>
      </c>
      <c r="KG21" s="10">
        <v>0</v>
      </c>
      <c r="KH21" s="10">
        <v>204965</v>
      </c>
      <c r="KI21" s="10">
        <v>149139</v>
      </c>
      <c r="KJ21" s="10">
        <v>15558</v>
      </c>
      <c r="KK21" s="10">
        <v>142754</v>
      </c>
      <c r="KL21" s="10">
        <v>28180</v>
      </c>
      <c r="KM21" s="10">
        <v>22929</v>
      </c>
      <c r="KN21" s="10">
        <v>106936</v>
      </c>
      <c r="KO21" s="10">
        <v>66302</v>
      </c>
      <c r="KP21" s="10">
        <v>106611</v>
      </c>
      <c r="KQ21" s="10">
        <v>0</v>
      </c>
      <c r="KR21" s="10">
        <v>57307</v>
      </c>
      <c r="KS21" s="10">
        <v>90456</v>
      </c>
      <c r="KT21" s="10">
        <v>0</v>
      </c>
      <c r="KU21" s="10">
        <v>70969</v>
      </c>
      <c r="KV21" s="10">
        <v>121658</v>
      </c>
      <c r="KW21" s="10">
        <v>8194</v>
      </c>
      <c r="KX21" s="10">
        <v>63639</v>
      </c>
      <c r="KY21" s="10">
        <v>92167</v>
      </c>
      <c r="KZ21" s="10">
        <v>32924</v>
      </c>
      <c r="LA21" s="10">
        <v>81885</v>
      </c>
      <c r="LB21" s="10">
        <v>32692</v>
      </c>
      <c r="LC21" s="10">
        <v>9064</v>
      </c>
      <c r="LD21" s="10">
        <v>0</v>
      </c>
      <c r="LE21" s="10">
        <v>24000</v>
      </c>
      <c r="LF21" s="10">
        <v>61675</v>
      </c>
      <c r="LG21" s="10">
        <v>672833</v>
      </c>
      <c r="LH21" s="10">
        <v>321564</v>
      </c>
      <c r="LI21" s="10">
        <v>280158</v>
      </c>
      <c r="LJ21" s="10">
        <v>650320</v>
      </c>
      <c r="LK21" s="10">
        <v>59338</v>
      </c>
      <c r="LL21" s="10">
        <v>58050</v>
      </c>
      <c r="LM21" s="10">
        <v>143832</v>
      </c>
      <c r="LN21" s="10">
        <v>26125</v>
      </c>
      <c r="LO21" s="10">
        <v>244814</v>
      </c>
      <c r="LP21" s="10">
        <v>1091454</v>
      </c>
      <c r="LQ21" s="10">
        <v>291933</v>
      </c>
      <c r="LR21" s="10">
        <v>300877</v>
      </c>
      <c r="LS21" s="10">
        <v>189111</v>
      </c>
      <c r="LT21" s="10">
        <v>66096</v>
      </c>
      <c r="LU21" s="10">
        <v>557050</v>
      </c>
      <c r="LV21" s="10">
        <v>0</v>
      </c>
      <c r="LW21" s="10">
        <v>53384</v>
      </c>
      <c r="LX21" s="10">
        <v>138878</v>
      </c>
      <c r="LY21" s="10">
        <v>273450</v>
      </c>
      <c r="LZ21" s="10">
        <v>132561</v>
      </c>
      <c r="MA21" s="10">
        <v>72032</v>
      </c>
      <c r="MB21" s="10">
        <v>30874</v>
      </c>
      <c r="MC21" s="135">
        <v>71980</v>
      </c>
      <c r="MD21" s="10">
        <v>81264</v>
      </c>
      <c r="ME21" s="10">
        <v>122999</v>
      </c>
      <c r="MF21" s="10">
        <v>139693</v>
      </c>
      <c r="MG21" s="10">
        <v>11213</v>
      </c>
      <c r="MH21" s="10">
        <v>0</v>
      </c>
      <c r="MI21" s="10">
        <v>0</v>
      </c>
      <c r="MJ21" s="10">
        <v>0</v>
      </c>
      <c r="MK21" s="10">
        <v>0</v>
      </c>
      <c r="ML21" s="10">
        <v>0</v>
      </c>
      <c r="MM21" s="130">
        <v>377950</v>
      </c>
      <c r="MN21" s="10">
        <v>505362</v>
      </c>
      <c r="MO21" s="10">
        <v>0</v>
      </c>
      <c r="MP21" s="10">
        <v>156193</v>
      </c>
      <c r="MQ21" s="10">
        <v>317031</v>
      </c>
      <c r="MR21" s="10">
        <v>313731</v>
      </c>
      <c r="MS21" s="10">
        <v>187500</v>
      </c>
      <c r="MT21" s="10">
        <v>332500</v>
      </c>
      <c r="MU21" s="10">
        <v>10704</v>
      </c>
      <c r="MV21" s="10">
        <v>23776</v>
      </c>
      <c r="MW21" s="10">
        <v>38769</v>
      </c>
      <c r="MX21" s="10">
        <v>120301</v>
      </c>
      <c r="MY21" s="10">
        <v>0</v>
      </c>
      <c r="MZ21" s="10">
        <v>493600</v>
      </c>
      <c r="NA21" s="135">
        <v>81823</v>
      </c>
      <c r="NB21" s="10">
        <v>32227</v>
      </c>
      <c r="NC21" s="10">
        <v>89846</v>
      </c>
      <c r="ND21" s="10">
        <v>71297</v>
      </c>
      <c r="NE21" s="10">
        <v>114010</v>
      </c>
      <c r="NF21" s="10">
        <v>135647</v>
      </c>
      <c r="NG21" s="10">
        <v>119778</v>
      </c>
      <c r="NH21" s="10">
        <v>244982</v>
      </c>
      <c r="NI21" s="10">
        <v>37913</v>
      </c>
      <c r="NJ21" s="10">
        <v>440893</v>
      </c>
      <c r="NK21" s="10">
        <v>207607</v>
      </c>
      <c r="NL21" s="10">
        <v>25200</v>
      </c>
      <c r="NM21" s="10">
        <v>194422</v>
      </c>
      <c r="NN21" s="10">
        <v>200922</v>
      </c>
      <c r="NO21" s="10">
        <v>0</v>
      </c>
      <c r="NP21" s="10">
        <v>260649</v>
      </c>
      <c r="NQ21" s="10">
        <v>293320</v>
      </c>
      <c r="NR21" s="10">
        <v>68378</v>
      </c>
      <c r="NS21" s="10">
        <v>80409</v>
      </c>
      <c r="NT21" s="10">
        <v>92399</v>
      </c>
      <c r="NU21" s="10">
        <v>412665</v>
      </c>
      <c r="NV21" s="10">
        <v>157154</v>
      </c>
      <c r="NW21" s="10">
        <v>68513</v>
      </c>
      <c r="NX21" s="10">
        <v>383401</v>
      </c>
      <c r="NY21" s="10">
        <v>27351</v>
      </c>
      <c r="NZ21" s="10">
        <v>60204</v>
      </c>
      <c r="OA21" s="10">
        <v>298092</v>
      </c>
      <c r="OB21" s="10">
        <v>523195</v>
      </c>
      <c r="OC21" s="10">
        <v>352127</v>
      </c>
      <c r="OD21" s="10">
        <v>130719</v>
      </c>
      <c r="OE21" s="10">
        <v>16232</v>
      </c>
      <c r="OF21" s="10">
        <v>173290</v>
      </c>
      <c r="OG21" s="10">
        <v>425611</v>
      </c>
      <c r="OH21" s="10">
        <v>72049</v>
      </c>
      <c r="OI21" s="10">
        <v>697747</v>
      </c>
      <c r="OJ21" s="10">
        <v>80444</v>
      </c>
      <c r="OK21" s="10">
        <v>291398</v>
      </c>
      <c r="OL21" s="10">
        <v>190122</v>
      </c>
      <c r="OM21" s="10">
        <v>160141</v>
      </c>
      <c r="ON21" s="10">
        <v>24221</v>
      </c>
      <c r="OO21" s="10">
        <v>376728</v>
      </c>
      <c r="OP21" s="10">
        <v>120797</v>
      </c>
      <c r="OQ21" s="10">
        <v>736752</v>
      </c>
      <c r="OR21" s="10">
        <v>415656</v>
      </c>
      <c r="OS21" s="10">
        <v>0</v>
      </c>
      <c r="OT21" s="10">
        <v>4790</v>
      </c>
      <c r="OU21" s="10">
        <v>109206</v>
      </c>
    </row>
    <row r="22" spans="1:826" s="10" customFormat="1">
      <c r="A22" s="28" t="s">
        <v>6</v>
      </c>
      <c r="B22" s="10">
        <v>128213</v>
      </c>
      <c r="C22" s="10">
        <v>1077963</v>
      </c>
      <c r="D22" s="10">
        <v>84478</v>
      </c>
      <c r="E22" s="10">
        <v>708002</v>
      </c>
      <c r="F22" s="10">
        <v>669691</v>
      </c>
      <c r="G22" s="10">
        <v>406350</v>
      </c>
      <c r="H22" s="10">
        <v>358777</v>
      </c>
      <c r="I22" s="10">
        <v>157096</v>
      </c>
      <c r="J22" s="10">
        <v>345540</v>
      </c>
      <c r="K22" s="10">
        <v>337084</v>
      </c>
      <c r="L22" s="10">
        <v>168649</v>
      </c>
      <c r="M22" s="10">
        <v>324459</v>
      </c>
      <c r="N22" s="10">
        <v>347694</v>
      </c>
      <c r="O22" s="10">
        <v>3048</v>
      </c>
      <c r="P22" s="10">
        <v>4147</v>
      </c>
      <c r="Q22" s="10">
        <v>265675</v>
      </c>
      <c r="R22" s="10">
        <v>526984</v>
      </c>
      <c r="S22" s="10">
        <v>1025514</v>
      </c>
      <c r="T22" s="10">
        <v>1042232</v>
      </c>
      <c r="U22" s="10">
        <v>192584</v>
      </c>
      <c r="V22" s="10">
        <v>603156</v>
      </c>
      <c r="W22" s="10">
        <v>610680</v>
      </c>
      <c r="X22" s="10">
        <v>619932</v>
      </c>
      <c r="Y22" s="10">
        <v>889278</v>
      </c>
      <c r="Z22" s="10">
        <v>1243458</v>
      </c>
      <c r="AA22" s="10">
        <v>855206</v>
      </c>
      <c r="AB22" s="10">
        <v>1022239</v>
      </c>
      <c r="AC22" s="10">
        <v>1034531</v>
      </c>
      <c r="AD22" s="10">
        <v>4117362</v>
      </c>
      <c r="AE22" s="10">
        <v>454308</v>
      </c>
      <c r="AF22" s="10">
        <v>186512</v>
      </c>
      <c r="AG22" s="10">
        <v>874606</v>
      </c>
      <c r="AH22" s="10">
        <v>730855</v>
      </c>
      <c r="AI22" s="10">
        <v>771710</v>
      </c>
      <c r="AJ22" s="10">
        <v>868380</v>
      </c>
      <c r="AK22" s="10">
        <v>791953</v>
      </c>
      <c r="AL22" s="10">
        <v>969028</v>
      </c>
      <c r="AM22" s="10">
        <v>1257635</v>
      </c>
      <c r="AN22" s="10">
        <v>1701253</v>
      </c>
      <c r="AO22" s="10">
        <v>759606</v>
      </c>
      <c r="AP22" s="10">
        <v>687547</v>
      </c>
      <c r="AQ22" s="10">
        <v>1108723</v>
      </c>
      <c r="AR22" s="10">
        <v>792174</v>
      </c>
      <c r="AS22" s="10">
        <v>949073</v>
      </c>
      <c r="AT22" s="10">
        <v>1137677</v>
      </c>
      <c r="AU22" s="10">
        <v>849957</v>
      </c>
      <c r="AV22" s="10">
        <v>690232</v>
      </c>
      <c r="AW22" s="10">
        <v>1004796</v>
      </c>
      <c r="AX22" s="10">
        <v>649441</v>
      </c>
      <c r="AY22" s="10">
        <v>1451167</v>
      </c>
      <c r="AZ22" s="10">
        <v>1160313</v>
      </c>
      <c r="BA22" s="10">
        <v>1284247</v>
      </c>
      <c r="BB22" s="10">
        <v>106265</v>
      </c>
      <c r="BC22" s="10">
        <v>99945</v>
      </c>
      <c r="BD22" s="10">
        <v>262238</v>
      </c>
      <c r="BE22" s="10">
        <v>155105</v>
      </c>
      <c r="BF22" s="10">
        <v>298661</v>
      </c>
      <c r="BG22" s="10">
        <v>213585</v>
      </c>
      <c r="BH22" s="10">
        <v>469335</v>
      </c>
      <c r="BI22" s="10">
        <v>83565</v>
      </c>
      <c r="BJ22" s="10">
        <v>1362198</v>
      </c>
      <c r="BK22" s="10">
        <v>300890</v>
      </c>
      <c r="BL22" s="10">
        <v>50541</v>
      </c>
      <c r="BM22" s="10">
        <v>136576</v>
      </c>
      <c r="BN22" s="10">
        <v>570866</v>
      </c>
      <c r="BO22" s="10">
        <v>538356</v>
      </c>
      <c r="BP22" s="10">
        <v>176426</v>
      </c>
      <c r="BQ22" s="10">
        <v>401913</v>
      </c>
      <c r="BR22" s="10">
        <v>572720</v>
      </c>
      <c r="BS22" s="10">
        <v>388637</v>
      </c>
      <c r="BT22" s="10">
        <v>243756</v>
      </c>
      <c r="BU22" s="10">
        <v>598781</v>
      </c>
      <c r="BV22" s="10">
        <v>1253625</v>
      </c>
      <c r="BW22" s="10">
        <v>430281</v>
      </c>
      <c r="BX22" s="10">
        <v>70406</v>
      </c>
      <c r="BY22" s="10">
        <v>163076</v>
      </c>
      <c r="BZ22" s="10">
        <v>298337</v>
      </c>
      <c r="CA22" s="10">
        <v>61168</v>
      </c>
      <c r="CB22" s="10">
        <v>207738</v>
      </c>
      <c r="CC22" s="10">
        <v>1341634</v>
      </c>
      <c r="CD22" s="10">
        <v>30069</v>
      </c>
      <c r="CE22" s="10">
        <v>333993</v>
      </c>
      <c r="CF22" s="10">
        <v>331557</v>
      </c>
      <c r="CG22" s="10">
        <v>274327</v>
      </c>
      <c r="CH22" s="10">
        <v>262297</v>
      </c>
      <c r="CI22" s="10">
        <v>264391</v>
      </c>
      <c r="CJ22" s="10">
        <v>231905</v>
      </c>
      <c r="CK22" s="10">
        <v>206284</v>
      </c>
      <c r="CL22" s="10">
        <v>342701</v>
      </c>
      <c r="CM22" s="10">
        <v>155200</v>
      </c>
      <c r="CN22" s="10">
        <v>114186</v>
      </c>
      <c r="CO22" s="10">
        <v>196531</v>
      </c>
      <c r="CP22" s="10">
        <v>180542</v>
      </c>
      <c r="CQ22" s="10">
        <v>220094</v>
      </c>
      <c r="CR22" s="10">
        <v>180251</v>
      </c>
      <c r="CS22" s="10">
        <v>206369</v>
      </c>
      <c r="CT22" s="10">
        <v>206168</v>
      </c>
      <c r="CU22" s="10">
        <v>223368</v>
      </c>
      <c r="CV22" s="10">
        <v>264103</v>
      </c>
      <c r="CW22" s="10">
        <v>190725</v>
      </c>
      <c r="CX22" s="10">
        <v>142473</v>
      </c>
      <c r="CY22" s="10">
        <v>171315</v>
      </c>
      <c r="CZ22" s="10">
        <v>257675</v>
      </c>
      <c r="DA22" s="10">
        <v>356387</v>
      </c>
      <c r="DB22" s="10">
        <v>231044</v>
      </c>
      <c r="DC22" s="10">
        <v>236347</v>
      </c>
      <c r="DD22" s="10">
        <v>399387</v>
      </c>
      <c r="DE22" s="10">
        <v>840851</v>
      </c>
      <c r="DF22" s="10">
        <v>96102</v>
      </c>
      <c r="DG22" s="10">
        <v>556729</v>
      </c>
      <c r="DH22" s="10">
        <v>246995</v>
      </c>
      <c r="DI22" s="10">
        <v>671824</v>
      </c>
      <c r="DJ22" s="10">
        <v>149367</v>
      </c>
      <c r="DK22" s="10">
        <v>270554</v>
      </c>
      <c r="DL22" s="10">
        <v>254354</v>
      </c>
      <c r="DM22" s="10">
        <v>430456</v>
      </c>
      <c r="DN22" s="10">
        <v>218717</v>
      </c>
      <c r="DO22" s="10">
        <v>422443</v>
      </c>
      <c r="DP22" s="10">
        <v>341518</v>
      </c>
      <c r="DQ22" s="10">
        <v>426441</v>
      </c>
      <c r="DR22" s="10">
        <v>69052</v>
      </c>
      <c r="DS22" s="10">
        <v>80634</v>
      </c>
      <c r="DT22" s="10">
        <v>861835</v>
      </c>
      <c r="DU22" s="10">
        <v>150524</v>
      </c>
      <c r="DV22" s="10">
        <v>118541</v>
      </c>
      <c r="DW22" s="10">
        <v>1034081</v>
      </c>
      <c r="DX22" s="10">
        <v>351083</v>
      </c>
      <c r="DY22" s="10">
        <v>133187</v>
      </c>
      <c r="DZ22" s="10">
        <v>1020583</v>
      </c>
      <c r="EA22" s="10">
        <v>480636</v>
      </c>
      <c r="EB22" s="10">
        <v>293248</v>
      </c>
      <c r="EC22" s="10">
        <v>241444</v>
      </c>
      <c r="ED22" s="10">
        <v>269096</v>
      </c>
      <c r="EE22" s="10">
        <v>733274</v>
      </c>
      <c r="EF22" s="10">
        <v>311111</v>
      </c>
      <c r="EG22" s="10">
        <v>33467</v>
      </c>
      <c r="EH22" s="10">
        <v>325561</v>
      </c>
      <c r="EI22" s="10">
        <v>849424</v>
      </c>
      <c r="EJ22" s="10">
        <v>21926</v>
      </c>
      <c r="EK22" s="10">
        <v>34373</v>
      </c>
      <c r="EL22" s="10">
        <v>285622</v>
      </c>
      <c r="EM22" s="10">
        <v>193995</v>
      </c>
      <c r="EN22" s="10">
        <v>261450</v>
      </c>
      <c r="EO22" s="10">
        <v>471486</v>
      </c>
      <c r="EQ22" s="10">
        <v>203988</v>
      </c>
      <c r="ER22" s="10">
        <v>123384</v>
      </c>
      <c r="ES22" s="10">
        <v>756222</v>
      </c>
      <c r="ET22" s="10">
        <v>614866</v>
      </c>
      <c r="EU22" s="10">
        <v>183057</v>
      </c>
      <c r="EV22" s="10">
        <v>50790</v>
      </c>
      <c r="EW22" s="10">
        <v>732654</v>
      </c>
      <c r="EX22" s="10">
        <v>186977</v>
      </c>
      <c r="EY22" s="10">
        <v>170371</v>
      </c>
      <c r="EZ22" s="10">
        <v>63863</v>
      </c>
      <c r="FA22" s="10">
        <v>1427732</v>
      </c>
      <c r="FB22" s="10">
        <v>382449</v>
      </c>
      <c r="FC22" s="10">
        <v>550085</v>
      </c>
      <c r="FD22" s="10">
        <v>308769</v>
      </c>
      <c r="FE22" s="10">
        <v>392488</v>
      </c>
      <c r="FF22" s="10">
        <v>96493</v>
      </c>
      <c r="FG22" s="10">
        <v>41998</v>
      </c>
      <c r="FH22" s="10">
        <v>185243</v>
      </c>
      <c r="FI22" s="10">
        <v>416533</v>
      </c>
      <c r="FJ22" s="10">
        <v>308268</v>
      </c>
      <c r="FK22" s="10">
        <v>639709</v>
      </c>
      <c r="FL22" s="10">
        <v>265736</v>
      </c>
      <c r="FM22" s="10">
        <v>511691</v>
      </c>
      <c r="FN22" s="10">
        <v>624565</v>
      </c>
      <c r="FO22" s="10">
        <v>750380</v>
      </c>
      <c r="FP22" s="10">
        <v>378882</v>
      </c>
      <c r="FQ22" s="10">
        <v>369855</v>
      </c>
      <c r="FR22" s="10">
        <v>460906</v>
      </c>
      <c r="FS22" s="10">
        <v>338447</v>
      </c>
      <c r="FT22" s="10">
        <v>503532</v>
      </c>
      <c r="FU22" s="10">
        <v>100381</v>
      </c>
      <c r="FV22" s="10">
        <v>5205156</v>
      </c>
      <c r="FW22" s="10">
        <v>359145</v>
      </c>
      <c r="FX22" s="10">
        <v>654561</v>
      </c>
      <c r="FY22" s="10">
        <v>1196589</v>
      </c>
      <c r="FZ22" s="10">
        <v>217439</v>
      </c>
      <c r="GA22" s="10">
        <v>307140</v>
      </c>
      <c r="GB22" s="10">
        <v>362877</v>
      </c>
      <c r="GC22" s="10">
        <v>149367</v>
      </c>
      <c r="GD22" s="10">
        <v>2863385</v>
      </c>
      <c r="GE22" s="10">
        <v>203586</v>
      </c>
      <c r="GF22" s="10">
        <v>317563</v>
      </c>
      <c r="GG22" s="10">
        <v>406066</v>
      </c>
      <c r="GH22" s="10">
        <v>562444</v>
      </c>
      <c r="GI22" s="10">
        <v>110552</v>
      </c>
      <c r="GJ22" s="10">
        <v>256088</v>
      </c>
      <c r="GK22" s="10">
        <v>175159</v>
      </c>
      <c r="GL22" s="10">
        <v>258727</v>
      </c>
      <c r="GM22" s="10">
        <v>565489</v>
      </c>
      <c r="GN22" s="10">
        <v>56381</v>
      </c>
      <c r="GO22" s="10">
        <v>58110</v>
      </c>
      <c r="GP22" s="10">
        <v>293261</v>
      </c>
      <c r="GQ22" s="10">
        <v>293687</v>
      </c>
      <c r="GR22" s="10">
        <v>177478</v>
      </c>
      <c r="GS22" s="10">
        <v>153073</v>
      </c>
      <c r="GT22" s="10">
        <v>800371</v>
      </c>
      <c r="GU22" s="10">
        <v>544839</v>
      </c>
      <c r="GV22" s="10">
        <v>1920080</v>
      </c>
      <c r="GW22" s="10">
        <v>17270</v>
      </c>
      <c r="GX22" s="10">
        <v>191994</v>
      </c>
      <c r="GY22" s="10">
        <v>224826</v>
      </c>
      <c r="GZ22" s="10">
        <v>656700</v>
      </c>
      <c r="HA22" s="10">
        <v>656035</v>
      </c>
      <c r="HB22" s="10">
        <v>145034</v>
      </c>
      <c r="HC22" s="10">
        <v>56581</v>
      </c>
      <c r="HD22" s="10">
        <v>150243</v>
      </c>
      <c r="HE22" s="10">
        <v>625960</v>
      </c>
      <c r="HF22" s="10">
        <v>620712</v>
      </c>
      <c r="HG22" s="10">
        <v>35955</v>
      </c>
      <c r="HH22" s="10">
        <v>1192393</v>
      </c>
      <c r="HI22" s="10">
        <v>219161</v>
      </c>
      <c r="HJ22" s="10">
        <v>298570</v>
      </c>
      <c r="HK22" s="10">
        <v>1188680</v>
      </c>
      <c r="HL22" s="10">
        <v>397388</v>
      </c>
      <c r="HM22" s="10">
        <v>326649</v>
      </c>
      <c r="HN22" s="10">
        <v>959294</v>
      </c>
      <c r="HO22" s="10">
        <v>1401979</v>
      </c>
      <c r="HP22" s="10">
        <v>1362759</v>
      </c>
      <c r="HQ22" s="10">
        <v>232120</v>
      </c>
      <c r="HR22" s="10">
        <v>180393</v>
      </c>
      <c r="HS22" s="10">
        <v>1056641</v>
      </c>
      <c r="HT22" s="10">
        <v>1219078</v>
      </c>
      <c r="HU22" s="10">
        <v>1057569</v>
      </c>
      <c r="HV22" s="10">
        <v>655504</v>
      </c>
      <c r="HW22" s="10">
        <v>419407</v>
      </c>
      <c r="HX22" s="10">
        <v>1242415</v>
      </c>
      <c r="HY22" s="10">
        <v>154789</v>
      </c>
      <c r="HZ22" s="10">
        <v>38991</v>
      </c>
      <c r="IA22" s="10">
        <v>196524</v>
      </c>
      <c r="IB22" s="10">
        <v>126348</v>
      </c>
      <c r="IC22" s="10">
        <v>94875</v>
      </c>
      <c r="ID22" s="10">
        <v>119972</v>
      </c>
      <c r="IE22" s="10">
        <v>59110</v>
      </c>
      <c r="IF22" s="10">
        <v>198006</v>
      </c>
      <c r="IG22" s="10">
        <v>87129</v>
      </c>
      <c r="IH22" s="10">
        <v>480629</v>
      </c>
      <c r="II22" s="10">
        <v>139989</v>
      </c>
      <c r="IJ22" s="10">
        <v>177665</v>
      </c>
      <c r="IK22" s="10">
        <v>375291</v>
      </c>
      <c r="IL22" s="10">
        <v>889214</v>
      </c>
      <c r="IM22" s="10">
        <v>339085</v>
      </c>
      <c r="IN22" s="10">
        <v>341024</v>
      </c>
      <c r="IO22" s="10">
        <v>408647</v>
      </c>
      <c r="IP22" s="10">
        <v>549194</v>
      </c>
      <c r="IQ22" s="10">
        <v>710592</v>
      </c>
      <c r="IR22" s="10">
        <v>431060</v>
      </c>
      <c r="IS22" s="10">
        <v>445732</v>
      </c>
      <c r="IT22" s="10">
        <v>168193</v>
      </c>
      <c r="IU22" s="10">
        <v>438768</v>
      </c>
      <c r="IV22" s="10">
        <v>179117</v>
      </c>
      <c r="IW22" s="10">
        <v>339689</v>
      </c>
      <c r="IX22" s="10">
        <v>110020</v>
      </c>
      <c r="IY22" s="10">
        <v>28149</v>
      </c>
      <c r="IZ22" s="10">
        <v>217734</v>
      </c>
      <c r="JA22" s="10">
        <v>279433</v>
      </c>
      <c r="JB22" s="10">
        <v>136181</v>
      </c>
      <c r="JC22" s="10">
        <v>799919</v>
      </c>
      <c r="JD22" s="10">
        <v>167699</v>
      </c>
      <c r="JE22" s="10">
        <v>706845</v>
      </c>
      <c r="JF22" s="10">
        <v>423563</v>
      </c>
      <c r="JG22" s="10">
        <v>574908</v>
      </c>
      <c r="JH22" s="10">
        <v>501781</v>
      </c>
      <c r="JI22" s="10">
        <v>492077</v>
      </c>
      <c r="JJ22" s="10">
        <v>470664</v>
      </c>
      <c r="JK22" s="10">
        <v>626807</v>
      </c>
      <c r="JL22" s="10">
        <v>394073</v>
      </c>
      <c r="JM22" s="10">
        <v>430598</v>
      </c>
      <c r="JN22" s="10">
        <v>413286</v>
      </c>
      <c r="JO22" s="10">
        <v>562963</v>
      </c>
      <c r="JP22" s="10">
        <v>423878</v>
      </c>
      <c r="JQ22" s="10">
        <v>562285</v>
      </c>
      <c r="JR22" s="10">
        <v>466277</v>
      </c>
      <c r="JS22" s="10">
        <v>473353</v>
      </c>
      <c r="JT22" s="10">
        <v>457779</v>
      </c>
      <c r="JU22" s="10">
        <v>848683</v>
      </c>
      <c r="JV22" s="10">
        <v>577666</v>
      </c>
      <c r="JW22" s="10">
        <v>1202345</v>
      </c>
      <c r="JX22" s="10">
        <v>66675</v>
      </c>
      <c r="JY22" s="10">
        <v>617350</v>
      </c>
      <c r="JZ22" s="10">
        <v>152463</v>
      </c>
      <c r="KA22" s="10">
        <v>425972</v>
      </c>
      <c r="KB22" s="10">
        <v>629236</v>
      </c>
      <c r="KC22" s="10">
        <v>185</v>
      </c>
      <c r="KD22" s="10">
        <v>105183</v>
      </c>
      <c r="KE22" s="10">
        <v>368223</v>
      </c>
      <c r="KF22" s="10">
        <v>431004</v>
      </c>
      <c r="KG22" s="10">
        <v>15514</v>
      </c>
      <c r="KH22" s="10">
        <v>237860</v>
      </c>
      <c r="KI22" s="10">
        <v>432486</v>
      </c>
      <c r="KJ22" s="10">
        <v>44047</v>
      </c>
      <c r="KK22" s="10">
        <v>241489</v>
      </c>
      <c r="KL22" s="10">
        <v>108206</v>
      </c>
      <c r="KM22" s="10">
        <v>13568</v>
      </c>
      <c r="KN22" s="10">
        <v>674190</v>
      </c>
      <c r="KO22" s="10">
        <v>145034</v>
      </c>
      <c r="KP22" s="10">
        <v>709338</v>
      </c>
      <c r="KQ22" s="10">
        <v>547108</v>
      </c>
      <c r="KR22" s="10">
        <v>36104</v>
      </c>
      <c r="KS22" s="10">
        <v>158404</v>
      </c>
      <c r="KT22" s="10">
        <v>551561</v>
      </c>
      <c r="KU22" s="10">
        <v>99561</v>
      </c>
      <c r="KV22" s="10">
        <v>320269</v>
      </c>
      <c r="KW22" s="10">
        <v>126272</v>
      </c>
      <c r="KX22" s="10">
        <v>168551</v>
      </c>
      <c r="KY22" s="10">
        <v>182335</v>
      </c>
      <c r="KZ22" s="10">
        <v>128795</v>
      </c>
      <c r="LA22" s="10">
        <v>198027</v>
      </c>
      <c r="LB22" s="10">
        <v>1621431</v>
      </c>
      <c r="LC22" s="10">
        <v>1491891</v>
      </c>
      <c r="LD22" s="10">
        <v>81711</v>
      </c>
      <c r="LE22" s="10">
        <v>457010</v>
      </c>
      <c r="LF22" s="10">
        <v>193292</v>
      </c>
      <c r="LG22" s="10">
        <v>1766652</v>
      </c>
      <c r="LH22" s="10">
        <v>460175</v>
      </c>
      <c r="LI22" s="10">
        <v>78153</v>
      </c>
      <c r="LJ22" s="10">
        <v>697836</v>
      </c>
      <c r="LK22" s="10">
        <v>77628</v>
      </c>
      <c r="LL22" s="10">
        <v>116641</v>
      </c>
      <c r="LM22" s="10">
        <v>914445</v>
      </c>
      <c r="LN22" s="10">
        <v>52925</v>
      </c>
      <c r="LO22" s="10">
        <v>452285</v>
      </c>
      <c r="LP22" s="10">
        <v>1505830</v>
      </c>
      <c r="LQ22" s="10">
        <v>270295</v>
      </c>
      <c r="LR22" s="10">
        <v>162261</v>
      </c>
      <c r="LS22" s="10">
        <v>282340</v>
      </c>
      <c r="LT22" s="10">
        <v>20223</v>
      </c>
      <c r="LU22" s="10">
        <v>742800</v>
      </c>
      <c r="LV22" s="10">
        <v>159916</v>
      </c>
      <c r="LW22" s="10">
        <v>239088</v>
      </c>
      <c r="LX22" s="10">
        <v>341052</v>
      </c>
      <c r="LY22" s="10">
        <v>141048</v>
      </c>
      <c r="LZ22" s="10">
        <v>251742</v>
      </c>
      <c r="MA22" s="10">
        <v>338085</v>
      </c>
      <c r="MB22" s="10">
        <v>42683</v>
      </c>
      <c r="MC22" s="162">
        <v>204902</v>
      </c>
      <c r="MD22" s="10">
        <v>134498</v>
      </c>
      <c r="ME22" s="10">
        <v>541491</v>
      </c>
      <c r="MF22" s="10">
        <v>434789</v>
      </c>
      <c r="MG22" s="10">
        <v>105396</v>
      </c>
      <c r="MH22" s="10">
        <v>79303</v>
      </c>
      <c r="MI22" s="10">
        <v>121379</v>
      </c>
      <c r="MJ22" s="10">
        <v>426954</v>
      </c>
      <c r="MK22" s="10">
        <v>116579</v>
      </c>
      <c r="ML22" s="10">
        <v>320549</v>
      </c>
      <c r="MM22" s="163">
        <v>1002605</v>
      </c>
      <c r="MN22" s="10">
        <v>724425</v>
      </c>
      <c r="MO22" s="10">
        <v>0</v>
      </c>
      <c r="MP22" s="10">
        <v>219084</v>
      </c>
      <c r="MQ22" s="10">
        <v>581656</v>
      </c>
      <c r="MR22" s="10">
        <v>196805</v>
      </c>
      <c r="MS22" s="10">
        <v>381850</v>
      </c>
      <c r="MT22" s="10">
        <v>373225</v>
      </c>
      <c r="MU22" s="10">
        <v>256088</v>
      </c>
      <c r="MV22" s="10">
        <v>288974</v>
      </c>
      <c r="MW22" s="10">
        <v>242160</v>
      </c>
      <c r="MX22" s="10">
        <v>590816</v>
      </c>
      <c r="MY22" s="10">
        <v>0</v>
      </c>
      <c r="MZ22" s="10">
        <v>508300</v>
      </c>
      <c r="NA22" s="162">
        <v>69759</v>
      </c>
      <c r="NB22" s="10">
        <v>423500</v>
      </c>
      <c r="NC22" s="10">
        <v>96365</v>
      </c>
      <c r="ND22" s="10">
        <v>72560</v>
      </c>
      <c r="NE22" s="10">
        <v>198341</v>
      </c>
      <c r="NF22" s="10">
        <v>114791</v>
      </c>
      <c r="NG22" s="10">
        <v>598724</v>
      </c>
      <c r="NH22" s="10">
        <v>976577</v>
      </c>
      <c r="NI22" s="10">
        <v>154995</v>
      </c>
      <c r="NJ22" s="10">
        <v>460127</v>
      </c>
      <c r="NK22" s="10">
        <v>256483</v>
      </c>
      <c r="NL22" s="10">
        <v>108510</v>
      </c>
      <c r="NM22" s="10">
        <v>223617</v>
      </c>
      <c r="NN22" s="10">
        <v>652916</v>
      </c>
      <c r="NO22" s="10">
        <v>107395</v>
      </c>
      <c r="NP22" s="10">
        <v>278089</v>
      </c>
      <c r="NQ22" s="10">
        <v>546901</v>
      </c>
      <c r="NR22" s="10">
        <v>96797</v>
      </c>
      <c r="NS22" s="10">
        <v>212003</v>
      </c>
      <c r="NT22" s="10">
        <v>107865</v>
      </c>
      <c r="NU22" s="10">
        <v>382647</v>
      </c>
      <c r="NV22" s="10">
        <v>753582</v>
      </c>
      <c r="NW22" s="10">
        <v>270554</v>
      </c>
      <c r="NX22" s="10">
        <v>1631094</v>
      </c>
      <c r="NY22" s="10">
        <v>75923</v>
      </c>
      <c r="NZ22" s="10">
        <v>24747</v>
      </c>
      <c r="OA22" s="10">
        <v>342821</v>
      </c>
      <c r="OB22" s="10">
        <v>5121126</v>
      </c>
      <c r="OC22" s="10">
        <v>974011</v>
      </c>
      <c r="OD22" s="10">
        <v>126177</v>
      </c>
      <c r="OE22" s="10">
        <v>160104</v>
      </c>
      <c r="OF22" s="10">
        <v>346853</v>
      </c>
      <c r="OG22" s="10">
        <v>1317575</v>
      </c>
      <c r="OH22" s="10">
        <v>242837</v>
      </c>
      <c r="OI22" s="10">
        <v>276411</v>
      </c>
      <c r="OJ22" s="10">
        <v>429264</v>
      </c>
      <c r="OK22" s="10">
        <v>305507</v>
      </c>
      <c r="OL22" s="10">
        <v>840411</v>
      </c>
      <c r="OM22" s="10">
        <v>404156</v>
      </c>
      <c r="ON22" s="10">
        <v>48899</v>
      </c>
      <c r="OO22" s="10">
        <v>369424</v>
      </c>
      <c r="OP22" s="10">
        <v>68829</v>
      </c>
      <c r="OQ22" s="10">
        <v>295899</v>
      </c>
      <c r="OR22" s="10">
        <v>211086</v>
      </c>
      <c r="OS22" s="10">
        <v>905203</v>
      </c>
      <c r="OT22" s="10">
        <v>127458</v>
      </c>
      <c r="OU22" s="10">
        <v>60501</v>
      </c>
    </row>
    <row r="23" spans="1:826" s="10" customFormat="1">
      <c r="A23" s="28" t="s">
        <v>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3000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70667</v>
      </c>
      <c r="BI23" s="10">
        <v>0</v>
      </c>
      <c r="BJ23" s="10">
        <v>0</v>
      </c>
      <c r="BK23" s="10">
        <v>166610</v>
      </c>
      <c r="BL23" s="10">
        <v>0</v>
      </c>
      <c r="BM23" s="10">
        <v>0</v>
      </c>
      <c r="BN23" s="10">
        <v>0</v>
      </c>
      <c r="BO23" s="10">
        <v>0</v>
      </c>
      <c r="BP23" s="10">
        <v>11</v>
      </c>
      <c r="BQ23" s="10">
        <v>213479</v>
      </c>
      <c r="BR23" s="10">
        <v>6398</v>
      </c>
      <c r="BS23" s="10">
        <v>34202</v>
      </c>
      <c r="BT23" s="10">
        <v>6</v>
      </c>
      <c r="BU23" s="10">
        <v>9857</v>
      </c>
      <c r="BV23" s="10">
        <v>1561</v>
      </c>
      <c r="BW23" s="10">
        <v>169071</v>
      </c>
      <c r="BX23" s="10">
        <v>2</v>
      </c>
      <c r="BY23" s="10">
        <v>10</v>
      </c>
      <c r="BZ23" s="10">
        <v>10</v>
      </c>
      <c r="CA23" s="10">
        <v>13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42220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69950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12471</v>
      </c>
      <c r="EK23" s="10">
        <v>16449</v>
      </c>
      <c r="EL23" s="10">
        <v>0</v>
      </c>
      <c r="EM23" s="10">
        <v>0</v>
      </c>
      <c r="EN23" s="10">
        <v>0</v>
      </c>
      <c r="EO23" s="10">
        <v>0</v>
      </c>
      <c r="EQ23" s="10">
        <v>0</v>
      </c>
      <c r="ER23" s="10">
        <v>0</v>
      </c>
      <c r="ES23" s="10">
        <v>0</v>
      </c>
      <c r="ET23" s="10">
        <v>183676</v>
      </c>
      <c r="EU23" s="10">
        <v>0</v>
      </c>
      <c r="EV23" s="10">
        <v>0</v>
      </c>
      <c r="EW23" s="10">
        <v>0</v>
      </c>
      <c r="EX23" s="10">
        <v>0</v>
      </c>
      <c r="EY23" s="10">
        <v>5000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0</v>
      </c>
      <c r="GA23" s="10">
        <v>0</v>
      </c>
      <c r="GB23" s="10">
        <v>0</v>
      </c>
      <c r="GC23" s="10">
        <v>0</v>
      </c>
      <c r="GD23" s="10">
        <v>0</v>
      </c>
      <c r="GE23" s="10">
        <v>0</v>
      </c>
      <c r="GF23" s="10">
        <v>0</v>
      </c>
      <c r="GG23" s="10">
        <v>5600</v>
      </c>
      <c r="GH23" s="10">
        <v>0</v>
      </c>
      <c r="GI23" s="10">
        <v>0</v>
      </c>
      <c r="GJ23" s="10">
        <v>0</v>
      </c>
      <c r="GK23" s="10">
        <v>0</v>
      </c>
      <c r="GL23" s="10">
        <v>0</v>
      </c>
      <c r="GM23" s="10">
        <v>0</v>
      </c>
      <c r="GN23" s="10">
        <v>0</v>
      </c>
      <c r="GO23" s="10">
        <v>0</v>
      </c>
      <c r="GP23" s="10">
        <v>0</v>
      </c>
      <c r="GQ23" s="10">
        <v>0</v>
      </c>
      <c r="GR23" s="10">
        <v>147</v>
      </c>
      <c r="GS23" s="10">
        <v>0</v>
      </c>
      <c r="GT23" s="10">
        <v>0</v>
      </c>
      <c r="GU23" s="10">
        <v>0</v>
      </c>
      <c r="GV23" s="10">
        <v>0</v>
      </c>
      <c r="GW23" s="10">
        <v>0</v>
      </c>
      <c r="GX23" s="10">
        <v>9377</v>
      </c>
      <c r="GY23" s="10">
        <v>19061</v>
      </c>
      <c r="GZ23" s="10">
        <v>78239</v>
      </c>
      <c r="HA23" s="10">
        <v>0</v>
      </c>
      <c r="HB23" s="10">
        <v>0</v>
      </c>
      <c r="HC23" s="10">
        <v>0</v>
      </c>
      <c r="HD23" s="10">
        <v>0</v>
      </c>
      <c r="HE23" s="10">
        <v>0</v>
      </c>
      <c r="HF23" s="10">
        <v>0</v>
      </c>
      <c r="HG23" s="10">
        <v>0</v>
      </c>
      <c r="HH23" s="10">
        <v>0</v>
      </c>
      <c r="HI23" s="10">
        <v>0</v>
      </c>
      <c r="HJ23" s="10">
        <v>0</v>
      </c>
      <c r="HK23" s="10">
        <v>0</v>
      </c>
      <c r="HL23" s="10">
        <v>0</v>
      </c>
      <c r="HM23" s="10">
        <v>0</v>
      </c>
      <c r="HN23" s="10">
        <v>0</v>
      </c>
      <c r="HO23" s="10">
        <v>0</v>
      </c>
      <c r="HP23" s="10">
        <v>0</v>
      </c>
      <c r="HQ23" s="10">
        <v>0</v>
      </c>
      <c r="HR23" s="10">
        <v>0</v>
      </c>
      <c r="HS23" s="10">
        <v>0</v>
      </c>
      <c r="HT23" s="10">
        <v>0</v>
      </c>
      <c r="HU23" s="10">
        <v>0</v>
      </c>
      <c r="HV23" s="10">
        <v>0</v>
      </c>
      <c r="HW23" s="10">
        <v>0</v>
      </c>
      <c r="HX23" s="10">
        <v>0</v>
      </c>
      <c r="HY23" s="10">
        <v>0</v>
      </c>
      <c r="HZ23" s="10">
        <v>0</v>
      </c>
      <c r="IA23" s="10">
        <v>133222</v>
      </c>
      <c r="IB23" s="10">
        <v>0</v>
      </c>
      <c r="IC23" s="10">
        <v>0</v>
      </c>
      <c r="ID23" s="10">
        <v>881</v>
      </c>
      <c r="IE23" s="10">
        <v>0</v>
      </c>
      <c r="IF23" s="10">
        <v>0</v>
      </c>
      <c r="IG23" s="10">
        <v>0</v>
      </c>
      <c r="IH23" s="10">
        <v>0</v>
      </c>
      <c r="II23" s="10">
        <v>0</v>
      </c>
      <c r="IJ23" s="10">
        <v>0</v>
      </c>
      <c r="IK23" s="10">
        <v>0</v>
      </c>
      <c r="IL23" s="10">
        <v>0</v>
      </c>
      <c r="IM23" s="10">
        <v>0</v>
      </c>
      <c r="IN23" s="10">
        <v>0</v>
      </c>
      <c r="IO23" s="10">
        <v>0</v>
      </c>
      <c r="IP23" s="10">
        <v>0</v>
      </c>
      <c r="IQ23" s="10">
        <v>0</v>
      </c>
      <c r="IR23" s="10">
        <v>0</v>
      </c>
      <c r="IS23" s="10">
        <v>0</v>
      </c>
      <c r="IT23" s="10">
        <v>0</v>
      </c>
      <c r="IU23" s="10">
        <v>0</v>
      </c>
      <c r="IV23" s="10">
        <v>0</v>
      </c>
      <c r="IW23" s="10">
        <v>0</v>
      </c>
      <c r="IX23" s="10">
        <v>0</v>
      </c>
      <c r="IY23" s="10">
        <v>0</v>
      </c>
      <c r="IZ23" s="10">
        <v>0</v>
      </c>
      <c r="JA23" s="10">
        <v>0</v>
      </c>
      <c r="JB23" s="10">
        <v>0</v>
      </c>
      <c r="JC23" s="10">
        <v>0</v>
      </c>
      <c r="JD23" s="10">
        <v>0</v>
      </c>
      <c r="JE23" s="10">
        <v>96932</v>
      </c>
      <c r="JF23" s="10">
        <v>4474</v>
      </c>
      <c r="JG23" s="10">
        <v>350</v>
      </c>
      <c r="JH23" s="10">
        <v>0</v>
      </c>
      <c r="JI23" s="10">
        <v>56038</v>
      </c>
      <c r="JJ23" s="10">
        <v>43457</v>
      </c>
      <c r="JK23" s="10">
        <v>88016</v>
      </c>
      <c r="JL23" s="10">
        <v>277423</v>
      </c>
      <c r="JM23" s="10">
        <v>59492</v>
      </c>
      <c r="JN23" s="10">
        <v>53917</v>
      </c>
      <c r="JO23" s="10">
        <v>60035</v>
      </c>
      <c r="JP23" s="10">
        <v>61466</v>
      </c>
      <c r="JQ23" s="10">
        <v>71607</v>
      </c>
      <c r="JR23" s="10">
        <v>52746</v>
      </c>
      <c r="JS23" s="10">
        <v>311572</v>
      </c>
      <c r="JT23" s="10">
        <v>59194</v>
      </c>
      <c r="JU23" s="10">
        <v>63874</v>
      </c>
      <c r="JV23" s="10">
        <v>51636</v>
      </c>
      <c r="JW23" s="10">
        <v>0</v>
      </c>
      <c r="JX23" s="10">
        <v>0</v>
      </c>
      <c r="JY23" s="10">
        <v>0</v>
      </c>
      <c r="JZ23" s="10">
        <v>0</v>
      </c>
      <c r="KA23" s="10">
        <v>0</v>
      </c>
      <c r="KB23" s="10">
        <v>0</v>
      </c>
      <c r="KC23" s="10">
        <v>7756</v>
      </c>
      <c r="KD23" s="10">
        <v>0</v>
      </c>
      <c r="KE23" s="10">
        <v>22542</v>
      </c>
      <c r="KF23" s="10">
        <v>0</v>
      </c>
      <c r="KG23" s="10">
        <v>52112</v>
      </c>
      <c r="KH23" s="10">
        <v>0</v>
      </c>
      <c r="KI23" s="10">
        <v>0</v>
      </c>
      <c r="KJ23" s="10">
        <v>0</v>
      </c>
      <c r="KK23" s="10">
        <v>0</v>
      </c>
      <c r="KL23" s="10">
        <v>0</v>
      </c>
      <c r="KM23" s="10">
        <v>79225</v>
      </c>
      <c r="KN23" s="10">
        <v>111622</v>
      </c>
      <c r="KO23" s="10">
        <v>0</v>
      </c>
      <c r="KP23" s="10">
        <v>0</v>
      </c>
      <c r="KQ23" s="10">
        <v>0</v>
      </c>
      <c r="KR23" s="10">
        <v>0</v>
      </c>
      <c r="KS23" s="10">
        <v>0</v>
      </c>
      <c r="KT23" s="10">
        <v>0</v>
      </c>
      <c r="KU23" s="10">
        <v>0</v>
      </c>
      <c r="KV23" s="10">
        <v>0</v>
      </c>
      <c r="KW23" s="10">
        <v>0</v>
      </c>
      <c r="KX23" s="10">
        <v>0</v>
      </c>
      <c r="KY23" s="10">
        <v>21055</v>
      </c>
      <c r="KZ23" s="10">
        <v>0</v>
      </c>
      <c r="LA23" s="10">
        <v>0</v>
      </c>
      <c r="LB23" s="10">
        <v>0</v>
      </c>
      <c r="LC23" s="10">
        <v>0</v>
      </c>
      <c r="LD23" s="10">
        <v>0</v>
      </c>
      <c r="LE23" s="10">
        <v>0</v>
      </c>
      <c r="LF23" s="10">
        <v>0</v>
      </c>
      <c r="LG23" s="10">
        <v>0</v>
      </c>
      <c r="LH23" s="10">
        <v>0</v>
      </c>
      <c r="LI23" s="10">
        <v>0</v>
      </c>
      <c r="LJ23" s="10">
        <v>0</v>
      </c>
      <c r="LK23" s="10">
        <v>0</v>
      </c>
      <c r="LL23" s="10">
        <v>0</v>
      </c>
      <c r="LM23" s="10">
        <v>0</v>
      </c>
      <c r="LN23" s="10">
        <v>0</v>
      </c>
      <c r="LO23" s="10">
        <v>0</v>
      </c>
      <c r="LP23" s="10">
        <v>0</v>
      </c>
      <c r="LQ23" s="10">
        <v>0</v>
      </c>
      <c r="LR23" s="10">
        <v>0</v>
      </c>
      <c r="LS23" s="10">
        <v>6673</v>
      </c>
      <c r="LT23" s="10">
        <v>0</v>
      </c>
      <c r="LU23" s="10">
        <v>0</v>
      </c>
      <c r="LV23" s="10">
        <v>0</v>
      </c>
      <c r="LW23" s="10">
        <v>529</v>
      </c>
      <c r="LX23" s="10">
        <v>0</v>
      </c>
      <c r="LY23" s="10">
        <v>0</v>
      </c>
      <c r="LZ23" s="10">
        <v>0</v>
      </c>
      <c r="MA23" s="10">
        <v>0</v>
      </c>
      <c r="MB23" s="10">
        <v>0</v>
      </c>
      <c r="MC23" s="135">
        <v>0</v>
      </c>
      <c r="MD23" s="10">
        <v>0</v>
      </c>
      <c r="ME23" s="10">
        <v>0</v>
      </c>
      <c r="MF23" s="10">
        <v>0</v>
      </c>
      <c r="MG23" s="10">
        <v>0</v>
      </c>
      <c r="MH23" s="10">
        <v>0</v>
      </c>
      <c r="MI23" s="10">
        <v>0</v>
      </c>
      <c r="MJ23" s="10">
        <v>0</v>
      </c>
      <c r="MK23" s="10">
        <v>0</v>
      </c>
      <c r="ML23" s="10">
        <v>0</v>
      </c>
      <c r="MM23" s="130">
        <v>130863</v>
      </c>
      <c r="MN23" s="10">
        <v>0</v>
      </c>
      <c r="MO23" s="10">
        <v>0</v>
      </c>
      <c r="MP23" s="10">
        <v>0</v>
      </c>
      <c r="MQ23" s="10">
        <v>0</v>
      </c>
      <c r="MR23" s="10">
        <v>0</v>
      </c>
      <c r="MS23" s="10">
        <v>0</v>
      </c>
      <c r="MT23" s="10">
        <v>0</v>
      </c>
      <c r="MU23" s="10">
        <v>0</v>
      </c>
      <c r="MV23" s="10">
        <v>0</v>
      </c>
      <c r="MW23" s="10">
        <v>0</v>
      </c>
      <c r="MX23" s="10">
        <v>0</v>
      </c>
      <c r="MY23" s="10">
        <v>0</v>
      </c>
      <c r="MZ23" s="10">
        <v>0</v>
      </c>
      <c r="NA23" s="135">
        <v>0</v>
      </c>
      <c r="NB23" s="10">
        <v>0</v>
      </c>
      <c r="NC23" s="10">
        <v>915</v>
      </c>
      <c r="ND23" s="10">
        <v>0</v>
      </c>
      <c r="NE23" s="10">
        <v>0</v>
      </c>
      <c r="NF23" s="10">
        <v>0</v>
      </c>
      <c r="NG23" s="10">
        <v>0</v>
      </c>
      <c r="NH23" s="10">
        <v>0</v>
      </c>
      <c r="NI23" s="10">
        <v>0</v>
      </c>
      <c r="NJ23" s="10">
        <v>0</v>
      </c>
      <c r="NK23" s="10">
        <v>0</v>
      </c>
      <c r="NL23" s="10">
        <v>0</v>
      </c>
      <c r="NM23" s="10">
        <v>0</v>
      </c>
      <c r="NN23" s="10">
        <v>0</v>
      </c>
      <c r="NO23" s="10">
        <v>0</v>
      </c>
      <c r="NP23" s="10">
        <v>0</v>
      </c>
      <c r="NQ23" s="10">
        <v>0</v>
      </c>
      <c r="NR23" s="10">
        <v>0</v>
      </c>
      <c r="NS23" s="10">
        <v>0</v>
      </c>
      <c r="NT23" s="10">
        <v>49934</v>
      </c>
      <c r="NU23" s="10">
        <v>0</v>
      </c>
      <c r="NV23" s="10">
        <v>0</v>
      </c>
      <c r="NW23" s="10">
        <v>0</v>
      </c>
      <c r="NX23" s="10">
        <v>0</v>
      </c>
      <c r="NY23" s="10">
        <v>0</v>
      </c>
      <c r="NZ23" s="10">
        <v>0</v>
      </c>
      <c r="OA23" s="10">
        <v>0</v>
      </c>
      <c r="OB23" s="10">
        <v>0</v>
      </c>
      <c r="OC23" s="10">
        <v>0</v>
      </c>
      <c r="OD23" s="10">
        <v>0</v>
      </c>
      <c r="OE23" s="10">
        <v>0</v>
      </c>
      <c r="OF23" s="10">
        <v>0</v>
      </c>
      <c r="OG23" s="10">
        <v>4821</v>
      </c>
      <c r="OH23" s="10">
        <v>0</v>
      </c>
      <c r="OI23" s="10">
        <v>0</v>
      </c>
      <c r="OJ23" s="10">
        <v>0</v>
      </c>
      <c r="OK23" s="10">
        <v>1703</v>
      </c>
      <c r="OL23" s="10">
        <v>0</v>
      </c>
      <c r="OM23" s="10">
        <v>0</v>
      </c>
      <c r="ON23" s="10">
        <v>0</v>
      </c>
      <c r="OO23" s="10">
        <v>0</v>
      </c>
      <c r="OP23" s="10">
        <v>0</v>
      </c>
      <c r="OQ23" s="10">
        <v>0</v>
      </c>
      <c r="OR23" s="10">
        <v>0</v>
      </c>
      <c r="OS23" s="10">
        <v>0</v>
      </c>
      <c r="OT23" s="10">
        <v>0</v>
      </c>
      <c r="OU23" s="10">
        <v>0</v>
      </c>
    </row>
    <row r="24" spans="1:826" s="10" customFormat="1">
      <c r="A24" s="28" t="s">
        <v>8</v>
      </c>
      <c r="B24" s="10">
        <v>0</v>
      </c>
      <c r="C24" s="10">
        <v>341531</v>
      </c>
      <c r="D24" s="10">
        <v>2394</v>
      </c>
      <c r="E24" s="10">
        <v>68560</v>
      </c>
      <c r="F24" s="10">
        <v>36800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201520</v>
      </c>
      <c r="M24" s="10">
        <v>140025</v>
      </c>
      <c r="N24" s="10">
        <v>0</v>
      </c>
      <c r="O24" s="10">
        <v>0</v>
      </c>
      <c r="P24" s="10">
        <v>0</v>
      </c>
      <c r="Q24" s="10">
        <v>40374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2894664</v>
      </c>
      <c r="AE24" s="10">
        <v>0</v>
      </c>
      <c r="AF24" s="10">
        <v>163668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46437</v>
      </c>
      <c r="BK24" s="10">
        <v>0</v>
      </c>
      <c r="BL24" s="10">
        <v>0</v>
      </c>
      <c r="BM24" s="10">
        <v>0</v>
      </c>
      <c r="BN24" s="10">
        <v>14072</v>
      </c>
      <c r="BO24" s="10">
        <v>0</v>
      </c>
      <c r="BP24" s="10">
        <v>112310</v>
      </c>
      <c r="BQ24" s="10">
        <v>185282</v>
      </c>
      <c r="BR24" s="10">
        <v>190480</v>
      </c>
      <c r="BS24" s="10">
        <v>0</v>
      </c>
      <c r="BT24" s="10">
        <v>104751</v>
      </c>
      <c r="BU24" s="10">
        <v>193536</v>
      </c>
      <c r="BV24" s="10">
        <v>0</v>
      </c>
      <c r="BW24" s="10">
        <v>0</v>
      </c>
      <c r="BX24" s="10">
        <v>0</v>
      </c>
      <c r="BY24" s="10">
        <v>98408</v>
      </c>
      <c r="BZ24" s="10">
        <v>35095</v>
      </c>
      <c r="CA24" s="10">
        <v>0</v>
      </c>
      <c r="CB24" s="10">
        <v>0</v>
      </c>
      <c r="CC24" s="10">
        <v>12000</v>
      </c>
      <c r="CD24" s="10">
        <v>0</v>
      </c>
      <c r="CE24" s="10">
        <v>218599</v>
      </c>
      <c r="CF24" s="10">
        <v>236446</v>
      </c>
      <c r="CG24" s="10">
        <v>161620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142299</v>
      </c>
      <c r="DF24" s="10">
        <v>394</v>
      </c>
      <c r="DG24" s="10">
        <v>38775</v>
      </c>
      <c r="DH24" s="10">
        <v>126595</v>
      </c>
      <c r="DI24" s="10">
        <v>11696</v>
      </c>
      <c r="DJ24" s="10">
        <v>64939</v>
      </c>
      <c r="DK24" s="10">
        <v>4115</v>
      </c>
      <c r="DL24" s="10">
        <v>9546</v>
      </c>
      <c r="DM24" s="10">
        <v>78281</v>
      </c>
      <c r="DN24" s="10">
        <v>0</v>
      </c>
      <c r="DO24" s="10">
        <v>290226</v>
      </c>
      <c r="DP24" s="10">
        <v>18575</v>
      </c>
      <c r="DQ24" s="10">
        <v>0</v>
      </c>
      <c r="DR24" s="10">
        <v>0</v>
      </c>
      <c r="DS24" s="10">
        <v>43934</v>
      </c>
      <c r="DT24" s="10">
        <v>26956</v>
      </c>
      <c r="DU24" s="10">
        <v>0</v>
      </c>
      <c r="DV24" s="10">
        <v>5770</v>
      </c>
      <c r="DW24" s="10">
        <v>930783</v>
      </c>
      <c r="DX24" s="10">
        <v>173911</v>
      </c>
      <c r="DY24" s="10">
        <v>22997</v>
      </c>
      <c r="DZ24" s="10">
        <v>112359</v>
      </c>
      <c r="EA24" s="10">
        <v>73719</v>
      </c>
      <c r="EB24" s="10">
        <v>100047</v>
      </c>
      <c r="EC24" s="10">
        <v>207989</v>
      </c>
      <c r="ED24" s="10">
        <v>46676</v>
      </c>
      <c r="EE24" s="10">
        <v>0</v>
      </c>
      <c r="EF24" s="10">
        <v>0</v>
      </c>
      <c r="EG24" s="10">
        <v>128919</v>
      </c>
      <c r="EH24" s="10">
        <v>110169</v>
      </c>
      <c r="EI24" s="10">
        <v>169290</v>
      </c>
      <c r="EJ24" s="10">
        <v>685</v>
      </c>
      <c r="EK24" s="10">
        <v>450</v>
      </c>
      <c r="EL24" s="10">
        <v>1943</v>
      </c>
      <c r="EM24" s="10">
        <v>37120</v>
      </c>
      <c r="EN24" s="10">
        <v>99966</v>
      </c>
      <c r="EO24" s="10">
        <v>151437</v>
      </c>
      <c r="EQ24" s="10">
        <v>22</v>
      </c>
      <c r="ER24" s="10">
        <v>34849</v>
      </c>
      <c r="ES24" s="10">
        <v>89553</v>
      </c>
      <c r="ET24" s="10">
        <v>175123</v>
      </c>
      <c r="EU24" s="10">
        <v>0</v>
      </c>
      <c r="EV24" s="10">
        <v>10264</v>
      </c>
      <c r="EW24" s="10">
        <v>4703</v>
      </c>
      <c r="EX24" s="10">
        <v>0</v>
      </c>
      <c r="EY24" s="10">
        <v>23582</v>
      </c>
      <c r="EZ24" s="10">
        <v>11179</v>
      </c>
      <c r="FA24" s="10">
        <v>0</v>
      </c>
      <c r="FB24" s="10">
        <v>119860</v>
      </c>
      <c r="FC24" s="10">
        <v>211281</v>
      </c>
      <c r="FD24" s="10">
        <v>118303</v>
      </c>
      <c r="FE24" s="10">
        <v>178964</v>
      </c>
      <c r="FF24" s="10">
        <v>0</v>
      </c>
      <c r="FG24" s="10">
        <v>0</v>
      </c>
      <c r="FH24" s="10">
        <v>57512</v>
      </c>
      <c r="FI24" s="10">
        <v>141618</v>
      </c>
      <c r="FJ24" s="10">
        <v>48555</v>
      </c>
      <c r="FK24" s="10">
        <v>169274</v>
      </c>
      <c r="FL24" s="10">
        <v>82105</v>
      </c>
      <c r="FM24" s="10">
        <v>500698</v>
      </c>
      <c r="FN24" s="10">
        <v>0</v>
      </c>
      <c r="FO24" s="10">
        <v>267665</v>
      </c>
      <c r="FP24" s="10">
        <v>209150</v>
      </c>
      <c r="FQ24" s="10">
        <v>7950</v>
      </c>
      <c r="FR24" s="10">
        <v>250230</v>
      </c>
      <c r="FS24" s="10">
        <v>0</v>
      </c>
      <c r="FT24" s="10">
        <v>0</v>
      </c>
      <c r="FU24" s="10">
        <v>1200</v>
      </c>
      <c r="FV24" s="10">
        <v>99737</v>
      </c>
      <c r="FW24" s="10">
        <v>0</v>
      </c>
      <c r="FX24" s="10">
        <v>598517</v>
      </c>
      <c r="FY24" s="10">
        <v>461030</v>
      </c>
      <c r="FZ24" s="10">
        <v>61280</v>
      </c>
      <c r="GA24" s="10">
        <v>0</v>
      </c>
      <c r="GB24" s="10">
        <v>0</v>
      </c>
      <c r="GC24" s="10">
        <v>64939</v>
      </c>
      <c r="GD24" s="10">
        <v>1000475</v>
      </c>
      <c r="GE24" s="10">
        <v>0</v>
      </c>
      <c r="GF24" s="10">
        <v>0</v>
      </c>
      <c r="GG24" s="10">
        <v>0</v>
      </c>
      <c r="GH24" s="10">
        <v>763</v>
      </c>
      <c r="GI24" s="10">
        <v>6555</v>
      </c>
      <c r="GJ24" s="10">
        <v>122742</v>
      </c>
      <c r="GK24" s="10">
        <v>49057</v>
      </c>
      <c r="GL24" s="10">
        <v>0</v>
      </c>
      <c r="GM24" s="10">
        <v>0</v>
      </c>
      <c r="GN24" s="10">
        <v>0</v>
      </c>
      <c r="GO24" s="10">
        <v>0</v>
      </c>
      <c r="GP24" s="10">
        <v>109182</v>
      </c>
      <c r="GQ24" s="10">
        <v>24307</v>
      </c>
      <c r="GR24" s="10">
        <v>151740</v>
      </c>
      <c r="GS24" s="10">
        <v>8001</v>
      </c>
      <c r="GT24" s="10">
        <v>99444</v>
      </c>
      <c r="GU24" s="10">
        <v>20888</v>
      </c>
      <c r="GV24" s="10">
        <v>1114275</v>
      </c>
      <c r="GW24" s="10">
        <v>0</v>
      </c>
      <c r="GX24" s="10">
        <v>0</v>
      </c>
      <c r="GY24" s="10">
        <v>0</v>
      </c>
      <c r="GZ24" s="10">
        <v>0</v>
      </c>
      <c r="HA24" s="10">
        <v>8273</v>
      </c>
      <c r="HB24" s="10">
        <v>0</v>
      </c>
      <c r="HC24" s="10">
        <v>1457</v>
      </c>
      <c r="HD24" s="10">
        <v>0</v>
      </c>
      <c r="HE24" s="10">
        <v>0</v>
      </c>
      <c r="HF24" s="10">
        <v>0</v>
      </c>
      <c r="HG24" s="10">
        <v>0</v>
      </c>
      <c r="HH24" s="10">
        <v>6029</v>
      </c>
      <c r="HI24" s="10">
        <v>482</v>
      </c>
      <c r="HJ24" s="10">
        <v>0</v>
      </c>
      <c r="HK24" s="10">
        <v>2493</v>
      </c>
      <c r="HL24" s="10">
        <v>0</v>
      </c>
      <c r="HM24" s="10">
        <v>22704</v>
      </c>
      <c r="HN24" s="10">
        <v>6010</v>
      </c>
      <c r="HO24" s="10">
        <v>37011</v>
      </c>
      <c r="HP24" s="10">
        <v>9798</v>
      </c>
      <c r="HQ24" s="10">
        <v>10765</v>
      </c>
      <c r="HR24" s="10">
        <v>2764</v>
      </c>
      <c r="HS24" s="10">
        <v>0</v>
      </c>
      <c r="HT24" s="10">
        <v>0</v>
      </c>
      <c r="HU24" s="10">
        <v>1850</v>
      </c>
      <c r="HV24" s="10">
        <v>0</v>
      </c>
      <c r="HW24" s="10">
        <v>0</v>
      </c>
      <c r="HX24" s="10">
        <v>0</v>
      </c>
      <c r="HY24" s="10">
        <v>8681</v>
      </c>
      <c r="HZ24" s="10">
        <v>0</v>
      </c>
      <c r="IA24" s="10">
        <v>0</v>
      </c>
      <c r="IB24" s="10">
        <v>5486</v>
      </c>
      <c r="IC24" s="10">
        <v>25942</v>
      </c>
      <c r="ID24" s="10">
        <v>0</v>
      </c>
      <c r="IE24" s="10">
        <v>0</v>
      </c>
      <c r="IF24" s="10">
        <v>0</v>
      </c>
      <c r="IG24" s="10">
        <v>0</v>
      </c>
      <c r="IH24" s="10">
        <v>75936</v>
      </c>
      <c r="II24" s="10">
        <v>95200</v>
      </c>
      <c r="IJ24" s="10">
        <v>0</v>
      </c>
      <c r="IK24" s="10">
        <v>66122</v>
      </c>
      <c r="IL24" s="10">
        <v>0</v>
      </c>
      <c r="IM24" s="10">
        <v>91307</v>
      </c>
      <c r="IN24" s="10">
        <v>11561</v>
      </c>
      <c r="IO24" s="10">
        <v>98103</v>
      </c>
      <c r="IP24" s="10">
        <v>0</v>
      </c>
      <c r="IQ24" s="10">
        <v>0</v>
      </c>
      <c r="IR24" s="10">
        <v>0</v>
      </c>
      <c r="IS24" s="10">
        <v>0</v>
      </c>
      <c r="IT24" s="10">
        <v>0</v>
      </c>
      <c r="IU24" s="10">
        <v>0</v>
      </c>
      <c r="IV24" s="10">
        <v>0</v>
      </c>
      <c r="IW24" s="10">
        <v>6257</v>
      </c>
      <c r="IX24" s="10">
        <v>0</v>
      </c>
      <c r="IY24" s="10">
        <v>0</v>
      </c>
      <c r="IZ24" s="10">
        <v>103330</v>
      </c>
      <c r="JA24" s="10">
        <v>0</v>
      </c>
      <c r="JB24" s="10">
        <v>0</v>
      </c>
      <c r="JC24" s="10">
        <v>74460</v>
      </c>
      <c r="JD24" s="10">
        <v>0</v>
      </c>
      <c r="JE24" s="10">
        <v>71068</v>
      </c>
      <c r="JF24" s="10">
        <v>275699</v>
      </c>
      <c r="JG24" s="10">
        <v>108312</v>
      </c>
      <c r="JH24" s="10">
        <v>0</v>
      </c>
      <c r="JI24" s="10">
        <v>286103</v>
      </c>
      <c r="JJ24" s="10">
        <v>232205</v>
      </c>
      <c r="JK24" s="10">
        <v>329553</v>
      </c>
      <c r="JL24" s="10">
        <v>250299</v>
      </c>
      <c r="JM24" s="10">
        <v>221337</v>
      </c>
      <c r="JN24" s="10">
        <v>264754</v>
      </c>
      <c r="JO24" s="10">
        <v>194939</v>
      </c>
      <c r="JP24" s="10">
        <v>255619</v>
      </c>
      <c r="JQ24" s="10">
        <v>237437</v>
      </c>
      <c r="JR24" s="10">
        <v>205699</v>
      </c>
      <c r="JS24" s="10">
        <v>254930</v>
      </c>
      <c r="JT24" s="10">
        <v>246637</v>
      </c>
      <c r="JU24" s="10">
        <v>323065</v>
      </c>
      <c r="JV24" s="10">
        <v>249925</v>
      </c>
      <c r="JW24" s="10">
        <v>1121602</v>
      </c>
      <c r="JX24" s="10">
        <v>0</v>
      </c>
      <c r="JY24" s="10">
        <v>0</v>
      </c>
      <c r="JZ24" s="10">
        <v>0</v>
      </c>
      <c r="KA24" s="10">
        <v>0</v>
      </c>
      <c r="KB24" s="10">
        <v>6852</v>
      </c>
      <c r="KC24" s="10">
        <v>0</v>
      </c>
      <c r="KD24" s="10">
        <v>0</v>
      </c>
      <c r="KE24" s="10">
        <v>0</v>
      </c>
      <c r="KF24" s="10">
        <v>41090</v>
      </c>
      <c r="KG24" s="10">
        <v>3428</v>
      </c>
      <c r="KH24" s="10">
        <v>1407</v>
      </c>
      <c r="KI24" s="10">
        <v>152799</v>
      </c>
      <c r="KJ24" s="10">
        <v>1908</v>
      </c>
      <c r="KK24" s="10">
        <v>1263308</v>
      </c>
      <c r="KL24" s="10">
        <v>11918</v>
      </c>
      <c r="KM24" s="10">
        <v>0</v>
      </c>
      <c r="KN24" s="10">
        <v>7451</v>
      </c>
      <c r="KO24" s="10">
        <v>0</v>
      </c>
      <c r="KP24" s="10">
        <v>0</v>
      </c>
      <c r="KQ24" s="10">
        <v>0</v>
      </c>
      <c r="KR24" s="10">
        <v>0</v>
      </c>
      <c r="KS24" s="10">
        <v>0</v>
      </c>
      <c r="KT24" s="10">
        <v>0</v>
      </c>
      <c r="KU24" s="10">
        <v>0</v>
      </c>
      <c r="KV24" s="10">
        <v>0</v>
      </c>
      <c r="KW24" s="10">
        <v>0</v>
      </c>
      <c r="KX24" s="10">
        <v>19255</v>
      </c>
      <c r="KY24" s="10">
        <v>0</v>
      </c>
      <c r="KZ24" s="10">
        <v>0</v>
      </c>
      <c r="LA24" s="10">
        <v>244277</v>
      </c>
      <c r="LB24" s="10">
        <v>346347</v>
      </c>
      <c r="LC24" s="10">
        <v>264077</v>
      </c>
      <c r="LD24" s="10">
        <v>0</v>
      </c>
      <c r="LE24" s="10">
        <v>0</v>
      </c>
      <c r="LF24" s="10">
        <v>53705</v>
      </c>
      <c r="LG24" s="10">
        <v>0</v>
      </c>
      <c r="LH24" s="10">
        <v>287935</v>
      </c>
      <c r="LI24" s="10">
        <v>0</v>
      </c>
      <c r="LJ24" s="10">
        <v>697684</v>
      </c>
      <c r="LK24" s="10">
        <v>4336</v>
      </c>
      <c r="LL24" s="10">
        <v>109</v>
      </c>
      <c r="LM24" s="10">
        <v>29072</v>
      </c>
      <c r="LN24" s="10">
        <v>0</v>
      </c>
      <c r="LO24" s="10">
        <v>15765</v>
      </c>
      <c r="LP24" s="10">
        <v>441438</v>
      </c>
      <c r="LQ24" s="10">
        <v>0</v>
      </c>
      <c r="LR24" s="10">
        <v>53276</v>
      </c>
      <c r="LS24" s="10">
        <v>0</v>
      </c>
      <c r="LT24" s="10">
        <v>0</v>
      </c>
      <c r="LU24" s="10">
        <v>0</v>
      </c>
      <c r="LV24" s="10">
        <v>0</v>
      </c>
      <c r="LW24" s="10">
        <v>0</v>
      </c>
      <c r="LX24" s="10">
        <v>1373</v>
      </c>
      <c r="LY24" s="10">
        <v>5635</v>
      </c>
      <c r="LZ24" s="10">
        <v>447858</v>
      </c>
      <c r="MA24" s="10">
        <v>0</v>
      </c>
      <c r="MB24" s="10">
        <v>0</v>
      </c>
      <c r="MC24" s="162">
        <v>58883</v>
      </c>
      <c r="MD24" s="10">
        <v>48237</v>
      </c>
      <c r="ME24" s="10">
        <v>108576</v>
      </c>
      <c r="MF24" s="10">
        <v>0</v>
      </c>
      <c r="MG24" s="10">
        <v>9056</v>
      </c>
      <c r="MH24" s="10">
        <v>0</v>
      </c>
      <c r="MI24" s="10">
        <v>0</v>
      </c>
      <c r="MJ24" s="10">
        <v>0</v>
      </c>
      <c r="MK24" s="10">
        <v>0</v>
      </c>
      <c r="ML24" s="10">
        <v>0</v>
      </c>
      <c r="MM24" s="163">
        <v>0</v>
      </c>
      <c r="MN24" s="10">
        <v>316704</v>
      </c>
      <c r="MO24" s="10">
        <v>0</v>
      </c>
      <c r="MP24" s="10">
        <v>0</v>
      </c>
      <c r="MQ24" s="10">
        <v>20000</v>
      </c>
      <c r="MR24" s="10">
        <v>15278</v>
      </c>
      <c r="MS24" s="10">
        <v>0</v>
      </c>
      <c r="MT24" s="10">
        <v>0</v>
      </c>
      <c r="MU24" s="10">
        <v>119628</v>
      </c>
      <c r="MV24" s="10">
        <v>78078</v>
      </c>
      <c r="MW24" s="10">
        <v>0</v>
      </c>
      <c r="MX24" s="10">
        <v>132704</v>
      </c>
      <c r="MY24" s="10">
        <v>0</v>
      </c>
      <c r="MZ24" s="10">
        <v>40903</v>
      </c>
      <c r="NA24" s="162">
        <v>0</v>
      </c>
      <c r="NB24" s="10">
        <v>27629</v>
      </c>
      <c r="NC24" s="10">
        <v>0</v>
      </c>
      <c r="ND24" s="10">
        <v>1593</v>
      </c>
      <c r="NE24" s="10">
        <v>65312</v>
      </c>
      <c r="NF24" s="10">
        <v>0</v>
      </c>
      <c r="NG24" s="10">
        <v>21351</v>
      </c>
      <c r="NH24" s="10">
        <v>28951</v>
      </c>
      <c r="NI24" s="10">
        <v>309271</v>
      </c>
      <c r="NJ24" s="10">
        <v>12000</v>
      </c>
      <c r="NK24" s="10">
        <v>868700</v>
      </c>
      <c r="NL24" s="10">
        <v>0</v>
      </c>
      <c r="NM24" s="10">
        <v>12000</v>
      </c>
      <c r="NN24" s="10">
        <v>12000</v>
      </c>
      <c r="NO24" s="10">
        <v>0</v>
      </c>
      <c r="NP24" s="10">
        <v>125824</v>
      </c>
      <c r="NQ24" s="10">
        <v>0</v>
      </c>
      <c r="NR24" s="10">
        <v>11209</v>
      </c>
      <c r="NS24" s="10">
        <v>0</v>
      </c>
      <c r="NT24" s="10">
        <v>34977</v>
      </c>
      <c r="NU24" s="10">
        <v>49721</v>
      </c>
      <c r="NV24" s="10">
        <v>72618</v>
      </c>
      <c r="NW24" s="10">
        <v>4115</v>
      </c>
      <c r="NX24" s="10">
        <v>69765</v>
      </c>
      <c r="NY24" s="10">
        <v>0</v>
      </c>
      <c r="NZ24" s="10">
        <v>0</v>
      </c>
      <c r="OA24" s="10">
        <v>17584</v>
      </c>
      <c r="OB24" s="10">
        <v>46085</v>
      </c>
      <c r="OC24" s="10">
        <v>11783</v>
      </c>
      <c r="OD24" s="10">
        <v>1034</v>
      </c>
      <c r="OE24" s="10">
        <v>0</v>
      </c>
      <c r="OF24" s="10">
        <v>246249</v>
      </c>
      <c r="OG24" s="10">
        <v>283320</v>
      </c>
      <c r="OH24" s="10">
        <v>0</v>
      </c>
      <c r="OI24" s="10">
        <v>2000</v>
      </c>
      <c r="OJ24" s="10">
        <v>5188</v>
      </c>
      <c r="OK24" s="10">
        <v>2691</v>
      </c>
      <c r="OL24" s="10">
        <v>12000</v>
      </c>
      <c r="OM24" s="10">
        <v>0</v>
      </c>
      <c r="ON24" s="10">
        <v>9546</v>
      </c>
      <c r="OO24" s="10">
        <v>0</v>
      </c>
      <c r="OP24" s="10">
        <v>0</v>
      </c>
      <c r="OQ24" s="10">
        <v>8904</v>
      </c>
      <c r="OR24" s="10">
        <v>172360</v>
      </c>
      <c r="OS24" s="10">
        <v>0</v>
      </c>
      <c r="OT24" s="10">
        <v>0</v>
      </c>
      <c r="OU24" s="10">
        <v>84715</v>
      </c>
    </row>
    <row r="25" spans="1:826" s="10" customFormat="1">
      <c r="A25" s="28" t="s">
        <v>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30459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771784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406859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1066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0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0</v>
      </c>
      <c r="FK25" s="10">
        <v>0</v>
      </c>
      <c r="FL25" s="10">
        <v>0</v>
      </c>
      <c r="FM25" s="10">
        <v>0</v>
      </c>
      <c r="FN25" s="10">
        <v>0</v>
      </c>
      <c r="FO25" s="10">
        <v>0</v>
      </c>
      <c r="FP25" s="10">
        <v>0</v>
      </c>
      <c r="FQ25" s="10">
        <v>0</v>
      </c>
      <c r="FR25" s="10">
        <v>0</v>
      </c>
      <c r="FS25" s="10">
        <v>0</v>
      </c>
      <c r="FT25" s="10">
        <v>0</v>
      </c>
      <c r="FU25" s="10">
        <v>0</v>
      </c>
      <c r="FV25" s="10">
        <v>0</v>
      </c>
      <c r="FW25" s="10">
        <v>0</v>
      </c>
      <c r="FX25" s="10">
        <v>0</v>
      </c>
      <c r="FY25" s="10">
        <v>0</v>
      </c>
      <c r="FZ25" s="10">
        <v>0</v>
      </c>
      <c r="GA25" s="10">
        <v>0</v>
      </c>
      <c r="GB25" s="10">
        <v>0</v>
      </c>
      <c r="GC25" s="10">
        <v>0</v>
      </c>
      <c r="GD25" s="10">
        <v>0</v>
      </c>
      <c r="GE25" s="10">
        <v>0</v>
      </c>
      <c r="GF25" s="10">
        <v>0</v>
      </c>
      <c r="GG25" s="10">
        <v>0</v>
      </c>
      <c r="GH25" s="10">
        <v>0</v>
      </c>
      <c r="GI25" s="10">
        <v>0</v>
      </c>
      <c r="GJ25" s="10">
        <v>0</v>
      </c>
      <c r="GK25" s="10">
        <v>0</v>
      </c>
      <c r="GL25" s="10">
        <v>0</v>
      </c>
      <c r="GM25" s="10">
        <v>0</v>
      </c>
      <c r="GN25" s="10">
        <v>0</v>
      </c>
      <c r="GO25" s="10">
        <v>0</v>
      </c>
      <c r="GP25" s="10">
        <v>0</v>
      </c>
      <c r="GQ25" s="10">
        <v>0</v>
      </c>
      <c r="GR25" s="10">
        <v>0</v>
      </c>
      <c r="GS25" s="10">
        <v>0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0">
        <v>0</v>
      </c>
      <c r="GZ25" s="10">
        <v>0</v>
      </c>
      <c r="HA25" s="10">
        <v>0</v>
      </c>
      <c r="HB25" s="10">
        <v>0</v>
      </c>
      <c r="HC25" s="10">
        <v>0</v>
      </c>
      <c r="HD25" s="10">
        <v>0</v>
      </c>
      <c r="HE25" s="10">
        <v>0</v>
      </c>
      <c r="HF25" s="10">
        <v>0</v>
      </c>
      <c r="HG25" s="10">
        <v>0</v>
      </c>
      <c r="HH25" s="10">
        <v>0</v>
      </c>
      <c r="HI25" s="10">
        <v>0</v>
      </c>
      <c r="HJ25" s="10">
        <v>0</v>
      </c>
      <c r="HK25" s="10">
        <v>0</v>
      </c>
      <c r="HL25" s="10">
        <v>0</v>
      </c>
      <c r="HM25" s="10">
        <v>0</v>
      </c>
      <c r="HN25" s="10">
        <v>0</v>
      </c>
      <c r="HO25" s="10">
        <v>0</v>
      </c>
      <c r="HP25" s="10">
        <v>0</v>
      </c>
      <c r="HQ25" s="10">
        <v>0</v>
      </c>
      <c r="HR25" s="10">
        <v>0</v>
      </c>
      <c r="HS25" s="10">
        <v>0</v>
      </c>
      <c r="HT25" s="10">
        <v>0</v>
      </c>
      <c r="HU25" s="10">
        <v>0</v>
      </c>
      <c r="HV25" s="10">
        <v>0</v>
      </c>
      <c r="HW25" s="10">
        <v>0</v>
      </c>
      <c r="HX25" s="10">
        <v>0</v>
      </c>
      <c r="HY25" s="10">
        <v>0</v>
      </c>
      <c r="HZ25" s="10">
        <v>0</v>
      </c>
      <c r="IA25" s="10">
        <v>0</v>
      </c>
      <c r="IB25" s="10">
        <v>0</v>
      </c>
      <c r="IC25" s="10">
        <v>0</v>
      </c>
      <c r="ID25" s="10">
        <v>3488</v>
      </c>
      <c r="IE25" s="10">
        <v>0</v>
      </c>
      <c r="IF25" s="10">
        <v>0</v>
      </c>
      <c r="IG25" s="10">
        <v>0</v>
      </c>
      <c r="IH25" s="10">
        <v>0</v>
      </c>
      <c r="II25" s="10">
        <v>0</v>
      </c>
      <c r="IJ25" s="10">
        <v>0</v>
      </c>
      <c r="IK25" s="10">
        <v>0</v>
      </c>
      <c r="IL25" s="10">
        <v>0</v>
      </c>
      <c r="IM25" s="10">
        <v>0</v>
      </c>
      <c r="IN25" s="10">
        <v>0</v>
      </c>
      <c r="IO25" s="10">
        <v>0</v>
      </c>
      <c r="IP25" s="10">
        <v>0</v>
      </c>
      <c r="IQ25" s="10">
        <v>0</v>
      </c>
      <c r="IR25" s="10">
        <v>0</v>
      </c>
      <c r="IS25" s="10">
        <v>0</v>
      </c>
      <c r="IT25" s="10">
        <v>0</v>
      </c>
      <c r="IU25" s="10">
        <v>0</v>
      </c>
      <c r="IV25" s="10">
        <v>0</v>
      </c>
      <c r="IW25" s="10">
        <v>0</v>
      </c>
      <c r="IX25" s="10">
        <v>0</v>
      </c>
      <c r="IY25" s="10">
        <v>0</v>
      </c>
      <c r="IZ25" s="10">
        <v>0</v>
      </c>
      <c r="JA25" s="10">
        <v>0</v>
      </c>
      <c r="JB25" s="10">
        <v>0</v>
      </c>
      <c r="JC25" s="10">
        <v>14568</v>
      </c>
      <c r="JD25" s="10">
        <v>0</v>
      </c>
      <c r="JE25" s="10">
        <v>413571</v>
      </c>
      <c r="JF25" s="10">
        <v>331608</v>
      </c>
      <c r="JG25" s="10">
        <v>101635</v>
      </c>
      <c r="JH25" s="10">
        <v>0</v>
      </c>
      <c r="JI25" s="10">
        <v>0</v>
      </c>
      <c r="JJ25" s="10">
        <v>0</v>
      </c>
      <c r="JK25" s="10">
        <v>0</v>
      </c>
      <c r="JL25" s="10">
        <v>0</v>
      </c>
      <c r="JM25" s="10">
        <v>0</v>
      </c>
      <c r="JN25" s="10">
        <v>0</v>
      </c>
      <c r="JO25" s="10">
        <v>0</v>
      </c>
      <c r="JP25" s="10">
        <v>0</v>
      </c>
      <c r="JQ25" s="10">
        <v>0</v>
      </c>
      <c r="JR25" s="10">
        <v>0</v>
      </c>
      <c r="JS25" s="10">
        <v>0</v>
      </c>
      <c r="JT25" s="10">
        <v>0</v>
      </c>
      <c r="JU25" s="10">
        <v>0</v>
      </c>
      <c r="JV25" s="10">
        <v>0</v>
      </c>
      <c r="JW25" s="10">
        <v>0</v>
      </c>
      <c r="JX25" s="10">
        <v>0</v>
      </c>
      <c r="JY25" s="10">
        <v>0</v>
      </c>
      <c r="JZ25" s="10">
        <v>0</v>
      </c>
      <c r="KA25" s="10">
        <v>0</v>
      </c>
      <c r="KB25" s="10">
        <v>0</v>
      </c>
      <c r="KC25" s="10">
        <v>0</v>
      </c>
      <c r="KD25" s="10">
        <v>0</v>
      </c>
      <c r="KE25" s="10">
        <v>0</v>
      </c>
      <c r="KF25" s="10">
        <v>0</v>
      </c>
      <c r="KG25" s="10">
        <v>0</v>
      </c>
      <c r="KH25" s="10">
        <v>0</v>
      </c>
      <c r="KI25" s="10">
        <v>0</v>
      </c>
      <c r="KJ25" s="10">
        <v>0</v>
      </c>
      <c r="KK25" s="10">
        <v>0</v>
      </c>
      <c r="KL25" s="10">
        <v>0</v>
      </c>
      <c r="KM25" s="10">
        <v>0</v>
      </c>
      <c r="KN25" s="10">
        <v>0</v>
      </c>
      <c r="KO25" s="10">
        <v>0</v>
      </c>
      <c r="KP25" s="10">
        <v>0</v>
      </c>
      <c r="KQ25" s="10">
        <v>0</v>
      </c>
      <c r="KR25" s="10">
        <v>0</v>
      </c>
      <c r="KS25" s="10">
        <v>0</v>
      </c>
      <c r="KT25" s="10">
        <v>0</v>
      </c>
      <c r="KU25" s="10">
        <v>0</v>
      </c>
      <c r="KV25" s="10">
        <v>0</v>
      </c>
      <c r="KW25" s="10">
        <v>0</v>
      </c>
      <c r="KX25" s="10">
        <v>0</v>
      </c>
      <c r="KY25" s="10">
        <v>181740</v>
      </c>
      <c r="KZ25" s="10">
        <v>0</v>
      </c>
      <c r="LA25" s="10">
        <v>0</v>
      </c>
      <c r="LB25" s="10">
        <v>0</v>
      </c>
      <c r="LC25" s="10">
        <v>0</v>
      </c>
      <c r="LD25" s="10">
        <v>0</v>
      </c>
      <c r="LE25" s="10">
        <v>0</v>
      </c>
      <c r="LF25" s="10">
        <v>0</v>
      </c>
      <c r="LG25" s="10">
        <v>0</v>
      </c>
      <c r="LH25" s="10">
        <v>0</v>
      </c>
      <c r="LI25" s="10">
        <v>0</v>
      </c>
      <c r="LJ25" s="10">
        <v>0</v>
      </c>
      <c r="LK25" s="10">
        <v>0</v>
      </c>
      <c r="LL25" s="10">
        <v>24410</v>
      </c>
      <c r="LM25" s="10">
        <v>0</v>
      </c>
      <c r="LN25" s="10">
        <v>0</v>
      </c>
      <c r="LO25" s="10">
        <v>0</v>
      </c>
      <c r="LP25" s="10">
        <v>0</v>
      </c>
      <c r="LQ25" s="10">
        <v>0</v>
      </c>
      <c r="LR25" s="10">
        <v>0</v>
      </c>
      <c r="LS25" s="10">
        <v>7453</v>
      </c>
      <c r="LT25" s="10">
        <v>0</v>
      </c>
      <c r="LU25" s="10">
        <v>0</v>
      </c>
      <c r="LV25" s="10">
        <v>0</v>
      </c>
      <c r="LW25" s="10">
        <v>0</v>
      </c>
      <c r="LX25" s="10">
        <v>0</v>
      </c>
      <c r="LY25" s="10">
        <v>0</v>
      </c>
      <c r="LZ25" s="10">
        <v>1422623</v>
      </c>
      <c r="MA25" s="10">
        <v>0</v>
      </c>
      <c r="MB25" s="10">
        <v>0</v>
      </c>
      <c r="MC25" s="162">
        <v>0</v>
      </c>
      <c r="MD25" s="10">
        <v>0</v>
      </c>
      <c r="ME25" s="10">
        <v>0</v>
      </c>
      <c r="MF25" s="10">
        <v>0</v>
      </c>
      <c r="MG25" s="10">
        <v>0</v>
      </c>
      <c r="MH25" s="10">
        <v>0</v>
      </c>
      <c r="MI25" s="10">
        <v>0</v>
      </c>
      <c r="MJ25" s="10">
        <v>0</v>
      </c>
      <c r="MK25" s="10">
        <v>0</v>
      </c>
      <c r="ML25" s="10">
        <v>0</v>
      </c>
      <c r="MM25" s="163">
        <v>0</v>
      </c>
      <c r="MN25" s="10">
        <v>0</v>
      </c>
      <c r="MO25" s="10">
        <v>0</v>
      </c>
      <c r="MP25" s="10">
        <v>0</v>
      </c>
      <c r="MQ25" s="10">
        <v>0</v>
      </c>
      <c r="MR25" s="10">
        <v>0</v>
      </c>
      <c r="MS25" s="10">
        <v>0</v>
      </c>
      <c r="MT25" s="10">
        <v>0</v>
      </c>
      <c r="MU25" s="10">
        <v>0</v>
      </c>
      <c r="MV25" s="10">
        <v>0</v>
      </c>
      <c r="MW25" s="10">
        <v>0</v>
      </c>
      <c r="MX25" s="10">
        <v>0</v>
      </c>
      <c r="MY25" s="10">
        <v>0</v>
      </c>
      <c r="MZ25" s="10">
        <v>0</v>
      </c>
      <c r="NA25" s="162">
        <v>0</v>
      </c>
      <c r="NB25" s="10">
        <v>0</v>
      </c>
      <c r="NC25" s="10">
        <v>1396</v>
      </c>
      <c r="ND25" s="10">
        <v>0</v>
      </c>
      <c r="NE25" s="10">
        <v>0</v>
      </c>
      <c r="NF25" s="10">
        <v>0</v>
      </c>
      <c r="NG25" s="10">
        <v>0</v>
      </c>
      <c r="NH25" s="10">
        <v>0</v>
      </c>
      <c r="NI25" s="10">
        <v>0</v>
      </c>
      <c r="NJ25" s="10">
        <v>100000</v>
      </c>
      <c r="NK25" s="10">
        <v>0</v>
      </c>
      <c r="NL25" s="10">
        <v>0</v>
      </c>
      <c r="NM25" s="10">
        <v>0</v>
      </c>
      <c r="NN25" s="10">
        <v>0</v>
      </c>
      <c r="NO25" s="10">
        <v>0</v>
      </c>
      <c r="NP25" s="10">
        <v>0</v>
      </c>
      <c r="NQ25" s="10">
        <v>0</v>
      </c>
      <c r="NR25" s="10">
        <v>0</v>
      </c>
      <c r="NS25" s="10">
        <v>0</v>
      </c>
      <c r="NT25" s="10">
        <v>0</v>
      </c>
      <c r="NU25" s="10">
        <v>0</v>
      </c>
      <c r="NV25" s="10">
        <v>0</v>
      </c>
      <c r="NW25" s="10">
        <v>0</v>
      </c>
      <c r="NX25" s="10">
        <v>0</v>
      </c>
      <c r="NY25" s="10">
        <v>0</v>
      </c>
      <c r="NZ25" s="10">
        <v>17434</v>
      </c>
      <c r="OA25" s="10">
        <v>0</v>
      </c>
      <c r="OB25" s="10">
        <v>0</v>
      </c>
      <c r="OC25" s="10">
        <v>0</v>
      </c>
      <c r="OD25" s="10">
        <v>0</v>
      </c>
      <c r="OE25" s="10">
        <v>0</v>
      </c>
      <c r="OF25" s="10">
        <v>0</v>
      </c>
      <c r="OG25" s="10">
        <v>0</v>
      </c>
      <c r="OH25" s="10">
        <v>0</v>
      </c>
      <c r="OI25" s="10">
        <v>0</v>
      </c>
      <c r="OJ25" s="10">
        <v>0</v>
      </c>
      <c r="OK25" s="10">
        <v>0</v>
      </c>
      <c r="OL25" s="10">
        <v>0</v>
      </c>
      <c r="OM25" s="10">
        <v>0</v>
      </c>
      <c r="ON25" s="10">
        <v>0</v>
      </c>
      <c r="OO25" s="10">
        <v>0</v>
      </c>
      <c r="OP25" s="10">
        <v>0</v>
      </c>
      <c r="OQ25" s="10">
        <v>0</v>
      </c>
      <c r="OR25" s="10">
        <v>0</v>
      </c>
      <c r="OS25" s="10">
        <v>0</v>
      </c>
      <c r="OT25" s="10">
        <v>69593</v>
      </c>
      <c r="OU25" s="10">
        <v>0</v>
      </c>
    </row>
    <row r="26" spans="1:826" s="10" customFormat="1">
      <c r="A26" s="28" t="s">
        <v>10</v>
      </c>
      <c r="B26" s="10">
        <v>0</v>
      </c>
      <c r="C26" s="10">
        <v>704943</v>
      </c>
      <c r="D26" s="10">
        <v>25562</v>
      </c>
      <c r="E26" s="10">
        <v>1106988</v>
      </c>
      <c r="F26" s="10">
        <v>389560</v>
      </c>
      <c r="G26" s="10">
        <v>588861</v>
      </c>
      <c r="H26" s="10">
        <v>656169</v>
      </c>
      <c r="I26" s="10">
        <v>170372</v>
      </c>
      <c r="J26" s="10">
        <v>0</v>
      </c>
      <c r="K26" s="10">
        <v>0</v>
      </c>
      <c r="L26" s="10">
        <v>413236</v>
      </c>
      <c r="M26" s="10">
        <v>115634</v>
      </c>
      <c r="N26" s="10">
        <v>0</v>
      </c>
      <c r="O26" s="10">
        <v>0</v>
      </c>
      <c r="P26" s="10">
        <v>0</v>
      </c>
      <c r="Q26" s="10">
        <v>4163</v>
      </c>
      <c r="R26" s="10">
        <v>0</v>
      </c>
      <c r="S26" s="10">
        <v>0</v>
      </c>
      <c r="T26" s="10">
        <v>1173</v>
      </c>
      <c r="U26" s="10">
        <v>7533</v>
      </c>
      <c r="V26" s="10">
        <v>0</v>
      </c>
      <c r="W26" s="10">
        <v>2181</v>
      </c>
      <c r="X26" s="10">
        <v>591</v>
      </c>
      <c r="Y26" s="10">
        <v>10648</v>
      </c>
      <c r="Z26" s="10">
        <v>1996</v>
      </c>
      <c r="AA26" s="10">
        <v>26837</v>
      </c>
      <c r="AB26" s="10">
        <v>0</v>
      </c>
      <c r="AC26" s="10">
        <v>3974</v>
      </c>
      <c r="AD26" s="10">
        <v>15034259</v>
      </c>
      <c r="AE26" s="10">
        <v>174704</v>
      </c>
      <c r="AF26" s="10">
        <v>13449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8000</v>
      </c>
      <c r="AP26" s="10">
        <v>0</v>
      </c>
      <c r="AQ26" s="10">
        <v>0</v>
      </c>
      <c r="AR26" s="10">
        <v>0</v>
      </c>
      <c r="AS26" s="10">
        <v>4000</v>
      </c>
      <c r="AT26" s="10">
        <v>0</v>
      </c>
      <c r="AU26" s="10">
        <v>0</v>
      </c>
      <c r="AV26" s="10">
        <v>0</v>
      </c>
      <c r="AW26" s="10">
        <v>75910</v>
      </c>
      <c r="AX26" s="10">
        <v>0</v>
      </c>
      <c r="AY26" s="10">
        <v>0</v>
      </c>
      <c r="AZ26" s="10">
        <v>0</v>
      </c>
      <c r="BA26" s="10">
        <v>0</v>
      </c>
      <c r="BB26" s="10">
        <v>77617</v>
      </c>
      <c r="BC26" s="10">
        <v>120443</v>
      </c>
      <c r="BD26" s="10">
        <v>479607</v>
      </c>
      <c r="BE26" s="10">
        <v>273319</v>
      </c>
      <c r="BF26" s="10">
        <v>452773</v>
      </c>
      <c r="BG26" s="10">
        <v>322579</v>
      </c>
      <c r="BH26" s="10">
        <v>120439</v>
      </c>
      <c r="BI26" s="10">
        <v>0</v>
      </c>
      <c r="BJ26" s="10">
        <v>622881</v>
      </c>
      <c r="BK26" s="10">
        <v>0</v>
      </c>
      <c r="BL26" s="10">
        <v>0</v>
      </c>
      <c r="BM26" s="10">
        <v>0</v>
      </c>
      <c r="BN26" s="10">
        <v>508915</v>
      </c>
      <c r="BO26" s="10">
        <v>1316271</v>
      </c>
      <c r="BP26" s="10">
        <v>300530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171090</v>
      </c>
      <c r="CF26" s="10">
        <v>150649</v>
      </c>
      <c r="CG26" s="10">
        <v>337979</v>
      </c>
      <c r="CH26" s="10">
        <v>1192605</v>
      </c>
      <c r="CI26" s="10">
        <v>1249739</v>
      </c>
      <c r="CJ26" s="10">
        <v>1933383</v>
      </c>
      <c r="CK26" s="10">
        <v>796425</v>
      </c>
      <c r="CL26" s="10">
        <v>2935340</v>
      </c>
      <c r="CM26" s="10">
        <v>999428</v>
      </c>
      <c r="CN26" s="10">
        <v>170836</v>
      </c>
      <c r="CO26" s="10">
        <v>63930</v>
      </c>
      <c r="CP26" s="10">
        <v>703773</v>
      </c>
      <c r="CQ26" s="10">
        <v>406886</v>
      </c>
      <c r="CR26" s="10">
        <v>80050</v>
      </c>
      <c r="CS26" s="10">
        <v>802966</v>
      </c>
      <c r="CT26" s="10">
        <v>1207444</v>
      </c>
      <c r="CU26" s="10">
        <v>100411</v>
      </c>
      <c r="CV26" s="10">
        <v>546122</v>
      </c>
      <c r="CW26" s="10">
        <v>970152</v>
      </c>
      <c r="CX26" s="10">
        <v>326081</v>
      </c>
      <c r="CY26" s="10">
        <v>311258</v>
      </c>
      <c r="CZ26" s="10">
        <v>541965</v>
      </c>
      <c r="DA26" s="10">
        <v>830408</v>
      </c>
      <c r="DB26" s="10">
        <v>814674</v>
      </c>
      <c r="DC26" s="10">
        <v>847326</v>
      </c>
      <c r="DD26" s="10">
        <v>586</v>
      </c>
      <c r="DE26" s="10">
        <v>2494538</v>
      </c>
      <c r="DF26" s="10">
        <v>347</v>
      </c>
      <c r="DG26" s="10">
        <v>0</v>
      </c>
      <c r="DH26" s="10">
        <v>0</v>
      </c>
      <c r="DI26" s="10">
        <v>120292</v>
      </c>
      <c r="DJ26" s="10">
        <v>272677</v>
      </c>
      <c r="DK26" s="10">
        <v>60793</v>
      </c>
      <c r="DL26" s="10">
        <v>0</v>
      </c>
      <c r="DM26" s="10">
        <v>1134888</v>
      </c>
      <c r="DN26" s="10">
        <v>573042</v>
      </c>
      <c r="DO26" s="10">
        <v>0</v>
      </c>
      <c r="DP26" s="10">
        <v>734037</v>
      </c>
      <c r="DQ26" s="10">
        <v>0</v>
      </c>
      <c r="DR26" s="10">
        <v>0</v>
      </c>
      <c r="DS26" s="10">
        <v>2037</v>
      </c>
      <c r="DT26" s="10">
        <v>750809</v>
      </c>
      <c r="DU26" s="10">
        <v>219213</v>
      </c>
      <c r="DV26" s="10">
        <v>0</v>
      </c>
      <c r="DW26" s="10">
        <v>495524</v>
      </c>
      <c r="DX26" s="10">
        <v>205038</v>
      </c>
      <c r="DY26" s="10">
        <v>177090</v>
      </c>
      <c r="DZ26" s="10">
        <v>860244</v>
      </c>
      <c r="EA26" s="10">
        <v>177750</v>
      </c>
      <c r="EB26" s="10">
        <v>119874</v>
      </c>
      <c r="EC26" s="10">
        <v>736945</v>
      </c>
      <c r="ED26" s="10">
        <v>3033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46645</v>
      </c>
      <c r="EN26" s="10">
        <v>340708</v>
      </c>
      <c r="EO26" s="10">
        <v>431647</v>
      </c>
      <c r="EQ26" s="10">
        <v>225203</v>
      </c>
      <c r="ER26" s="10">
        <v>0</v>
      </c>
      <c r="ES26" s="10">
        <v>0</v>
      </c>
      <c r="ET26" s="10">
        <v>1144158</v>
      </c>
      <c r="EU26" s="10">
        <v>0</v>
      </c>
      <c r="EV26" s="10">
        <v>0</v>
      </c>
      <c r="EW26" s="10">
        <v>114402</v>
      </c>
      <c r="EX26" s="10">
        <v>107122</v>
      </c>
      <c r="EY26" s="10">
        <v>0</v>
      </c>
      <c r="EZ26" s="10">
        <v>0</v>
      </c>
      <c r="FA26" s="10">
        <v>0</v>
      </c>
      <c r="FB26" s="10">
        <v>31070</v>
      </c>
      <c r="FC26" s="10">
        <v>18263</v>
      </c>
      <c r="FD26" s="10">
        <v>12951</v>
      </c>
      <c r="FE26" s="10">
        <v>543794</v>
      </c>
      <c r="FF26" s="10">
        <v>98944</v>
      </c>
      <c r="FG26" s="10">
        <v>8257</v>
      </c>
      <c r="FH26" s="10">
        <v>276665</v>
      </c>
      <c r="FI26" s="10">
        <v>420122</v>
      </c>
      <c r="FJ26" s="10">
        <v>371951</v>
      </c>
      <c r="FK26" s="10">
        <v>1121049</v>
      </c>
      <c r="FL26" s="10">
        <v>256033</v>
      </c>
      <c r="FM26" s="10">
        <v>1035309</v>
      </c>
      <c r="FN26" s="10">
        <v>50488</v>
      </c>
      <c r="FO26" s="10">
        <v>1294838</v>
      </c>
      <c r="FP26" s="10">
        <v>476247</v>
      </c>
      <c r="FQ26" s="10">
        <v>0</v>
      </c>
      <c r="FR26" s="10">
        <v>464494</v>
      </c>
      <c r="FS26" s="10">
        <v>0</v>
      </c>
      <c r="FT26" s="10">
        <v>0</v>
      </c>
      <c r="FU26" s="10">
        <v>0</v>
      </c>
      <c r="FV26" s="10">
        <v>0</v>
      </c>
      <c r="FW26" s="10">
        <v>244271</v>
      </c>
      <c r="FX26" s="10">
        <v>104791</v>
      </c>
      <c r="FY26" s="10">
        <v>0</v>
      </c>
      <c r="FZ26" s="10">
        <v>0</v>
      </c>
      <c r="GA26" s="10">
        <v>0</v>
      </c>
      <c r="GB26" s="10">
        <v>0</v>
      </c>
      <c r="GC26" s="10">
        <v>272677</v>
      </c>
      <c r="GD26" s="10">
        <v>834207</v>
      </c>
      <c r="GE26" s="10">
        <v>328636</v>
      </c>
      <c r="GF26" s="10">
        <v>4649</v>
      </c>
      <c r="GG26" s="10">
        <v>0</v>
      </c>
      <c r="GH26" s="10">
        <v>120523</v>
      </c>
      <c r="GI26" s="10">
        <v>0</v>
      </c>
      <c r="GJ26" s="10">
        <v>380281</v>
      </c>
      <c r="GK26" s="10">
        <v>0</v>
      </c>
      <c r="GL26" s="10">
        <v>340188</v>
      </c>
      <c r="GM26" s="10">
        <v>1472</v>
      </c>
      <c r="GN26" s="10">
        <v>0</v>
      </c>
      <c r="GO26" s="10">
        <v>0</v>
      </c>
      <c r="GP26" s="10">
        <v>-2635</v>
      </c>
      <c r="GQ26" s="10">
        <v>15610</v>
      </c>
      <c r="GR26" s="10">
        <v>424795</v>
      </c>
      <c r="GS26" s="10">
        <v>74075</v>
      </c>
      <c r="GT26" s="10">
        <v>1621</v>
      </c>
      <c r="GU26" s="10">
        <v>182299</v>
      </c>
      <c r="GV26" s="10">
        <v>725970</v>
      </c>
      <c r="GW26" s="10">
        <v>0</v>
      </c>
      <c r="GX26" s="10">
        <v>591592</v>
      </c>
      <c r="GY26" s="10">
        <v>806050</v>
      </c>
      <c r="GZ26" s="10">
        <v>13556</v>
      </c>
      <c r="HA26" s="10">
        <v>818745</v>
      </c>
      <c r="HB26" s="10">
        <v>393212</v>
      </c>
      <c r="HC26" s="10">
        <v>19792</v>
      </c>
      <c r="HD26" s="10">
        <v>0</v>
      </c>
      <c r="HE26" s="10">
        <v>504365</v>
      </c>
      <c r="HF26" s="10">
        <v>504365</v>
      </c>
      <c r="HG26" s="10">
        <v>11973</v>
      </c>
      <c r="HH26" s="10">
        <v>0</v>
      </c>
      <c r="HI26" s="10">
        <v>154396</v>
      </c>
      <c r="HJ26" s="10">
        <v>0</v>
      </c>
      <c r="HK26" s="10">
        <v>0</v>
      </c>
      <c r="HL26" s="10">
        <v>0</v>
      </c>
      <c r="HM26" s="10">
        <v>0</v>
      </c>
      <c r="HN26" s="10">
        <v>0</v>
      </c>
      <c r="HO26" s="10">
        <v>16382</v>
      </c>
      <c r="HP26" s="10">
        <v>27477</v>
      </c>
      <c r="HQ26" s="10">
        <v>330186</v>
      </c>
      <c r="HR26" s="10">
        <v>0</v>
      </c>
      <c r="HS26" s="10">
        <v>0</v>
      </c>
      <c r="HT26" s="10">
        <v>0</v>
      </c>
      <c r="HU26" s="10">
        <v>0</v>
      </c>
      <c r="HV26" s="10">
        <v>0</v>
      </c>
      <c r="HW26" s="10">
        <v>0</v>
      </c>
      <c r="HX26" s="10">
        <v>0</v>
      </c>
      <c r="HY26" s="10">
        <v>149712</v>
      </c>
      <c r="HZ26" s="10">
        <v>16645</v>
      </c>
      <c r="IA26" s="10">
        <v>478939</v>
      </c>
      <c r="IB26" s="10">
        <v>64629</v>
      </c>
      <c r="IC26" s="10">
        <v>367</v>
      </c>
      <c r="ID26" s="10">
        <v>0</v>
      </c>
      <c r="IE26" s="10">
        <v>0</v>
      </c>
      <c r="IF26" s="10">
        <v>0</v>
      </c>
      <c r="IG26" s="10">
        <v>0</v>
      </c>
      <c r="IH26" s="10">
        <v>659126</v>
      </c>
      <c r="II26" s="10">
        <v>0</v>
      </c>
      <c r="IJ26" s="10">
        <v>0</v>
      </c>
      <c r="IK26" s="10">
        <v>0</v>
      </c>
      <c r="IL26" s="10">
        <v>907</v>
      </c>
      <c r="IM26" s="10">
        <v>0</v>
      </c>
      <c r="IN26" s="10">
        <v>0</v>
      </c>
      <c r="IO26" s="10">
        <v>4803</v>
      </c>
      <c r="IP26" s="10">
        <v>0</v>
      </c>
      <c r="IQ26" s="10">
        <v>16369</v>
      </c>
      <c r="IR26" s="10">
        <v>0</v>
      </c>
      <c r="IS26" s="10">
        <v>9206</v>
      </c>
      <c r="IT26" s="10">
        <v>4603</v>
      </c>
      <c r="IU26" s="10">
        <v>0</v>
      </c>
      <c r="IV26" s="10">
        <v>0</v>
      </c>
      <c r="IW26" s="10">
        <v>14647</v>
      </c>
      <c r="IX26" s="10">
        <v>4131</v>
      </c>
      <c r="IY26" s="10">
        <v>0</v>
      </c>
      <c r="IZ26" s="10">
        <v>121463</v>
      </c>
      <c r="JA26" s="10">
        <v>122452</v>
      </c>
      <c r="JB26" s="10">
        <v>123372</v>
      </c>
      <c r="JC26" s="10">
        <v>0</v>
      </c>
      <c r="JD26" s="10">
        <v>0</v>
      </c>
      <c r="JE26" s="10">
        <v>489623</v>
      </c>
      <c r="JF26" s="10">
        <v>559793</v>
      </c>
      <c r="JG26" s="10">
        <v>154413</v>
      </c>
      <c r="JH26" s="10">
        <v>3913</v>
      </c>
      <c r="JI26" s="10">
        <v>1137903</v>
      </c>
      <c r="JJ26" s="10">
        <v>938510</v>
      </c>
      <c r="JK26" s="10">
        <v>1423961</v>
      </c>
      <c r="JL26" s="10">
        <v>867629</v>
      </c>
      <c r="JM26" s="10">
        <v>1015056</v>
      </c>
      <c r="JN26" s="10">
        <v>805887</v>
      </c>
      <c r="JO26" s="10">
        <v>925775</v>
      </c>
      <c r="JP26" s="10">
        <v>899543</v>
      </c>
      <c r="JQ26" s="10">
        <v>1211646</v>
      </c>
      <c r="JR26" s="10">
        <v>701673</v>
      </c>
      <c r="JS26" s="10">
        <v>1031000</v>
      </c>
      <c r="JT26" s="10">
        <v>1106295</v>
      </c>
      <c r="JU26" s="10">
        <v>1148989</v>
      </c>
      <c r="JV26" s="10">
        <v>1136575</v>
      </c>
      <c r="JW26" s="10">
        <v>4047972</v>
      </c>
      <c r="JX26" s="10">
        <v>0</v>
      </c>
      <c r="JY26" s="10">
        <v>0</v>
      </c>
      <c r="JZ26" s="10">
        <v>0</v>
      </c>
      <c r="KA26" s="10">
        <v>0</v>
      </c>
      <c r="KB26" s="10">
        <v>11388</v>
      </c>
      <c r="KC26" s="10">
        <v>0</v>
      </c>
      <c r="KD26" s="10">
        <v>0</v>
      </c>
      <c r="KE26" s="10">
        <v>163777</v>
      </c>
      <c r="KF26" s="10">
        <v>1056257</v>
      </c>
      <c r="KG26" s="10">
        <v>0</v>
      </c>
      <c r="KH26" s="10">
        <v>38177</v>
      </c>
      <c r="KI26" s="10">
        <v>10164</v>
      </c>
      <c r="KJ26" s="10">
        <v>0</v>
      </c>
      <c r="KK26" s="10">
        <v>381935</v>
      </c>
      <c r="KL26" s="10">
        <v>23862</v>
      </c>
      <c r="KM26" s="10">
        <v>0</v>
      </c>
      <c r="KN26" s="10">
        <v>0</v>
      </c>
      <c r="KO26" s="10">
        <v>393212</v>
      </c>
      <c r="KP26" s="10">
        <v>0</v>
      </c>
      <c r="KQ26" s="10">
        <v>0</v>
      </c>
      <c r="KR26" s="10">
        <v>0</v>
      </c>
      <c r="KS26" s="10">
        <v>0</v>
      </c>
      <c r="KT26" s="10">
        <v>346805</v>
      </c>
      <c r="KU26" s="10">
        <v>111158</v>
      </c>
      <c r="KV26" s="10">
        <v>0</v>
      </c>
      <c r="KW26" s="10">
        <v>54735</v>
      </c>
      <c r="KX26" s="10">
        <v>29052</v>
      </c>
      <c r="KY26" s="10">
        <v>173685</v>
      </c>
      <c r="KZ26" s="10">
        <v>0</v>
      </c>
      <c r="LA26" s="10">
        <v>90074</v>
      </c>
      <c r="LB26" s="10">
        <v>229847</v>
      </c>
      <c r="LC26" s="10">
        <v>0</v>
      </c>
      <c r="LD26" s="10">
        <v>280831</v>
      </c>
      <c r="LE26" s="10">
        <v>229135</v>
      </c>
      <c r="LF26" s="10">
        <v>0</v>
      </c>
      <c r="LG26" s="10">
        <v>0</v>
      </c>
      <c r="LH26" s="10">
        <v>1530</v>
      </c>
      <c r="LI26" s="10">
        <v>10939</v>
      </c>
      <c r="LJ26" s="10">
        <v>1237379</v>
      </c>
      <c r="LK26" s="10">
        <v>122621</v>
      </c>
      <c r="LL26" s="10">
        <v>0</v>
      </c>
      <c r="LM26" s="10">
        <v>0</v>
      </c>
      <c r="LN26" s="10">
        <v>0</v>
      </c>
      <c r="LO26" s="10">
        <v>110296</v>
      </c>
      <c r="LP26" s="10">
        <v>2120787</v>
      </c>
      <c r="LQ26" s="10">
        <v>195593</v>
      </c>
      <c r="LR26" s="10">
        <v>235110</v>
      </c>
      <c r="LS26" s="10">
        <v>0</v>
      </c>
      <c r="LT26" s="10">
        <v>0</v>
      </c>
      <c r="LU26" s="10">
        <v>0</v>
      </c>
      <c r="LV26" s="10">
        <v>0</v>
      </c>
      <c r="LW26" s="10">
        <v>0</v>
      </c>
      <c r="LX26" s="10">
        <v>0</v>
      </c>
      <c r="LY26" s="10">
        <v>464305</v>
      </c>
      <c r="LZ26" s="10">
        <v>0</v>
      </c>
      <c r="MA26" s="10">
        <v>0</v>
      </c>
      <c r="MB26" s="10">
        <v>0</v>
      </c>
      <c r="MC26" s="162">
        <v>0</v>
      </c>
      <c r="MD26" s="10">
        <v>0</v>
      </c>
      <c r="ME26" s="10">
        <v>0</v>
      </c>
      <c r="MF26" s="10">
        <v>0</v>
      </c>
      <c r="MG26" s="10">
        <v>125000</v>
      </c>
      <c r="MH26" s="10">
        <v>0</v>
      </c>
      <c r="MI26" s="10">
        <v>0</v>
      </c>
      <c r="MJ26" s="10">
        <v>0</v>
      </c>
      <c r="MK26" s="10">
        <v>0</v>
      </c>
      <c r="ML26" s="10">
        <v>402137</v>
      </c>
      <c r="MM26" s="163">
        <v>891065</v>
      </c>
      <c r="MN26" s="10">
        <v>0</v>
      </c>
      <c r="MO26" s="10">
        <v>0</v>
      </c>
      <c r="MP26" s="10">
        <v>386747</v>
      </c>
      <c r="MQ26" s="10">
        <v>0</v>
      </c>
      <c r="MR26" s="10">
        <v>110752</v>
      </c>
      <c r="MS26" s="10">
        <v>625464</v>
      </c>
      <c r="MT26" s="10">
        <v>858747</v>
      </c>
      <c r="MU26" s="10">
        <v>1100</v>
      </c>
      <c r="MV26" s="10">
        <v>310201</v>
      </c>
      <c r="MW26" s="10">
        <v>0</v>
      </c>
      <c r="MX26" s="10">
        <v>64195</v>
      </c>
      <c r="MY26" s="10">
        <v>0</v>
      </c>
      <c r="MZ26" s="10">
        <v>2778680</v>
      </c>
      <c r="NA26" s="162">
        <v>0</v>
      </c>
      <c r="NB26" s="10">
        <v>0</v>
      </c>
      <c r="NC26" s="10">
        <v>0</v>
      </c>
      <c r="ND26" s="10">
        <v>28951</v>
      </c>
      <c r="NE26" s="10">
        <v>166</v>
      </c>
      <c r="NF26" s="10">
        <v>74486</v>
      </c>
      <c r="NG26" s="10">
        <v>0</v>
      </c>
      <c r="NH26" s="10">
        <v>0</v>
      </c>
      <c r="NI26" s="10">
        <v>0</v>
      </c>
      <c r="NJ26" s="10">
        <v>0</v>
      </c>
      <c r="NK26" s="10">
        <v>0</v>
      </c>
      <c r="NL26" s="10">
        <v>32185</v>
      </c>
      <c r="NM26" s="10">
        <v>991811</v>
      </c>
      <c r="NN26" s="10">
        <v>0</v>
      </c>
      <c r="NO26" s="10">
        <v>6998</v>
      </c>
      <c r="NP26" s="10">
        <v>485931</v>
      </c>
      <c r="NQ26" s="10">
        <v>0</v>
      </c>
      <c r="NR26" s="10">
        <v>0</v>
      </c>
      <c r="NS26" s="10">
        <v>94691</v>
      </c>
      <c r="NT26" s="10">
        <v>18373</v>
      </c>
      <c r="NU26" s="10">
        <v>588324</v>
      </c>
      <c r="NV26" s="10">
        <v>142766</v>
      </c>
      <c r="NW26" s="10">
        <v>60793</v>
      </c>
      <c r="NX26" s="10">
        <v>0</v>
      </c>
      <c r="NY26" s="10">
        <v>0</v>
      </c>
      <c r="NZ26" s="10">
        <v>0</v>
      </c>
      <c r="OA26" s="10">
        <v>836243</v>
      </c>
      <c r="OB26" s="10">
        <v>2533187</v>
      </c>
      <c r="OC26" s="10">
        <v>603666</v>
      </c>
      <c r="OD26" s="10">
        <v>0</v>
      </c>
      <c r="OE26" s="10">
        <v>0</v>
      </c>
      <c r="OF26" s="10">
        <v>246606</v>
      </c>
      <c r="OG26" s="10">
        <v>11843</v>
      </c>
      <c r="OH26" s="10">
        <v>0</v>
      </c>
      <c r="OI26" s="10">
        <v>0</v>
      </c>
      <c r="OJ26" s="10">
        <v>0</v>
      </c>
      <c r="OK26" s="10">
        <v>135148</v>
      </c>
      <c r="OL26" s="10">
        <v>0</v>
      </c>
      <c r="OM26" s="10">
        <v>0</v>
      </c>
      <c r="ON26" s="10">
        <v>0</v>
      </c>
      <c r="OO26" s="10">
        <v>405260</v>
      </c>
      <c r="OP26" s="10">
        <v>0</v>
      </c>
      <c r="OQ26" s="10">
        <v>189075</v>
      </c>
      <c r="OR26" s="10">
        <v>264164</v>
      </c>
      <c r="OS26" s="10">
        <v>0</v>
      </c>
      <c r="OT26" s="10">
        <v>336240</v>
      </c>
      <c r="OU26" s="10">
        <v>0</v>
      </c>
    </row>
    <row r="27" spans="1:826" s="10" customFormat="1">
      <c r="A27" s="28" t="s">
        <v>11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29063</v>
      </c>
      <c r="H27" s="10">
        <v>0</v>
      </c>
      <c r="I27" s="10">
        <v>0</v>
      </c>
      <c r="J27" s="10">
        <v>0</v>
      </c>
      <c r="K27" s="10">
        <v>0</v>
      </c>
      <c r="L27" s="10">
        <v>8896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50960</v>
      </c>
      <c r="S27" s="10">
        <v>12859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112984</v>
      </c>
      <c r="AE27" s="10">
        <v>41360</v>
      </c>
      <c r="AF27" s="10">
        <v>0</v>
      </c>
      <c r="AG27" s="10">
        <v>11853</v>
      </c>
      <c r="AH27" s="10">
        <v>65096</v>
      </c>
      <c r="AI27" s="10">
        <v>89610</v>
      </c>
      <c r="AJ27" s="10">
        <v>150924</v>
      </c>
      <c r="AK27" s="10">
        <v>65990</v>
      </c>
      <c r="AL27" s="10">
        <v>94958</v>
      </c>
      <c r="AM27" s="10">
        <v>168847</v>
      </c>
      <c r="AN27" s="10">
        <v>202930</v>
      </c>
      <c r="AO27" s="10">
        <v>71606</v>
      </c>
      <c r="AP27" s="10">
        <v>35340</v>
      </c>
      <c r="AQ27" s="10">
        <v>182771</v>
      </c>
      <c r="AR27" s="10">
        <v>23535</v>
      </c>
      <c r="AS27" s="10">
        <v>28422</v>
      </c>
      <c r="AT27" s="10">
        <v>43457</v>
      </c>
      <c r="AU27" s="10">
        <v>35637</v>
      </c>
      <c r="AV27" s="10">
        <v>13705</v>
      </c>
      <c r="AW27" s="10">
        <v>48458</v>
      </c>
      <c r="AX27" s="10">
        <v>28859</v>
      </c>
      <c r="AY27" s="10">
        <v>136391</v>
      </c>
      <c r="AZ27" s="10">
        <v>66136</v>
      </c>
      <c r="BA27" s="10">
        <v>44753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5534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146216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375</v>
      </c>
      <c r="CD27" s="10">
        <v>0</v>
      </c>
      <c r="CE27" s="10">
        <v>66561</v>
      </c>
      <c r="CF27" s="10">
        <v>60025</v>
      </c>
      <c r="CG27" s="10">
        <v>57341</v>
      </c>
      <c r="CH27" s="10">
        <v>101643</v>
      </c>
      <c r="CI27" s="10">
        <v>47938</v>
      </c>
      <c r="CJ27" s="10">
        <v>54939</v>
      </c>
      <c r="CK27" s="10">
        <v>46120</v>
      </c>
      <c r="CL27" s="10">
        <v>91663</v>
      </c>
      <c r="CM27" s="10">
        <v>98999</v>
      </c>
      <c r="CN27" s="10">
        <v>41025</v>
      </c>
      <c r="CO27" s="10">
        <v>47776</v>
      </c>
      <c r="CP27" s="10">
        <v>45354</v>
      </c>
      <c r="CQ27" s="10">
        <v>50554</v>
      </c>
      <c r="CR27" s="10">
        <v>57567</v>
      </c>
      <c r="CS27" s="10">
        <v>28909</v>
      </c>
      <c r="CT27" s="10">
        <v>70653</v>
      </c>
      <c r="CU27" s="10">
        <v>42277</v>
      </c>
      <c r="CV27" s="10">
        <v>57483</v>
      </c>
      <c r="CW27" s="10">
        <v>46259</v>
      </c>
      <c r="CX27" s="10">
        <v>49069</v>
      </c>
      <c r="CY27" s="10">
        <v>18180</v>
      </c>
      <c r="CZ27" s="10">
        <v>2901</v>
      </c>
      <c r="DA27" s="10">
        <v>47017</v>
      </c>
      <c r="DB27" s="10">
        <v>36450</v>
      </c>
      <c r="DC27" s="10">
        <v>34210</v>
      </c>
      <c r="DD27" s="10">
        <v>89256</v>
      </c>
      <c r="DE27" s="10">
        <v>275795</v>
      </c>
      <c r="DF27" s="10">
        <v>0</v>
      </c>
      <c r="DG27" s="10">
        <v>0</v>
      </c>
      <c r="DH27" s="10">
        <v>17310</v>
      </c>
      <c r="DI27" s="10">
        <v>14505</v>
      </c>
      <c r="DJ27" s="10">
        <v>0</v>
      </c>
      <c r="DK27" s="10">
        <v>197820</v>
      </c>
      <c r="DL27" s="10">
        <v>0</v>
      </c>
      <c r="DM27" s="10">
        <v>0</v>
      </c>
      <c r="DN27" s="10">
        <v>39373</v>
      </c>
      <c r="DO27" s="10">
        <v>0</v>
      </c>
      <c r="DP27" s="10">
        <v>35125</v>
      </c>
      <c r="DQ27" s="10">
        <v>0</v>
      </c>
      <c r="DR27" s="10">
        <v>0</v>
      </c>
      <c r="DS27" s="10">
        <v>47</v>
      </c>
      <c r="DT27" s="10">
        <v>0</v>
      </c>
      <c r="DU27" s="10">
        <v>0</v>
      </c>
      <c r="DV27" s="10">
        <v>0</v>
      </c>
      <c r="DW27" s="10">
        <v>64031</v>
      </c>
      <c r="DX27" s="10">
        <v>0</v>
      </c>
      <c r="DY27" s="10">
        <v>15210</v>
      </c>
      <c r="DZ27" s="10">
        <v>0</v>
      </c>
      <c r="EA27" s="10">
        <v>0</v>
      </c>
      <c r="EB27" s="10">
        <v>0</v>
      </c>
      <c r="EC27" s="10">
        <v>0</v>
      </c>
      <c r="ED27" s="10">
        <v>0</v>
      </c>
      <c r="EE27" s="10">
        <v>0</v>
      </c>
      <c r="EF27" s="10">
        <v>0</v>
      </c>
      <c r="EG27" s="10">
        <v>0</v>
      </c>
      <c r="EH27" s="10">
        <v>2204</v>
      </c>
      <c r="EI27" s="10">
        <v>0</v>
      </c>
      <c r="EJ27" s="10">
        <v>441</v>
      </c>
      <c r="EK27" s="10">
        <v>0</v>
      </c>
      <c r="EL27" s="10">
        <v>0</v>
      </c>
      <c r="EM27" s="10">
        <v>0</v>
      </c>
      <c r="EN27" s="10">
        <v>81765</v>
      </c>
      <c r="EO27" s="10">
        <v>109039</v>
      </c>
      <c r="EQ27" s="10">
        <v>3281</v>
      </c>
      <c r="ER27" s="10">
        <v>3487</v>
      </c>
      <c r="ES27" s="10">
        <v>19147</v>
      </c>
      <c r="ET27" s="10">
        <v>115145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10">
        <v>0</v>
      </c>
      <c r="FB27" s="10">
        <v>0</v>
      </c>
      <c r="FC27" s="10">
        <v>0</v>
      </c>
      <c r="FD27" s="10">
        <v>0</v>
      </c>
      <c r="FE27" s="10">
        <v>0</v>
      </c>
      <c r="FF27" s="10">
        <v>0</v>
      </c>
      <c r="FG27" s="10">
        <v>0</v>
      </c>
      <c r="FH27" s="10">
        <v>0</v>
      </c>
      <c r="FI27" s="10">
        <v>8225</v>
      </c>
      <c r="FJ27" s="10">
        <v>14800</v>
      </c>
      <c r="FK27" s="10">
        <v>49992</v>
      </c>
      <c r="FL27" s="10">
        <v>18</v>
      </c>
      <c r="FM27" s="10">
        <v>544</v>
      </c>
      <c r="FN27" s="10">
        <v>1350</v>
      </c>
      <c r="FO27" s="10">
        <v>17254</v>
      </c>
      <c r="FP27" s="10">
        <v>4319</v>
      </c>
      <c r="FQ27" s="10">
        <v>61</v>
      </c>
      <c r="FR27" s="10">
        <v>6226</v>
      </c>
      <c r="FS27" s="10">
        <v>0</v>
      </c>
      <c r="FT27" s="10">
        <v>0</v>
      </c>
      <c r="FU27" s="10">
        <v>0</v>
      </c>
      <c r="FV27" s="10">
        <v>575546</v>
      </c>
      <c r="FW27" s="10">
        <v>0</v>
      </c>
      <c r="FX27" s="10">
        <v>0</v>
      </c>
      <c r="FY27" s="10">
        <v>0</v>
      </c>
      <c r="FZ27" s="10">
        <v>0</v>
      </c>
      <c r="GA27" s="10">
        <v>22193</v>
      </c>
      <c r="GB27" s="10">
        <v>0</v>
      </c>
      <c r="GC27" s="10">
        <v>0</v>
      </c>
      <c r="GD27" s="10">
        <v>0</v>
      </c>
      <c r="GE27" s="10">
        <v>0</v>
      </c>
      <c r="GF27" s="10">
        <v>109030</v>
      </c>
      <c r="GG27" s="10">
        <v>34769</v>
      </c>
      <c r="GH27" s="10">
        <v>0</v>
      </c>
      <c r="GI27" s="10">
        <v>0</v>
      </c>
      <c r="GJ27" s="10">
        <v>0</v>
      </c>
      <c r="GK27" s="10">
        <v>0</v>
      </c>
      <c r="GL27" s="10">
        <v>44643</v>
      </c>
      <c r="GM27" s="10">
        <v>0</v>
      </c>
      <c r="GN27" s="10">
        <v>0</v>
      </c>
      <c r="GO27" s="10">
        <v>0</v>
      </c>
      <c r="GP27" s="10">
        <v>0</v>
      </c>
      <c r="GQ27" s="10">
        <v>0</v>
      </c>
      <c r="GR27" s="10">
        <v>220</v>
      </c>
      <c r="GS27" s="10">
        <v>0</v>
      </c>
      <c r="GT27" s="10">
        <v>0</v>
      </c>
      <c r="GU27" s="10">
        <v>36826</v>
      </c>
      <c r="GV27" s="10">
        <v>0</v>
      </c>
      <c r="GW27" s="10">
        <v>0</v>
      </c>
      <c r="GX27" s="10">
        <v>0</v>
      </c>
      <c r="GY27" s="10">
        <v>0</v>
      </c>
      <c r="GZ27" s="10">
        <v>0</v>
      </c>
      <c r="HA27" s="10">
        <v>0</v>
      </c>
      <c r="HB27" s="10">
        <v>141326</v>
      </c>
      <c r="HC27" s="10">
        <v>0</v>
      </c>
      <c r="HD27" s="10">
        <v>0</v>
      </c>
      <c r="HE27" s="10">
        <v>168945</v>
      </c>
      <c r="HF27" s="10">
        <v>41294</v>
      </c>
      <c r="HG27" s="10">
        <v>0</v>
      </c>
      <c r="HH27" s="10">
        <v>0</v>
      </c>
      <c r="HI27" s="10">
        <v>0</v>
      </c>
      <c r="HJ27" s="10">
        <v>0</v>
      </c>
      <c r="HK27" s="10">
        <v>0</v>
      </c>
      <c r="HL27" s="10">
        <v>0</v>
      </c>
      <c r="HM27" s="10">
        <v>0</v>
      </c>
      <c r="HN27" s="10">
        <v>0</v>
      </c>
      <c r="HO27" s="10">
        <v>0</v>
      </c>
      <c r="HP27" s="10">
        <v>0</v>
      </c>
      <c r="HQ27" s="10">
        <v>0</v>
      </c>
      <c r="HR27" s="10">
        <v>0</v>
      </c>
      <c r="HS27" s="10">
        <v>0</v>
      </c>
      <c r="HT27" s="10">
        <v>0</v>
      </c>
      <c r="HU27" s="10">
        <v>0</v>
      </c>
      <c r="HV27" s="10">
        <v>0</v>
      </c>
      <c r="HW27" s="10">
        <v>0</v>
      </c>
      <c r="HX27" s="10">
        <v>0</v>
      </c>
      <c r="HY27" s="10">
        <v>0</v>
      </c>
      <c r="HZ27" s="10">
        <v>0</v>
      </c>
      <c r="IA27" s="10">
        <v>0</v>
      </c>
      <c r="IB27" s="10">
        <v>0</v>
      </c>
      <c r="IC27" s="10">
        <v>694</v>
      </c>
      <c r="ID27" s="10">
        <v>0</v>
      </c>
      <c r="IE27" s="10">
        <v>0</v>
      </c>
      <c r="IF27" s="10">
        <v>33454</v>
      </c>
      <c r="IG27" s="10">
        <v>0</v>
      </c>
      <c r="IH27" s="10">
        <v>0</v>
      </c>
      <c r="II27" s="10">
        <v>0</v>
      </c>
      <c r="IJ27" s="10">
        <v>0</v>
      </c>
      <c r="IK27" s="10">
        <v>0</v>
      </c>
      <c r="IL27" s="10">
        <v>0</v>
      </c>
      <c r="IM27" s="10">
        <v>0</v>
      </c>
      <c r="IN27" s="10">
        <v>0</v>
      </c>
      <c r="IO27" s="10">
        <v>0</v>
      </c>
      <c r="IP27" s="10">
        <v>0</v>
      </c>
      <c r="IQ27" s="10">
        <v>0</v>
      </c>
      <c r="IR27" s="10">
        <v>0</v>
      </c>
      <c r="IS27" s="10">
        <v>0</v>
      </c>
      <c r="IT27" s="10">
        <v>0</v>
      </c>
      <c r="IU27" s="10">
        <v>0</v>
      </c>
      <c r="IV27" s="10">
        <v>0</v>
      </c>
      <c r="IW27" s="10">
        <v>0</v>
      </c>
      <c r="IX27" s="10">
        <v>0</v>
      </c>
      <c r="IY27" s="10">
        <v>0</v>
      </c>
      <c r="IZ27" s="10">
        <v>0</v>
      </c>
      <c r="JA27" s="10">
        <v>164424</v>
      </c>
      <c r="JB27" s="10">
        <v>0</v>
      </c>
      <c r="JC27" s="10">
        <v>89211</v>
      </c>
      <c r="JD27" s="10">
        <v>0</v>
      </c>
      <c r="JE27" s="10">
        <v>81620</v>
      </c>
      <c r="JF27" s="10">
        <v>63552</v>
      </c>
      <c r="JG27" s="10">
        <v>17055</v>
      </c>
      <c r="JH27" s="10">
        <v>0</v>
      </c>
      <c r="JI27" s="10">
        <v>0</v>
      </c>
      <c r="JJ27" s="10">
        <v>0</v>
      </c>
      <c r="JK27" s="10">
        <v>0</v>
      </c>
      <c r="JL27" s="10">
        <v>0</v>
      </c>
      <c r="JM27" s="10">
        <v>0</v>
      </c>
      <c r="JN27" s="10">
        <v>0</v>
      </c>
      <c r="JO27" s="10">
        <v>0</v>
      </c>
      <c r="JP27" s="10">
        <v>2361</v>
      </c>
      <c r="JQ27" s="10">
        <v>0</v>
      </c>
      <c r="JR27" s="10">
        <v>0</v>
      </c>
      <c r="JS27" s="10">
        <v>0</v>
      </c>
      <c r="JT27" s="10">
        <v>0</v>
      </c>
      <c r="JU27" s="10">
        <v>0</v>
      </c>
      <c r="JV27" s="10">
        <v>0</v>
      </c>
      <c r="JW27" s="10">
        <v>0</v>
      </c>
      <c r="JX27" s="10">
        <v>0</v>
      </c>
      <c r="JY27" s="10">
        <v>0</v>
      </c>
      <c r="JZ27" s="10">
        <v>0</v>
      </c>
      <c r="KA27" s="10">
        <v>0</v>
      </c>
      <c r="KB27" s="10">
        <v>77717</v>
      </c>
      <c r="KC27" s="10">
        <v>0</v>
      </c>
      <c r="KD27" s="10">
        <v>3127</v>
      </c>
      <c r="KE27" s="10">
        <v>0</v>
      </c>
      <c r="KF27" s="10">
        <v>29931</v>
      </c>
      <c r="KG27" s="10">
        <v>0</v>
      </c>
      <c r="KH27" s="10">
        <v>0</v>
      </c>
      <c r="KI27" s="10">
        <v>0</v>
      </c>
      <c r="KJ27" s="10">
        <v>0</v>
      </c>
      <c r="KK27" s="10">
        <v>0</v>
      </c>
      <c r="KL27" s="10">
        <v>0</v>
      </c>
      <c r="KM27" s="10">
        <v>0</v>
      </c>
      <c r="KN27" s="10">
        <v>0</v>
      </c>
      <c r="KO27" s="10">
        <v>141326</v>
      </c>
      <c r="KP27" s="10">
        <v>940</v>
      </c>
      <c r="KQ27" s="10">
        <v>0</v>
      </c>
      <c r="KR27" s="10">
        <v>0</v>
      </c>
      <c r="KS27" s="10">
        <v>22883</v>
      </c>
      <c r="KT27" s="10">
        <v>0</v>
      </c>
      <c r="KU27" s="10">
        <v>0</v>
      </c>
      <c r="KV27" s="10">
        <v>0</v>
      </c>
      <c r="KW27" s="10">
        <v>96769</v>
      </c>
      <c r="KX27" s="10">
        <v>0</v>
      </c>
      <c r="KY27" s="10">
        <v>0</v>
      </c>
      <c r="KZ27" s="10">
        <v>0</v>
      </c>
      <c r="LA27" s="10">
        <v>10148</v>
      </c>
      <c r="LB27" s="10">
        <v>0</v>
      </c>
      <c r="LC27" s="10">
        <v>0</v>
      </c>
      <c r="LD27" s="10">
        <v>0</v>
      </c>
      <c r="LE27" s="10">
        <v>0</v>
      </c>
      <c r="LF27" s="10">
        <v>0</v>
      </c>
      <c r="LG27" s="10">
        <v>0</v>
      </c>
      <c r="LH27" s="10">
        <v>2278</v>
      </c>
      <c r="LI27" s="10">
        <v>0</v>
      </c>
      <c r="LJ27" s="10">
        <v>143963</v>
      </c>
      <c r="LK27" s="10">
        <v>0</v>
      </c>
      <c r="LL27" s="10">
        <v>0</v>
      </c>
      <c r="LM27" s="10">
        <v>0</v>
      </c>
      <c r="LN27" s="10">
        <v>0</v>
      </c>
      <c r="LO27" s="10">
        <v>10589</v>
      </c>
      <c r="LP27" s="10">
        <v>36851</v>
      </c>
      <c r="LQ27" s="10">
        <v>0</v>
      </c>
      <c r="LR27" s="10">
        <v>0</v>
      </c>
      <c r="LS27" s="10">
        <v>0</v>
      </c>
      <c r="LT27" s="10">
        <v>0</v>
      </c>
      <c r="LU27" s="10">
        <v>0</v>
      </c>
      <c r="LV27" s="10">
        <v>0</v>
      </c>
      <c r="LW27" s="10">
        <v>1838</v>
      </c>
      <c r="LX27" s="10">
        <v>0</v>
      </c>
      <c r="LY27" s="10">
        <v>2785</v>
      </c>
      <c r="LZ27" s="10">
        <v>31085</v>
      </c>
      <c r="MA27" s="10">
        <v>11600</v>
      </c>
      <c r="MB27" s="10">
        <v>0</v>
      </c>
      <c r="MC27" s="162">
        <v>0</v>
      </c>
      <c r="MD27" s="10">
        <v>0</v>
      </c>
      <c r="ME27" s="10">
        <v>0</v>
      </c>
      <c r="MF27" s="10">
        <v>0</v>
      </c>
      <c r="MG27" s="10">
        <v>96306</v>
      </c>
      <c r="MH27" s="10">
        <v>0</v>
      </c>
      <c r="MI27" s="10">
        <v>0</v>
      </c>
      <c r="MJ27" s="10">
        <v>0</v>
      </c>
      <c r="MK27" s="10">
        <v>0</v>
      </c>
      <c r="ML27" s="10">
        <v>2275</v>
      </c>
      <c r="MM27" s="163">
        <v>241439</v>
      </c>
      <c r="MN27" s="10">
        <v>0</v>
      </c>
      <c r="MO27" s="10">
        <v>0</v>
      </c>
      <c r="MP27" s="10">
        <v>0</v>
      </c>
      <c r="MQ27" s="10">
        <v>0</v>
      </c>
      <c r="MR27" s="10">
        <v>0</v>
      </c>
      <c r="MS27" s="10">
        <v>0</v>
      </c>
      <c r="MT27" s="10">
        <v>0</v>
      </c>
      <c r="MU27" s="10">
        <v>472</v>
      </c>
      <c r="MV27" s="10">
        <v>28740</v>
      </c>
      <c r="MW27" s="10">
        <v>0</v>
      </c>
      <c r="MX27" s="10">
        <v>0</v>
      </c>
      <c r="MY27" s="10">
        <v>0</v>
      </c>
      <c r="MZ27" s="10">
        <v>0</v>
      </c>
      <c r="NA27" s="162">
        <v>0</v>
      </c>
      <c r="NB27" s="10">
        <v>30182</v>
      </c>
      <c r="NC27" s="10">
        <v>0</v>
      </c>
      <c r="ND27" s="10">
        <v>668</v>
      </c>
      <c r="NE27" s="10">
        <v>92494</v>
      </c>
      <c r="NF27" s="10">
        <v>0</v>
      </c>
      <c r="NG27" s="10">
        <v>0</v>
      </c>
      <c r="NH27" s="10">
        <v>0</v>
      </c>
      <c r="NI27" s="10">
        <v>0</v>
      </c>
      <c r="NJ27" s="10">
        <v>0</v>
      </c>
      <c r="NK27" s="10">
        <v>650</v>
      </c>
      <c r="NL27" s="10">
        <v>0</v>
      </c>
      <c r="NM27" s="10">
        <v>5168</v>
      </c>
      <c r="NN27" s="10">
        <v>726</v>
      </c>
      <c r="NO27" s="10">
        <v>1648</v>
      </c>
      <c r="NP27" s="10">
        <v>0</v>
      </c>
      <c r="NQ27" s="10">
        <v>0</v>
      </c>
      <c r="NR27" s="10">
        <v>0</v>
      </c>
      <c r="NS27" s="10">
        <v>0</v>
      </c>
      <c r="NT27" s="10">
        <v>3872</v>
      </c>
      <c r="NU27" s="10">
        <v>7257</v>
      </c>
      <c r="NV27" s="10">
        <v>1875</v>
      </c>
      <c r="NW27" s="10">
        <v>197820</v>
      </c>
      <c r="NX27" s="10">
        <v>11939</v>
      </c>
      <c r="NY27" s="10">
        <v>0</v>
      </c>
      <c r="NZ27" s="10">
        <v>183217</v>
      </c>
      <c r="OA27" s="10">
        <v>0</v>
      </c>
      <c r="OB27" s="10">
        <v>0</v>
      </c>
      <c r="OC27" s="10">
        <v>0</v>
      </c>
      <c r="OD27" s="10">
        <v>0</v>
      </c>
      <c r="OE27" s="10">
        <v>0</v>
      </c>
      <c r="OF27" s="10">
        <v>0</v>
      </c>
      <c r="OG27" s="10">
        <v>63480</v>
      </c>
      <c r="OH27" s="10">
        <v>0</v>
      </c>
      <c r="OI27" s="10">
        <v>2536</v>
      </c>
      <c r="OJ27" s="10">
        <v>0</v>
      </c>
      <c r="OK27" s="10">
        <v>2306</v>
      </c>
      <c r="OL27" s="10">
        <v>1731</v>
      </c>
      <c r="OM27" s="10">
        <v>0</v>
      </c>
      <c r="ON27" s="10">
        <v>2153</v>
      </c>
      <c r="OO27" s="10">
        <v>0</v>
      </c>
      <c r="OP27" s="10">
        <v>0</v>
      </c>
      <c r="OQ27" s="10">
        <v>0</v>
      </c>
      <c r="OR27" s="10">
        <v>20673</v>
      </c>
      <c r="OS27" s="10">
        <v>7156</v>
      </c>
      <c r="OT27" s="10">
        <v>0</v>
      </c>
      <c r="OU27" s="10">
        <v>0</v>
      </c>
    </row>
    <row r="28" spans="1:826" s="10" customFormat="1">
      <c r="A28" s="28" t="s">
        <v>12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58618</v>
      </c>
      <c r="I28" s="10">
        <v>17713</v>
      </c>
      <c r="J28" s="10">
        <v>0</v>
      </c>
      <c r="K28" s="10">
        <v>0</v>
      </c>
      <c r="L28" s="10">
        <v>0</v>
      </c>
      <c r="M28" s="10">
        <v>24837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6963</v>
      </c>
      <c r="U28" s="10">
        <v>9882</v>
      </c>
      <c r="V28" s="10">
        <v>19280</v>
      </c>
      <c r="W28" s="10">
        <v>149</v>
      </c>
      <c r="X28" s="10">
        <v>0</v>
      </c>
      <c r="Y28" s="10">
        <v>40</v>
      </c>
      <c r="Z28" s="10">
        <v>90774</v>
      </c>
      <c r="AA28" s="10">
        <v>35232</v>
      </c>
      <c r="AB28" s="10">
        <v>0</v>
      </c>
      <c r="AC28" s="10">
        <v>32842</v>
      </c>
      <c r="AD28" s="10">
        <v>471917</v>
      </c>
      <c r="AE28" s="10">
        <v>0</v>
      </c>
      <c r="AF28" s="10">
        <v>856</v>
      </c>
      <c r="AG28" s="10">
        <v>261608</v>
      </c>
      <c r="AH28" s="10">
        <v>16753</v>
      </c>
      <c r="AI28" s="10">
        <v>12907</v>
      </c>
      <c r="AJ28" s="10">
        <v>0</v>
      </c>
      <c r="AK28" s="10">
        <v>0</v>
      </c>
      <c r="AL28" s="10">
        <v>3275</v>
      </c>
      <c r="AM28" s="10">
        <v>0</v>
      </c>
      <c r="AN28" s="10">
        <v>24722</v>
      </c>
      <c r="AO28" s="10">
        <v>5612</v>
      </c>
      <c r="AP28" s="10">
        <v>10771</v>
      </c>
      <c r="AQ28" s="10">
        <v>9618</v>
      </c>
      <c r="AR28" s="10">
        <v>261121</v>
      </c>
      <c r="AS28" s="10">
        <v>166964</v>
      </c>
      <c r="AT28" s="10">
        <v>428250</v>
      </c>
      <c r="AU28" s="10">
        <v>257064</v>
      </c>
      <c r="AV28" s="10">
        <v>163700</v>
      </c>
      <c r="AW28" s="10">
        <v>115336</v>
      </c>
      <c r="AX28" s="10">
        <v>186768</v>
      </c>
      <c r="AY28" s="10">
        <v>371638</v>
      </c>
      <c r="AZ28" s="10">
        <v>349370</v>
      </c>
      <c r="BA28" s="10">
        <v>316335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11599</v>
      </c>
      <c r="BI28" s="10">
        <v>0</v>
      </c>
      <c r="BJ28" s="10">
        <v>2096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41360</v>
      </c>
      <c r="CD28" s="10">
        <v>0</v>
      </c>
      <c r="CE28" s="10">
        <v>20530</v>
      </c>
      <c r="CF28" s="10">
        <v>19190</v>
      </c>
      <c r="CG28" s="10">
        <v>29720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131661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247161</v>
      </c>
      <c r="DL28" s="10">
        <v>0</v>
      </c>
      <c r="DM28" s="10">
        <v>0</v>
      </c>
      <c r="DN28" s="10">
        <v>0</v>
      </c>
      <c r="DO28" s="10">
        <v>0</v>
      </c>
      <c r="DP28" s="10">
        <v>53093</v>
      </c>
      <c r="DQ28" s="10">
        <v>0</v>
      </c>
      <c r="DR28" s="10">
        <v>0</v>
      </c>
      <c r="DS28" s="10">
        <v>0</v>
      </c>
      <c r="DT28" s="10">
        <v>5119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11607</v>
      </c>
      <c r="EB28" s="10">
        <v>0</v>
      </c>
      <c r="EC28" s="10">
        <v>0</v>
      </c>
      <c r="ED28" s="10">
        <v>1430</v>
      </c>
      <c r="EE28" s="10">
        <v>0</v>
      </c>
      <c r="EF28" s="10">
        <v>0</v>
      </c>
      <c r="EG28" s="10">
        <v>0</v>
      </c>
      <c r="EH28" s="10">
        <v>813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3585</v>
      </c>
      <c r="EO28" s="10">
        <v>8064</v>
      </c>
      <c r="EQ28" s="10">
        <v>2179</v>
      </c>
      <c r="ER28" s="10">
        <v>2221</v>
      </c>
      <c r="ES28" s="10">
        <v>0</v>
      </c>
      <c r="ET28" s="10">
        <v>63746</v>
      </c>
      <c r="EU28" s="10">
        <v>0</v>
      </c>
      <c r="EV28" s="10">
        <v>0</v>
      </c>
      <c r="EW28" s="10">
        <v>22578</v>
      </c>
      <c r="EX28" s="10">
        <v>0</v>
      </c>
      <c r="EY28" s="10">
        <v>14541</v>
      </c>
      <c r="EZ28" s="10">
        <v>0</v>
      </c>
      <c r="FA28" s="10">
        <v>0</v>
      </c>
      <c r="FB28" s="10">
        <v>1031</v>
      </c>
      <c r="FC28" s="10">
        <v>3203</v>
      </c>
      <c r="FD28" s="10">
        <v>0</v>
      </c>
      <c r="FE28" s="10">
        <v>30068</v>
      </c>
      <c r="FF28" s="10">
        <v>0</v>
      </c>
      <c r="FG28" s="10">
        <v>0</v>
      </c>
      <c r="FH28" s="10">
        <v>13024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91955</v>
      </c>
      <c r="FP28" s="10">
        <v>99225</v>
      </c>
      <c r="FQ28" s="10">
        <v>0</v>
      </c>
      <c r="FR28" s="10">
        <v>0</v>
      </c>
      <c r="FS28" s="10">
        <v>0</v>
      </c>
      <c r="FT28" s="10">
        <v>0</v>
      </c>
      <c r="FU28" s="10">
        <v>0</v>
      </c>
      <c r="FV28" s="10">
        <v>0</v>
      </c>
      <c r="FW28" s="10">
        <v>81891</v>
      </c>
      <c r="FX28" s="10">
        <v>0</v>
      </c>
      <c r="FY28" s="10">
        <v>0</v>
      </c>
      <c r="FZ28" s="10">
        <v>0</v>
      </c>
      <c r="GA28" s="10">
        <v>19739</v>
      </c>
      <c r="GB28" s="10">
        <v>0</v>
      </c>
      <c r="GC28" s="10">
        <v>0</v>
      </c>
      <c r="GD28" s="10">
        <v>0</v>
      </c>
      <c r="GE28" s="10">
        <v>0</v>
      </c>
      <c r="GF28" s="10">
        <v>0</v>
      </c>
      <c r="GG28" s="10">
        <v>0</v>
      </c>
      <c r="GH28" s="10">
        <v>31301</v>
      </c>
      <c r="GI28" s="10">
        <v>0</v>
      </c>
      <c r="GJ28" s="10">
        <v>0</v>
      </c>
      <c r="GK28" s="10">
        <v>0</v>
      </c>
      <c r="GL28" s="10">
        <v>0</v>
      </c>
      <c r="GM28" s="10">
        <v>0</v>
      </c>
      <c r="GN28" s="10">
        <v>0</v>
      </c>
      <c r="GO28" s="10">
        <v>0</v>
      </c>
      <c r="GP28" s="10">
        <v>0</v>
      </c>
      <c r="GQ28" s="10">
        <v>0</v>
      </c>
      <c r="GR28" s="10">
        <v>0</v>
      </c>
      <c r="GS28" s="10">
        <v>15398</v>
      </c>
      <c r="GT28" s="10">
        <v>0</v>
      </c>
      <c r="GU28" s="10">
        <v>0</v>
      </c>
      <c r="GV28" s="10">
        <v>0</v>
      </c>
      <c r="GW28" s="10">
        <v>0</v>
      </c>
      <c r="GX28" s="10">
        <v>133068</v>
      </c>
      <c r="GY28" s="10">
        <v>108253</v>
      </c>
      <c r="GZ28" s="10">
        <v>179537</v>
      </c>
      <c r="HA28" s="10">
        <v>0</v>
      </c>
      <c r="HB28" s="10">
        <v>0</v>
      </c>
      <c r="HC28" s="10">
        <v>0</v>
      </c>
      <c r="HD28" s="10">
        <v>0</v>
      </c>
      <c r="HE28" s="10">
        <v>221906</v>
      </c>
      <c r="HF28" s="10">
        <v>1967</v>
      </c>
      <c r="HG28" s="10">
        <v>0</v>
      </c>
      <c r="HH28" s="10">
        <v>0</v>
      </c>
      <c r="HI28" s="10">
        <v>6212</v>
      </c>
      <c r="HJ28" s="10">
        <v>12284</v>
      </c>
      <c r="HK28" s="10">
        <v>27950</v>
      </c>
      <c r="HL28" s="10">
        <v>0</v>
      </c>
      <c r="HM28" s="10">
        <v>0</v>
      </c>
      <c r="HN28" s="10">
        <v>0</v>
      </c>
      <c r="HO28" s="10">
        <v>3114</v>
      </c>
      <c r="HP28" s="10">
        <v>0</v>
      </c>
      <c r="HQ28" s="10">
        <v>15065</v>
      </c>
      <c r="HR28" s="10">
        <v>0</v>
      </c>
      <c r="HS28" s="10">
        <v>47184</v>
      </c>
      <c r="HT28" s="10">
        <v>119220</v>
      </c>
      <c r="HU28" s="10">
        <v>100972</v>
      </c>
      <c r="HV28" s="10">
        <v>175142</v>
      </c>
      <c r="HW28" s="10">
        <v>5912</v>
      </c>
      <c r="HX28" s="10">
        <v>18655</v>
      </c>
      <c r="HY28" s="10">
        <v>6106</v>
      </c>
      <c r="HZ28" s="10">
        <v>8136</v>
      </c>
      <c r="IA28" s="10">
        <v>0</v>
      </c>
      <c r="IB28" s="10">
        <v>0</v>
      </c>
      <c r="IC28" s="10">
        <v>0</v>
      </c>
      <c r="ID28" s="10">
        <v>0</v>
      </c>
      <c r="IE28" s="10">
        <v>0</v>
      </c>
      <c r="IF28" s="10">
        <v>66249</v>
      </c>
      <c r="IG28" s="10">
        <v>0</v>
      </c>
      <c r="IH28" s="10">
        <v>0</v>
      </c>
      <c r="II28" s="10">
        <v>0</v>
      </c>
      <c r="IJ28" s="10">
        <v>129</v>
      </c>
      <c r="IK28" s="10">
        <v>0</v>
      </c>
      <c r="IL28" s="10">
        <v>44091</v>
      </c>
      <c r="IM28" s="10">
        <v>0</v>
      </c>
      <c r="IN28" s="10">
        <v>0</v>
      </c>
      <c r="IO28" s="10">
        <v>0</v>
      </c>
      <c r="IP28" s="10">
        <v>40963</v>
      </c>
      <c r="IQ28" s="10">
        <v>43668</v>
      </c>
      <c r="IR28" s="10">
        <v>0</v>
      </c>
      <c r="IS28" s="10">
        <v>0</v>
      </c>
      <c r="IT28" s="10">
        <v>198</v>
      </c>
      <c r="IU28" s="10">
        <v>11085</v>
      </c>
      <c r="IV28" s="10">
        <v>0</v>
      </c>
      <c r="IW28" s="10">
        <v>603</v>
      </c>
      <c r="IX28" s="10">
        <v>12239</v>
      </c>
      <c r="IY28" s="10">
        <v>0</v>
      </c>
      <c r="IZ28" s="10">
        <v>0</v>
      </c>
      <c r="JA28" s="10">
        <v>0</v>
      </c>
      <c r="JB28" s="10">
        <v>0</v>
      </c>
      <c r="JC28" s="10">
        <v>178365</v>
      </c>
      <c r="JD28" s="10">
        <v>0</v>
      </c>
      <c r="JE28" s="10">
        <v>124888</v>
      </c>
      <c r="JF28" s="10">
        <v>54214</v>
      </c>
      <c r="JG28" s="10">
        <v>14842</v>
      </c>
      <c r="JH28" s="10">
        <v>0</v>
      </c>
      <c r="JI28" s="10">
        <v>6913</v>
      </c>
      <c r="JJ28" s="10">
        <v>4943</v>
      </c>
      <c r="JK28" s="10">
        <v>4966</v>
      </c>
      <c r="JL28" s="10">
        <v>1950</v>
      </c>
      <c r="JM28" s="10">
        <v>4545</v>
      </c>
      <c r="JN28" s="10">
        <v>5072</v>
      </c>
      <c r="JO28" s="10">
        <v>5926</v>
      </c>
      <c r="JP28" s="10">
        <v>0</v>
      </c>
      <c r="JQ28" s="10">
        <v>5877</v>
      </c>
      <c r="JR28" s="10">
        <v>0</v>
      </c>
      <c r="JS28" s="10">
        <v>5769</v>
      </c>
      <c r="JT28" s="10">
        <v>4926</v>
      </c>
      <c r="JU28" s="10">
        <v>6477</v>
      </c>
      <c r="JV28" s="10">
        <v>3708</v>
      </c>
      <c r="JW28" s="10">
        <v>38937</v>
      </c>
      <c r="JX28" s="10">
        <v>0</v>
      </c>
      <c r="JY28" s="10">
        <v>0</v>
      </c>
      <c r="JZ28" s="10">
        <v>0</v>
      </c>
      <c r="KA28" s="10">
        <v>0</v>
      </c>
      <c r="KB28" s="10">
        <v>8821</v>
      </c>
      <c r="KC28" s="10">
        <v>0</v>
      </c>
      <c r="KD28" s="10">
        <v>1500</v>
      </c>
      <c r="KE28" s="10">
        <v>0</v>
      </c>
      <c r="KF28" s="10">
        <v>0</v>
      </c>
      <c r="KG28" s="10">
        <v>0</v>
      </c>
      <c r="KH28" s="10">
        <v>0</v>
      </c>
      <c r="KI28" s="10">
        <v>0</v>
      </c>
      <c r="KJ28" s="10">
        <v>0</v>
      </c>
      <c r="KK28" s="10">
        <v>0</v>
      </c>
      <c r="KL28" s="10">
        <v>0</v>
      </c>
      <c r="KM28" s="10">
        <v>0</v>
      </c>
      <c r="KN28" s="10">
        <v>178675</v>
      </c>
      <c r="KO28" s="10">
        <v>0</v>
      </c>
      <c r="KP28" s="10">
        <v>0</v>
      </c>
      <c r="KQ28" s="10">
        <v>0</v>
      </c>
      <c r="KR28" s="10">
        <v>0</v>
      </c>
      <c r="KS28" s="10">
        <v>0</v>
      </c>
      <c r="KT28" s="10">
        <v>0</v>
      </c>
      <c r="KU28" s="10">
        <v>0</v>
      </c>
      <c r="KV28" s="10">
        <v>0</v>
      </c>
      <c r="KW28" s="10">
        <v>6580</v>
      </c>
      <c r="KX28" s="10">
        <v>0</v>
      </c>
      <c r="KY28" s="10">
        <v>0</v>
      </c>
      <c r="KZ28" s="10">
        <v>0</v>
      </c>
      <c r="LA28" s="10">
        <v>0</v>
      </c>
      <c r="LB28" s="10">
        <v>0</v>
      </c>
      <c r="LC28" s="10">
        <v>0</v>
      </c>
      <c r="LD28" s="10">
        <v>0</v>
      </c>
      <c r="LE28" s="10">
        <v>391068</v>
      </c>
      <c r="LF28" s="10">
        <v>0</v>
      </c>
      <c r="LG28" s="10">
        <v>0</v>
      </c>
      <c r="LH28" s="10">
        <v>0</v>
      </c>
      <c r="LI28" s="10">
        <v>0</v>
      </c>
      <c r="LJ28" s="10">
        <v>3850</v>
      </c>
      <c r="LK28" s="10">
        <v>0</v>
      </c>
      <c r="LL28" s="10">
        <v>0</v>
      </c>
      <c r="LM28" s="10">
        <v>0</v>
      </c>
      <c r="LN28" s="10">
        <v>0</v>
      </c>
      <c r="LO28" s="10">
        <v>0</v>
      </c>
      <c r="LP28" s="10">
        <v>411510</v>
      </c>
      <c r="LQ28" s="10">
        <v>0</v>
      </c>
      <c r="LR28" s="10">
        <v>0</v>
      </c>
      <c r="LS28" s="10">
        <v>0</v>
      </c>
      <c r="LT28" s="10">
        <v>0</v>
      </c>
      <c r="LU28" s="10">
        <v>1821</v>
      </c>
      <c r="LV28" s="10">
        <v>0</v>
      </c>
      <c r="LW28" s="10">
        <v>0</v>
      </c>
      <c r="LX28" s="10">
        <v>4510</v>
      </c>
      <c r="LY28" s="10">
        <v>0</v>
      </c>
      <c r="LZ28" s="10">
        <v>10717</v>
      </c>
      <c r="MA28" s="10">
        <v>12507</v>
      </c>
      <c r="MB28" s="10">
        <v>0</v>
      </c>
      <c r="MC28" s="162">
        <v>0</v>
      </c>
      <c r="MD28" s="10">
        <v>0</v>
      </c>
      <c r="ME28" s="10">
        <v>0</v>
      </c>
      <c r="MF28" s="10">
        <v>0</v>
      </c>
      <c r="MG28" s="10">
        <v>0</v>
      </c>
      <c r="MH28" s="10">
        <v>0</v>
      </c>
      <c r="MI28" s="10">
        <v>0</v>
      </c>
      <c r="MJ28" s="10">
        <v>0</v>
      </c>
      <c r="MK28" s="10">
        <v>0</v>
      </c>
      <c r="ML28" s="10">
        <v>0</v>
      </c>
      <c r="MM28" s="163">
        <v>175996</v>
      </c>
      <c r="MN28" s="10">
        <v>0</v>
      </c>
      <c r="MO28" s="10">
        <v>0</v>
      </c>
      <c r="MP28" s="10">
        <v>0</v>
      </c>
      <c r="MQ28" s="10">
        <v>5433</v>
      </c>
      <c r="MR28" s="10">
        <v>305</v>
      </c>
      <c r="MS28" s="10">
        <v>0</v>
      </c>
      <c r="MT28" s="10">
        <v>0</v>
      </c>
      <c r="MU28" s="10">
        <v>1729</v>
      </c>
      <c r="MV28" s="10">
        <v>6614</v>
      </c>
      <c r="MW28" s="10">
        <v>0</v>
      </c>
      <c r="MX28" s="10">
        <v>422</v>
      </c>
      <c r="MY28" s="10">
        <v>0</v>
      </c>
      <c r="MZ28" s="10">
        <v>149710</v>
      </c>
      <c r="NA28" s="162">
        <v>0</v>
      </c>
      <c r="NB28" s="10">
        <v>7182</v>
      </c>
      <c r="NC28" s="10">
        <v>0</v>
      </c>
      <c r="ND28" s="10">
        <v>0</v>
      </c>
      <c r="NE28" s="10">
        <v>0</v>
      </c>
      <c r="NF28" s="10">
        <v>0</v>
      </c>
      <c r="NG28" s="10">
        <v>0</v>
      </c>
      <c r="NH28" s="10">
        <v>0</v>
      </c>
      <c r="NI28" s="10">
        <v>52829</v>
      </c>
      <c r="NJ28" s="10">
        <v>9376</v>
      </c>
      <c r="NK28" s="10">
        <v>13802</v>
      </c>
      <c r="NL28" s="10">
        <v>0</v>
      </c>
      <c r="NM28" s="10">
        <v>750</v>
      </c>
      <c r="NN28" s="10">
        <v>4921</v>
      </c>
      <c r="NO28" s="10">
        <v>0</v>
      </c>
      <c r="NP28" s="10">
        <v>0</v>
      </c>
      <c r="NQ28" s="10">
        <v>38323</v>
      </c>
      <c r="NR28" s="10">
        <v>0</v>
      </c>
      <c r="NS28" s="10">
        <v>0</v>
      </c>
      <c r="NT28" s="10">
        <v>0</v>
      </c>
      <c r="NU28" s="10">
        <v>62784</v>
      </c>
      <c r="NV28" s="10">
        <v>64</v>
      </c>
      <c r="NW28" s="10">
        <v>247161</v>
      </c>
      <c r="NX28" s="10">
        <v>3584</v>
      </c>
      <c r="NY28" s="10">
        <v>0</v>
      </c>
      <c r="NZ28" s="10">
        <v>0</v>
      </c>
      <c r="OA28" s="10">
        <v>14527</v>
      </c>
      <c r="OB28" s="10">
        <v>557408</v>
      </c>
      <c r="OC28" s="10">
        <v>0</v>
      </c>
      <c r="OD28" s="10">
        <v>0</v>
      </c>
      <c r="OE28" s="10">
        <v>0</v>
      </c>
      <c r="OF28" s="10">
        <v>20508</v>
      </c>
      <c r="OG28" s="10">
        <v>0</v>
      </c>
      <c r="OH28" s="10">
        <v>0</v>
      </c>
      <c r="OI28" s="10">
        <v>0</v>
      </c>
      <c r="OJ28" s="10">
        <v>0</v>
      </c>
      <c r="OK28" s="10">
        <v>0</v>
      </c>
      <c r="OL28" s="10">
        <v>750</v>
      </c>
      <c r="OM28" s="10">
        <v>12542</v>
      </c>
      <c r="ON28" s="10">
        <v>0</v>
      </c>
      <c r="OO28" s="10">
        <v>0</v>
      </c>
      <c r="OP28" s="10">
        <v>0</v>
      </c>
      <c r="OQ28" s="10">
        <v>0</v>
      </c>
      <c r="OR28" s="10">
        <v>0</v>
      </c>
      <c r="OS28" s="10">
        <v>0</v>
      </c>
      <c r="OT28" s="10">
        <v>0</v>
      </c>
      <c r="OU28" s="10">
        <v>0</v>
      </c>
    </row>
    <row r="29" spans="1:826" s="10" customFormat="1">
      <c r="A29" s="28" t="s">
        <v>13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5111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238630</v>
      </c>
      <c r="CI29" s="10">
        <v>245262</v>
      </c>
      <c r="CJ29" s="10">
        <v>470217</v>
      </c>
      <c r="CK29" s="10">
        <v>187782</v>
      </c>
      <c r="CL29" s="10">
        <v>456413</v>
      </c>
      <c r="CM29" s="10">
        <v>217828</v>
      </c>
      <c r="CN29" s="10">
        <v>141731</v>
      </c>
      <c r="CO29" s="10">
        <v>118056</v>
      </c>
      <c r="CP29" s="10">
        <v>124284</v>
      </c>
      <c r="CQ29" s="10">
        <v>61257</v>
      </c>
      <c r="CR29" s="10">
        <v>294861</v>
      </c>
      <c r="CS29" s="10">
        <v>229375</v>
      </c>
      <c r="CT29" s="10">
        <v>313592</v>
      </c>
      <c r="CU29" s="10">
        <v>209274</v>
      </c>
      <c r="CV29" s="10">
        <v>158424</v>
      </c>
      <c r="CW29" s="10">
        <v>145771</v>
      </c>
      <c r="CX29" s="10">
        <v>123899</v>
      </c>
      <c r="CY29" s="10">
        <v>46307</v>
      </c>
      <c r="CZ29" s="10">
        <v>71875</v>
      </c>
      <c r="DA29" s="10">
        <v>171026</v>
      </c>
      <c r="DB29" s="10">
        <v>137101</v>
      </c>
      <c r="DC29" s="10">
        <v>234154</v>
      </c>
      <c r="DD29" s="10">
        <v>10584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6145</v>
      </c>
      <c r="DO29" s="10">
        <v>0</v>
      </c>
      <c r="DP29" s="10">
        <v>0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690</v>
      </c>
      <c r="EK29" s="10">
        <v>0</v>
      </c>
      <c r="EL29" s="10">
        <v>0</v>
      </c>
      <c r="EM29" s="10">
        <v>0</v>
      </c>
      <c r="EN29" s="10">
        <v>0</v>
      </c>
      <c r="EO29" s="10">
        <v>0</v>
      </c>
      <c r="EQ29" s="10">
        <v>0</v>
      </c>
      <c r="ER29" s="10">
        <v>0</v>
      </c>
      <c r="ES29" s="10">
        <v>0</v>
      </c>
      <c r="ET29" s="10">
        <v>23219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10">
        <v>0</v>
      </c>
      <c r="FB29" s="10">
        <v>0</v>
      </c>
      <c r="FC29" s="10">
        <v>0</v>
      </c>
      <c r="FD29" s="10">
        <v>0</v>
      </c>
      <c r="FE29" s="10">
        <v>0</v>
      </c>
      <c r="FF29" s="10">
        <v>0</v>
      </c>
      <c r="FG29" s="10">
        <v>0</v>
      </c>
      <c r="FH29" s="10">
        <v>0</v>
      </c>
      <c r="FI29" s="10">
        <v>25370</v>
      </c>
      <c r="FJ29" s="10">
        <v>65251</v>
      </c>
      <c r="FK29" s="10">
        <v>61682</v>
      </c>
      <c r="FL29" s="10">
        <v>2900</v>
      </c>
      <c r="FM29" s="10">
        <v>6030</v>
      </c>
      <c r="FN29" s="10">
        <v>5078</v>
      </c>
      <c r="FO29" s="10">
        <v>0</v>
      </c>
      <c r="FP29" s="10">
        <v>472</v>
      </c>
      <c r="FQ29" s="10">
        <v>17340</v>
      </c>
      <c r="FR29" s="10">
        <v>24970</v>
      </c>
      <c r="FS29" s="10">
        <v>0</v>
      </c>
      <c r="FT29" s="10">
        <v>0</v>
      </c>
      <c r="FU29" s="10">
        <v>0</v>
      </c>
      <c r="FV29" s="10">
        <v>0</v>
      </c>
      <c r="FW29" s="10">
        <v>0</v>
      </c>
      <c r="FX29" s="10">
        <v>0</v>
      </c>
      <c r="FY29" s="10">
        <v>0</v>
      </c>
      <c r="FZ29" s="10">
        <v>0</v>
      </c>
      <c r="GA29" s="10">
        <v>0</v>
      </c>
      <c r="GB29" s="10">
        <v>0</v>
      </c>
      <c r="GC29" s="10">
        <v>0</v>
      </c>
      <c r="GD29" s="10">
        <v>0</v>
      </c>
      <c r="GE29" s="10">
        <v>0</v>
      </c>
      <c r="GF29" s="10">
        <v>3434</v>
      </c>
      <c r="GG29" s="10">
        <v>0</v>
      </c>
      <c r="GH29" s="10">
        <v>0</v>
      </c>
      <c r="GI29" s="10">
        <v>0</v>
      </c>
      <c r="GJ29" s="10">
        <v>0</v>
      </c>
      <c r="GK29" s="10">
        <v>0</v>
      </c>
      <c r="GL29" s="10">
        <v>0</v>
      </c>
      <c r="GM29" s="10">
        <v>0</v>
      </c>
      <c r="GN29" s="10">
        <v>0</v>
      </c>
      <c r="GO29" s="10">
        <v>0</v>
      </c>
      <c r="GP29" s="10">
        <v>0</v>
      </c>
      <c r="GQ29" s="10">
        <v>0</v>
      </c>
      <c r="GR29" s="10">
        <v>0</v>
      </c>
      <c r="GS29" s="10">
        <v>0</v>
      </c>
      <c r="GT29" s="10">
        <v>0</v>
      </c>
      <c r="GU29" s="10">
        <v>0</v>
      </c>
      <c r="GV29" s="10">
        <v>0</v>
      </c>
      <c r="GW29" s="10">
        <v>0</v>
      </c>
      <c r="GX29" s="10">
        <v>0</v>
      </c>
      <c r="GY29" s="10">
        <v>0</v>
      </c>
      <c r="GZ29" s="10">
        <v>0</v>
      </c>
      <c r="HA29" s="10">
        <v>0</v>
      </c>
      <c r="HB29" s="10">
        <v>0</v>
      </c>
      <c r="HC29" s="10">
        <v>0</v>
      </c>
      <c r="HD29" s="10">
        <v>0</v>
      </c>
      <c r="HE29" s="10">
        <v>0</v>
      </c>
      <c r="HF29" s="10">
        <v>0</v>
      </c>
      <c r="HG29" s="10">
        <v>0</v>
      </c>
      <c r="HH29" s="10">
        <v>0</v>
      </c>
      <c r="HI29" s="10">
        <v>0</v>
      </c>
      <c r="HJ29" s="10">
        <v>0</v>
      </c>
      <c r="HK29" s="10">
        <v>0</v>
      </c>
      <c r="HL29" s="10">
        <v>0</v>
      </c>
      <c r="HM29" s="10">
        <v>0</v>
      </c>
      <c r="HN29" s="10">
        <v>0</v>
      </c>
      <c r="HO29" s="10">
        <v>0</v>
      </c>
      <c r="HP29" s="10">
        <v>0</v>
      </c>
      <c r="HQ29" s="10">
        <v>0</v>
      </c>
      <c r="HR29" s="10">
        <v>0</v>
      </c>
      <c r="HS29" s="10">
        <v>0</v>
      </c>
      <c r="HT29" s="10">
        <v>0</v>
      </c>
      <c r="HU29" s="10">
        <v>0</v>
      </c>
      <c r="HV29" s="10">
        <v>0</v>
      </c>
      <c r="HW29" s="10">
        <v>0</v>
      </c>
      <c r="HX29" s="10">
        <v>0</v>
      </c>
      <c r="HY29" s="10">
        <v>0</v>
      </c>
      <c r="HZ29" s="10">
        <v>0</v>
      </c>
      <c r="IA29" s="10">
        <v>0</v>
      </c>
      <c r="IB29" s="10">
        <v>0</v>
      </c>
      <c r="IC29" s="10">
        <v>0</v>
      </c>
      <c r="ID29" s="10">
        <v>0</v>
      </c>
      <c r="IE29" s="10">
        <v>0</v>
      </c>
      <c r="IF29" s="10">
        <v>0</v>
      </c>
      <c r="IG29" s="10">
        <v>0</v>
      </c>
      <c r="IH29" s="10">
        <v>0</v>
      </c>
      <c r="II29" s="10">
        <v>0</v>
      </c>
      <c r="IJ29" s="10">
        <v>0</v>
      </c>
      <c r="IK29" s="10">
        <v>0</v>
      </c>
      <c r="IL29" s="10">
        <v>0</v>
      </c>
      <c r="IM29" s="10">
        <v>0</v>
      </c>
      <c r="IN29" s="10">
        <v>0</v>
      </c>
      <c r="IO29" s="10">
        <v>0</v>
      </c>
      <c r="IP29" s="10">
        <v>0</v>
      </c>
      <c r="IQ29" s="10">
        <v>0</v>
      </c>
      <c r="IR29" s="10">
        <v>0</v>
      </c>
      <c r="IS29" s="10">
        <v>0</v>
      </c>
      <c r="IT29" s="10">
        <v>0</v>
      </c>
      <c r="IU29" s="10">
        <v>0</v>
      </c>
      <c r="IV29" s="10">
        <v>0</v>
      </c>
      <c r="IW29" s="10">
        <v>0</v>
      </c>
      <c r="IX29" s="10">
        <v>0</v>
      </c>
      <c r="IY29" s="10">
        <v>0</v>
      </c>
      <c r="IZ29" s="10">
        <v>0</v>
      </c>
      <c r="JA29" s="10">
        <v>0</v>
      </c>
      <c r="JB29" s="10">
        <v>0</v>
      </c>
      <c r="JC29" s="10">
        <v>0</v>
      </c>
      <c r="JD29" s="10">
        <v>0</v>
      </c>
      <c r="JE29" s="10">
        <v>0</v>
      </c>
      <c r="JF29" s="10">
        <v>0</v>
      </c>
      <c r="JG29" s="10">
        <v>0</v>
      </c>
      <c r="JH29" s="10">
        <v>0</v>
      </c>
      <c r="JI29" s="10">
        <v>0</v>
      </c>
      <c r="JJ29" s="10">
        <v>0</v>
      </c>
      <c r="JK29" s="10">
        <v>0</v>
      </c>
      <c r="JL29" s="10">
        <v>0</v>
      </c>
      <c r="JM29" s="10">
        <v>0</v>
      </c>
      <c r="JN29" s="10">
        <v>0</v>
      </c>
      <c r="JO29" s="10">
        <v>0</v>
      </c>
      <c r="JP29" s="10">
        <v>0</v>
      </c>
      <c r="JQ29" s="10">
        <v>0</v>
      </c>
      <c r="JR29" s="10">
        <v>0</v>
      </c>
      <c r="JS29" s="10">
        <v>0</v>
      </c>
      <c r="JT29" s="10">
        <v>0</v>
      </c>
      <c r="JU29" s="10">
        <v>0</v>
      </c>
      <c r="JV29" s="10">
        <v>0</v>
      </c>
      <c r="JW29" s="10">
        <v>0</v>
      </c>
      <c r="JX29" s="10">
        <v>0</v>
      </c>
      <c r="JY29" s="10">
        <v>0</v>
      </c>
      <c r="JZ29" s="10">
        <v>0</v>
      </c>
      <c r="KA29" s="10">
        <v>0</v>
      </c>
      <c r="KB29" s="10">
        <v>0</v>
      </c>
      <c r="KC29" s="10">
        <v>0</v>
      </c>
      <c r="KD29" s="10">
        <v>0</v>
      </c>
      <c r="KE29" s="10">
        <v>0</v>
      </c>
      <c r="KF29" s="10">
        <v>0</v>
      </c>
      <c r="KG29" s="10">
        <v>0</v>
      </c>
      <c r="KH29" s="10">
        <v>0</v>
      </c>
      <c r="KI29" s="10">
        <v>0</v>
      </c>
      <c r="KJ29" s="10">
        <v>0</v>
      </c>
      <c r="KK29" s="10">
        <v>0</v>
      </c>
      <c r="KL29" s="10">
        <v>0</v>
      </c>
      <c r="KM29" s="10">
        <v>0</v>
      </c>
      <c r="KN29" s="10">
        <v>0</v>
      </c>
      <c r="KO29" s="10">
        <v>0</v>
      </c>
      <c r="KP29" s="10">
        <v>0</v>
      </c>
      <c r="KQ29" s="10">
        <v>0</v>
      </c>
      <c r="KR29" s="10">
        <v>0</v>
      </c>
      <c r="KS29" s="10">
        <v>0</v>
      </c>
      <c r="KT29" s="10">
        <v>0</v>
      </c>
      <c r="KU29" s="10">
        <v>0</v>
      </c>
      <c r="KV29" s="10">
        <v>0</v>
      </c>
      <c r="KW29" s="10">
        <v>0</v>
      </c>
      <c r="KX29" s="10">
        <v>0</v>
      </c>
      <c r="KY29" s="10">
        <v>0</v>
      </c>
      <c r="KZ29" s="10">
        <v>0</v>
      </c>
      <c r="LA29" s="10">
        <v>10032</v>
      </c>
      <c r="LB29" s="10">
        <v>0</v>
      </c>
      <c r="LC29" s="10">
        <v>0</v>
      </c>
      <c r="LD29" s="10">
        <v>0</v>
      </c>
      <c r="LE29" s="10">
        <v>0</v>
      </c>
      <c r="LF29" s="10">
        <v>0</v>
      </c>
      <c r="LG29" s="10">
        <v>0</v>
      </c>
      <c r="LH29" s="10">
        <v>0</v>
      </c>
      <c r="LI29" s="10">
        <v>0</v>
      </c>
      <c r="LJ29" s="10">
        <v>0</v>
      </c>
      <c r="LK29" s="10">
        <v>0</v>
      </c>
      <c r="LL29" s="10">
        <v>0</v>
      </c>
      <c r="LM29" s="10">
        <v>0</v>
      </c>
      <c r="LN29" s="10">
        <v>0</v>
      </c>
      <c r="LO29" s="10">
        <v>0</v>
      </c>
      <c r="LP29" s="10">
        <v>234880</v>
      </c>
      <c r="LQ29" s="10">
        <v>0</v>
      </c>
      <c r="LR29" s="10">
        <v>0</v>
      </c>
      <c r="LS29" s="10">
        <v>0</v>
      </c>
      <c r="LT29" s="10">
        <v>0</v>
      </c>
      <c r="LU29" s="10">
        <v>0</v>
      </c>
      <c r="LV29" s="10">
        <v>0</v>
      </c>
      <c r="LW29" s="10">
        <v>12954</v>
      </c>
      <c r="LX29" s="10">
        <v>0</v>
      </c>
      <c r="LY29" s="10">
        <v>0</v>
      </c>
      <c r="LZ29" s="10">
        <v>22032</v>
      </c>
      <c r="MA29" s="10">
        <v>0</v>
      </c>
      <c r="MB29" s="10">
        <v>125</v>
      </c>
      <c r="MC29" s="162">
        <v>0</v>
      </c>
      <c r="MD29" s="10">
        <v>0</v>
      </c>
      <c r="ME29" s="10">
        <v>0</v>
      </c>
      <c r="MF29" s="10">
        <v>0</v>
      </c>
      <c r="MG29" s="10">
        <v>0</v>
      </c>
      <c r="MH29" s="10">
        <v>0</v>
      </c>
      <c r="MI29" s="10">
        <v>0</v>
      </c>
      <c r="MJ29" s="10">
        <v>0</v>
      </c>
      <c r="MK29" s="10">
        <v>0</v>
      </c>
      <c r="ML29" s="10">
        <v>0</v>
      </c>
      <c r="MM29" s="163">
        <v>2264</v>
      </c>
      <c r="MN29" s="10">
        <v>2541</v>
      </c>
      <c r="MO29" s="10">
        <v>0</v>
      </c>
      <c r="MP29" s="10">
        <v>0</v>
      </c>
      <c r="MQ29" s="10">
        <v>0</v>
      </c>
      <c r="MR29" s="10">
        <v>0</v>
      </c>
      <c r="MS29" s="10">
        <v>0</v>
      </c>
      <c r="MT29" s="10">
        <v>0</v>
      </c>
      <c r="MU29" s="10">
        <v>0</v>
      </c>
      <c r="MV29" s="10">
        <v>57894</v>
      </c>
      <c r="MW29" s="10">
        <v>0</v>
      </c>
      <c r="MX29" s="10">
        <v>0</v>
      </c>
      <c r="MY29" s="10">
        <v>0</v>
      </c>
      <c r="MZ29" s="10">
        <v>0</v>
      </c>
      <c r="NA29" s="162">
        <v>0</v>
      </c>
      <c r="NB29" s="10">
        <v>0</v>
      </c>
      <c r="NC29" s="10">
        <v>0</v>
      </c>
      <c r="ND29" s="10">
        <v>0</v>
      </c>
      <c r="NE29" s="10">
        <v>0</v>
      </c>
      <c r="NF29" s="10">
        <v>0</v>
      </c>
      <c r="NG29" s="10">
        <v>0</v>
      </c>
      <c r="NH29" s="10">
        <v>0</v>
      </c>
      <c r="NI29" s="10">
        <v>0</v>
      </c>
      <c r="NJ29" s="10">
        <v>0</v>
      </c>
      <c r="NK29" s="10">
        <v>0</v>
      </c>
      <c r="NL29" s="10">
        <v>0</v>
      </c>
      <c r="NM29" s="10">
        <v>0</v>
      </c>
      <c r="NN29" s="10">
        <v>0</v>
      </c>
      <c r="NO29" s="10">
        <v>0</v>
      </c>
      <c r="NP29" s="10">
        <v>0</v>
      </c>
      <c r="NQ29" s="10">
        <v>0</v>
      </c>
      <c r="NR29" s="10">
        <v>0</v>
      </c>
      <c r="NS29" s="10">
        <v>0</v>
      </c>
      <c r="NT29" s="10">
        <v>0</v>
      </c>
      <c r="NU29" s="10">
        <v>180</v>
      </c>
      <c r="NV29" s="10">
        <v>0</v>
      </c>
      <c r="NW29" s="10">
        <v>0</v>
      </c>
      <c r="NX29" s="10">
        <v>0</v>
      </c>
      <c r="NY29" s="10">
        <v>0</v>
      </c>
      <c r="NZ29" s="10">
        <v>0</v>
      </c>
      <c r="OA29" s="10">
        <v>0</v>
      </c>
      <c r="OB29" s="10">
        <v>0</v>
      </c>
      <c r="OC29" s="10">
        <v>0</v>
      </c>
      <c r="OD29" s="10">
        <v>0</v>
      </c>
      <c r="OE29" s="10">
        <v>0</v>
      </c>
      <c r="OF29" s="10">
        <v>0</v>
      </c>
      <c r="OG29" s="10">
        <v>0</v>
      </c>
      <c r="OH29" s="10">
        <v>0</v>
      </c>
      <c r="OI29" s="10">
        <v>0</v>
      </c>
      <c r="OJ29" s="10">
        <v>0</v>
      </c>
      <c r="OK29" s="10">
        <v>0</v>
      </c>
      <c r="OL29" s="10">
        <v>0</v>
      </c>
      <c r="OM29" s="10">
        <v>0</v>
      </c>
      <c r="ON29" s="10">
        <v>0</v>
      </c>
      <c r="OO29" s="10">
        <v>1800347</v>
      </c>
      <c r="OP29" s="10">
        <v>0</v>
      </c>
      <c r="OQ29" s="10">
        <v>0</v>
      </c>
      <c r="OR29" s="10">
        <v>0</v>
      </c>
      <c r="OS29" s="10">
        <v>0</v>
      </c>
      <c r="OT29" s="10">
        <v>0</v>
      </c>
      <c r="OU29" s="10">
        <v>0</v>
      </c>
    </row>
    <row r="30" spans="1:826" s="10" customFormat="1">
      <c r="A30" s="28" t="s">
        <v>14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13888</v>
      </c>
      <c r="BC30" s="10">
        <v>27162</v>
      </c>
      <c r="BD30" s="10">
        <v>24192</v>
      </c>
      <c r="BE30" s="10">
        <v>39462</v>
      </c>
      <c r="BF30" s="10">
        <v>50852</v>
      </c>
      <c r="BG30" s="10">
        <v>56052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16725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1193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10">
        <v>0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10">
        <v>0</v>
      </c>
      <c r="EJ30" s="10">
        <v>1784</v>
      </c>
      <c r="EK30" s="10">
        <v>11976</v>
      </c>
      <c r="EL30" s="10">
        <v>0</v>
      </c>
      <c r="EM30" s="10">
        <v>0</v>
      </c>
      <c r="EN30" s="10">
        <v>0</v>
      </c>
      <c r="EO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10">
        <v>0</v>
      </c>
      <c r="FB30" s="10">
        <v>0</v>
      </c>
      <c r="FC30" s="10">
        <v>0</v>
      </c>
      <c r="FD30" s="10">
        <v>0</v>
      </c>
      <c r="FE30" s="10">
        <v>0</v>
      </c>
      <c r="FF30" s="10">
        <v>0</v>
      </c>
      <c r="FG30" s="10">
        <v>0</v>
      </c>
      <c r="FH30" s="10">
        <v>0</v>
      </c>
      <c r="FI30" s="10">
        <v>0</v>
      </c>
      <c r="FJ30" s="10">
        <v>0</v>
      </c>
      <c r="FK30" s="10">
        <v>0</v>
      </c>
      <c r="FL30" s="10">
        <v>0</v>
      </c>
      <c r="FM30" s="10">
        <v>0</v>
      </c>
      <c r="FN30" s="10">
        <v>0</v>
      </c>
      <c r="FO30" s="10">
        <v>0</v>
      </c>
      <c r="FP30" s="10">
        <v>0</v>
      </c>
      <c r="FQ30" s="10">
        <v>0</v>
      </c>
      <c r="FR30" s="10">
        <v>0</v>
      </c>
      <c r="FS30" s="10">
        <v>0</v>
      </c>
      <c r="FT30" s="10">
        <v>0</v>
      </c>
      <c r="FU30" s="10">
        <v>0</v>
      </c>
      <c r="FV30" s="10">
        <v>0</v>
      </c>
      <c r="FW30" s="10">
        <v>0</v>
      </c>
      <c r="FX30" s="10">
        <v>0</v>
      </c>
      <c r="FY30" s="10">
        <v>0</v>
      </c>
      <c r="FZ30" s="10">
        <v>0</v>
      </c>
      <c r="GA30" s="10">
        <v>0</v>
      </c>
      <c r="GB30" s="10">
        <v>0</v>
      </c>
      <c r="GC30" s="10">
        <v>0</v>
      </c>
      <c r="GD30" s="10">
        <v>0</v>
      </c>
      <c r="GE30" s="10">
        <v>0</v>
      </c>
      <c r="GF30" s="10">
        <v>0</v>
      </c>
      <c r="GG30" s="10">
        <v>0</v>
      </c>
      <c r="GH30" s="10">
        <v>0</v>
      </c>
      <c r="GI30" s="10">
        <v>0</v>
      </c>
      <c r="GJ30" s="10">
        <v>0</v>
      </c>
      <c r="GK30" s="10">
        <v>0</v>
      </c>
      <c r="GL30" s="10">
        <v>0</v>
      </c>
      <c r="GM30" s="10">
        <v>0</v>
      </c>
      <c r="GN30" s="10">
        <v>0</v>
      </c>
      <c r="GO30" s="10">
        <v>0</v>
      </c>
      <c r="GP30" s="10">
        <v>0</v>
      </c>
      <c r="GQ30" s="10">
        <v>0</v>
      </c>
      <c r="GR30" s="10">
        <v>32589</v>
      </c>
      <c r="GS30" s="10">
        <v>0</v>
      </c>
      <c r="GT30" s="10">
        <v>0</v>
      </c>
      <c r="GU30" s="10">
        <v>0</v>
      </c>
      <c r="GV30" s="10">
        <v>0</v>
      </c>
      <c r="GW30" s="10">
        <v>0</v>
      </c>
      <c r="GX30" s="10">
        <v>0</v>
      </c>
      <c r="GY30" s="10">
        <v>0</v>
      </c>
      <c r="GZ30" s="10">
        <v>0</v>
      </c>
      <c r="HA30" s="10">
        <v>0</v>
      </c>
      <c r="HB30" s="10">
        <v>0</v>
      </c>
      <c r="HC30" s="10">
        <v>0</v>
      </c>
      <c r="HD30" s="10">
        <v>0</v>
      </c>
      <c r="HE30" s="10">
        <v>138037</v>
      </c>
      <c r="HF30" s="10">
        <v>486704</v>
      </c>
      <c r="HG30" s="10">
        <v>0</v>
      </c>
      <c r="HH30" s="10">
        <v>268323</v>
      </c>
      <c r="HI30" s="10">
        <v>0</v>
      </c>
      <c r="HJ30" s="10">
        <v>-386</v>
      </c>
      <c r="HK30" s="10">
        <v>173201</v>
      </c>
      <c r="HL30" s="10">
        <v>76350</v>
      </c>
      <c r="HM30" s="10">
        <v>15657</v>
      </c>
      <c r="HN30" s="10">
        <v>30928</v>
      </c>
      <c r="HO30" s="10">
        <v>0</v>
      </c>
      <c r="HP30" s="10">
        <v>0</v>
      </c>
      <c r="HQ30" s="10">
        <v>0</v>
      </c>
      <c r="HR30" s="10">
        <v>0</v>
      </c>
      <c r="HS30" s="10">
        <v>0</v>
      </c>
      <c r="HT30" s="10">
        <v>0</v>
      </c>
      <c r="HU30" s="10">
        <v>655</v>
      </c>
      <c r="HV30" s="10">
        <v>0</v>
      </c>
      <c r="HW30" s="10">
        <v>0</v>
      </c>
      <c r="HX30" s="10">
        <v>225090</v>
      </c>
      <c r="HY30" s="10">
        <v>152459</v>
      </c>
      <c r="HZ30" s="10">
        <v>0</v>
      </c>
      <c r="IA30" s="10">
        <v>0</v>
      </c>
      <c r="IB30" s="10">
        <v>0</v>
      </c>
      <c r="IC30" s="10">
        <v>0</v>
      </c>
      <c r="ID30" s="10">
        <v>0</v>
      </c>
      <c r="IE30" s="10">
        <v>0</v>
      </c>
      <c r="IF30" s="10">
        <v>0</v>
      </c>
      <c r="IG30" s="10">
        <v>0</v>
      </c>
      <c r="IH30" s="10">
        <v>0</v>
      </c>
      <c r="II30" s="10">
        <v>0</v>
      </c>
      <c r="IJ30" s="10">
        <v>0</v>
      </c>
      <c r="IK30" s="10">
        <v>0</v>
      </c>
      <c r="IL30" s="10">
        <v>0</v>
      </c>
      <c r="IM30" s="10">
        <v>0</v>
      </c>
      <c r="IN30" s="10">
        <v>0</v>
      </c>
      <c r="IO30" s="10">
        <v>0</v>
      </c>
      <c r="IP30" s="10">
        <v>0</v>
      </c>
      <c r="IQ30" s="10">
        <v>0</v>
      </c>
      <c r="IR30" s="10">
        <v>0</v>
      </c>
      <c r="IS30" s="10">
        <v>0</v>
      </c>
      <c r="IT30" s="10">
        <v>0</v>
      </c>
      <c r="IU30" s="10">
        <v>0</v>
      </c>
      <c r="IV30" s="10">
        <v>0</v>
      </c>
      <c r="IW30" s="10">
        <v>0</v>
      </c>
      <c r="IX30" s="10">
        <v>0</v>
      </c>
      <c r="IY30" s="10">
        <v>0</v>
      </c>
      <c r="IZ30" s="10">
        <v>0</v>
      </c>
      <c r="JA30" s="10">
        <v>0</v>
      </c>
      <c r="JB30" s="10">
        <v>0</v>
      </c>
      <c r="JC30" s="10">
        <v>0</v>
      </c>
      <c r="JD30" s="10">
        <v>0</v>
      </c>
      <c r="JE30" s="10">
        <v>0</v>
      </c>
      <c r="JF30" s="10">
        <v>0</v>
      </c>
      <c r="JG30" s="10">
        <v>0</v>
      </c>
      <c r="JH30" s="10">
        <v>0</v>
      </c>
      <c r="JI30" s="10">
        <v>0</v>
      </c>
      <c r="JJ30" s="10">
        <v>0</v>
      </c>
      <c r="JK30" s="10">
        <v>0</v>
      </c>
      <c r="JL30" s="10">
        <v>0</v>
      </c>
      <c r="JM30" s="10">
        <v>0</v>
      </c>
      <c r="JN30" s="10">
        <v>0</v>
      </c>
      <c r="JO30" s="10">
        <v>0</v>
      </c>
      <c r="JP30" s="10">
        <v>0</v>
      </c>
      <c r="JQ30" s="10">
        <v>0</v>
      </c>
      <c r="JR30" s="10">
        <v>0</v>
      </c>
      <c r="JS30" s="10">
        <v>0</v>
      </c>
      <c r="JT30" s="10">
        <v>0</v>
      </c>
      <c r="JU30" s="10">
        <v>0</v>
      </c>
      <c r="JV30" s="10">
        <v>0</v>
      </c>
      <c r="JW30" s="10">
        <v>0</v>
      </c>
      <c r="JX30" s="10">
        <v>9756</v>
      </c>
      <c r="JY30" s="10">
        <v>0</v>
      </c>
      <c r="JZ30" s="10">
        <v>0</v>
      </c>
      <c r="KA30" s="10">
        <v>0</v>
      </c>
      <c r="KB30" s="10">
        <v>0</v>
      </c>
      <c r="KC30" s="10">
        <v>0</v>
      </c>
      <c r="KD30" s="10">
        <v>0</v>
      </c>
      <c r="KE30" s="10">
        <v>0</v>
      </c>
      <c r="KF30" s="10">
        <v>0</v>
      </c>
      <c r="KG30" s="10">
        <v>0</v>
      </c>
      <c r="KH30" s="10">
        <v>0</v>
      </c>
      <c r="KI30" s="10">
        <v>0</v>
      </c>
      <c r="KJ30" s="10">
        <v>0</v>
      </c>
      <c r="KK30" s="10">
        <v>0</v>
      </c>
      <c r="KL30" s="10">
        <v>0</v>
      </c>
      <c r="KM30" s="10">
        <v>0</v>
      </c>
      <c r="KN30" s="10">
        <v>338103</v>
      </c>
      <c r="KO30" s="10">
        <v>0</v>
      </c>
      <c r="KP30" s="10">
        <v>13641</v>
      </c>
      <c r="KQ30" s="10">
        <v>0</v>
      </c>
      <c r="KR30" s="10">
        <v>0</v>
      </c>
      <c r="KS30" s="10">
        <v>0</v>
      </c>
      <c r="KT30" s="10">
        <v>0</v>
      </c>
      <c r="KU30" s="10">
        <v>0</v>
      </c>
      <c r="KV30" s="10">
        <v>0</v>
      </c>
      <c r="KW30" s="10">
        <v>0</v>
      </c>
      <c r="KX30" s="10">
        <v>0</v>
      </c>
      <c r="KY30" s="10">
        <v>0</v>
      </c>
      <c r="KZ30" s="10">
        <v>0</v>
      </c>
      <c r="LA30" s="10">
        <v>6968</v>
      </c>
      <c r="LB30" s="10">
        <v>211046</v>
      </c>
      <c r="LC30" s="10">
        <v>179469</v>
      </c>
      <c r="LD30" s="10">
        <v>0</v>
      </c>
      <c r="LE30" s="10">
        <v>0</v>
      </c>
      <c r="LF30" s="10">
        <v>0</v>
      </c>
      <c r="LG30" s="10">
        <v>0</v>
      </c>
      <c r="LH30" s="10">
        <v>0</v>
      </c>
      <c r="LI30" s="10">
        <v>0</v>
      </c>
      <c r="LJ30" s="10">
        <v>0</v>
      </c>
      <c r="LK30" s="10">
        <v>0</v>
      </c>
      <c r="LL30" s="10">
        <v>0</v>
      </c>
      <c r="LM30" s="10">
        <v>0</v>
      </c>
      <c r="LN30" s="10">
        <v>0</v>
      </c>
      <c r="LO30" s="10">
        <v>0</v>
      </c>
      <c r="LP30" s="10">
        <v>408217</v>
      </c>
      <c r="LQ30" s="10">
        <v>0</v>
      </c>
      <c r="LR30" s="10">
        <v>0</v>
      </c>
      <c r="LS30" s="10">
        <v>0</v>
      </c>
      <c r="LT30" s="10">
        <v>0</v>
      </c>
      <c r="LU30" s="10">
        <v>19978</v>
      </c>
      <c r="LV30" s="10">
        <v>0</v>
      </c>
      <c r="LW30" s="10">
        <v>0</v>
      </c>
      <c r="LX30" s="10">
        <v>0</v>
      </c>
      <c r="LY30" s="10">
        <v>0</v>
      </c>
      <c r="LZ30" s="10">
        <v>0</v>
      </c>
      <c r="MA30" s="10">
        <v>0</v>
      </c>
      <c r="MB30" s="10">
        <v>0</v>
      </c>
      <c r="MC30" s="162">
        <v>0</v>
      </c>
      <c r="MD30" s="10">
        <v>0</v>
      </c>
      <c r="ME30" s="10">
        <v>0</v>
      </c>
      <c r="MF30" s="10">
        <v>0</v>
      </c>
      <c r="MG30" s="10">
        <v>0</v>
      </c>
      <c r="MH30" s="10">
        <v>0</v>
      </c>
      <c r="MI30" s="10">
        <v>0</v>
      </c>
      <c r="MJ30" s="10">
        <v>0</v>
      </c>
      <c r="MK30" s="10">
        <v>0</v>
      </c>
      <c r="ML30" s="10">
        <v>0</v>
      </c>
      <c r="MM30" s="163">
        <v>0</v>
      </c>
      <c r="MN30" s="10">
        <v>0</v>
      </c>
      <c r="MO30" s="10">
        <v>0</v>
      </c>
      <c r="MP30" s="10">
        <v>0</v>
      </c>
      <c r="MQ30" s="10">
        <v>0</v>
      </c>
      <c r="MR30" s="10">
        <v>0</v>
      </c>
      <c r="MS30" s="10">
        <v>0</v>
      </c>
      <c r="MT30" s="10">
        <v>0</v>
      </c>
      <c r="MU30" s="10">
        <v>0</v>
      </c>
      <c r="MV30" s="10">
        <v>0</v>
      </c>
      <c r="MW30" s="10">
        <v>0</v>
      </c>
      <c r="MX30" s="10">
        <v>0</v>
      </c>
      <c r="MY30" s="10">
        <v>0</v>
      </c>
      <c r="MZ30" s="10">
        <v>0</v>
      </c>
      <c r="NA30" s="162">
        <v>0</v>
      </c>
      <c r="NB30" s="10">
        <v>0</v>
      </c>
      <c r="NC30" s="10">
        <v>0</v>
      </c>
      <c r="ND30" s="10">
        <v>0</v>
      </c>
      <c r="NE30" s="10">
        <v>15475</v>
      </c>
      <c r="NF30" s="10">
        <v>0</v>
      </c>
      <c r="NG30" s="10">
        <v>0</v>
      </c>
      <c r="NH30" s="10">
        <v>0</v>
      </c>
      <c r="NI30" s="10">
        <v>0</v>
      </c>
      <c r="NJ30" s="10">
        <v>0</v>
      </c>
      <c r="NK30" s="10">
        <v>0</v>
      </c>
      <c r="NL30" s="10">
        <v>0</v>
      </c>
      <c r="NM30" s="10">
        <v>0</v>
      </c>
      <c r="NN30" s="10">
        <v>0</v>
      </c>
      <c r="NO30" s="10">
        <v>0</v>
      </c>
      <c r="NP30" s="10">
        <v>0</v>
      </c>
      <c r="NQ30" s="10">
        <v>0</v>
      </c>
      <c r="NR30" s="10">
        <v>0</v>
      </c>
      <c r="NS30" s="10">
        <v>0</v>
      </c>
      <c r="NT30" s="10">
        <v>0</v>
      </c>
      <c r="NU30" s="10">
        <v>37790</v>
      </c>
      <c r="NV30" s="10">
        <v>0</v>
      </c>
      <c r="NW30" s="10">
        <v>0</v>
      </c>
      <c r="NX30" s="10">
        <v>0</v>
      </c>
      <c r="NY30" s="10">
        <v>0</v>
      </c>
      <c r="NZ30" s="10">
        <v>0</v>
      </c>
      <c r="OA30" s="10">
        <v>0</v>
      </c>
      <c r="OB30" s="10">
        <v>0</v>
      </c>
      <c r="OC30" s="10">
        <v>0</v>
      </c>
      <c r="OD30" s="10">
        <v>0</v>
      </c>
      <c r="OE30" s="10">
        <v>0</v>
      </c>
      <c r="OF30" s="10">
        <v>827734</v>
      </c>
      <c r="OG30" s="10">
        <v>17614</v>
      </c>
      <c r="OH30" s="10">
        <v>0</v>
      </c>
      <c r="OI30" s="10">
        <v>0</v>
      </c>
      <c r="OJ30" s="10">
        <v>0</v>
      </c>
      <c r="OK30" s="10">
        <v>0</v>
      </c>
      <c r="OL30" s="10">
        <v>0</v>
      </c>
      <c r="OM30" s="10">
        <v>0</v>
      </c>
      <c r="ON30" s="10">
        <v>0</v>
      </c>
      <c r="OO30" s="10">
        <v>0</v>
      </c>
      <c r="OP30" s="10">
        <v>0</v>
      </c>
      <c r="OQ30" s="10">
        <v>0</v>
      </c>
      <c r="OR30" s="10">
        <v>2683</v>
      </c>
      <c r="OS30" s="10">
        <v>0</v>
      </c>
      <c r="OT30" s="10">
        <v>0</v>
      </c>
      <c r="OU30" s="10">
        <v>0</v>
      </c>
    </row>
    <row r="31" spans="1:826" s="10" customFormat="1">
      <c r="A31" s="28" t="s">
        <v>15</v>
      </c>
      <c r="B31" s="10">
        <v>559277</v>
      </c>
      <c r="C31" s="10">
        <v>4617215</v>
      </c>
      <c r="D31" s="10">
        <v>904046</v>
      </c>
      <c r="E31" s="10">
        <v>8357117</v>
      </c>
      <c r="F31" s="10">
        <v>3808104</v>
      </c>
      <c r="G31" s="10">
        <v>5677204</v>
      </c>
      <c r="H31" s="10">
        <v>4494898</v>
      </c>
      <c r="I31" s="10">
        <v>864184</v>
      </c>
      <c r="J31" s="10">
        <v>1205650</v>
      </c>
      <c r="K31" s="10">
        <v>1157780</v>
      </c>
      <c r="L31" s="10">
        <v>2085782</v>
      </c>
      <c r="M31" s="10">
        <v>2735839</v>
      </c>
      <c r="N31" s="10">
        <v>670833</v>
      </c>
      <c r="O31" s="10">
        <v>52217</v>
      </c>
      <c r="P31" s="10">
        <v>77554</v>
      </c>
      <c r="Q31" s="10">
        <v>895592</v>
      </c>
      <c r="R31" s="10">
        <v>2322062</v>
      </c>
      <c r="S31" s="10">
        <v>4280368</v>
      </c>
      <c r="T31" s="10">
        <v>2983639</v>
      </c>
      <c r="U31" s="10">
        <v>989514</v>
      </c>
      <c r="V31" s="10">
        <v>1822350</v>
      </c>
      <c r="W31" s="10">
        <v>1608654</v>
      </c>
      <c r="X31" s="10">
        <v>1499904</v>
      </c>
      <c r="Y31" s="10">
        <v>2768633</v>
      </c>
      <c r="Z31" s="10">
        <v>3172660</v>
      </c>
      <c r="AA31" s="10">
        <v>2636835</v>
      </c>
      <c r="AB31" s="10">
        <v>2856746</v>
      </c>
      <c r="AC31" s="10">
        <v>2815000</v>
      </c>
      <c r="AD31" s="10">
        <v>61621392</v>
      </c>
      <c r="AE31" s="10">
        <v>44058816</v>
      </c>
      <c r="AF31" s="10">
        <v>1936964</v>
      </c>
      <c r="AG31" s="10">
        <v>5402845</v>
      </c>
      <c r="AH31" s="10">
        <v>3453016</v>
      </c>
      <c r="AI31" s="10">
        <v>3512094</v>
      </c>
      <c r="AJ31" s="10">
        <v>3644479</v>
      </c>
      <c r="AK31" s="10">
        <v>3848638</v>
      </c>
      <c r="AL31" s="10">
        <v>4576063</v>
      </c>
      <c r="AM31" s="10">
        <v>5439557</v>
      </c>
      <c r="AN31" s="10">
        <v>6585189</v>
      </c>
      <c r="AO31" s="10">
        <v>3314159</v>
      </c>
      <c r="AP31" s="10">
        <v>3303625</v>
      </c>
      <c r="AQ31" s="10">
        <v>4874518</v>
      </c>
      <c r="AR31" s="10">
        <v>4471431</v>
      </c>
      <c r="AS31" s="10">
        <v>3748852</v>
      </c>
      <c r="AT31" s="10">
        <v>5764607</v>
      </c>
      <c r="AU31" s="10">
        <v>4182623</v>
      </c>
      <c r="AV31" s="10">
        <v>3313460</v>
      </c>
      <c r="AW31" s="10">
        <v>4515498</v>
      </c>
      <c r="AX31" s="10">
        <v>3625843</v>
      </c>
      <c r="AY31" s="10">
        <v>7151107</v>
      </c>
      <c r="AZ31" s="10">
        <v>6281246</v>
      </c>
      <c r="BA31" s="10">
        <v>6221861</v>
      </c>
      <c r="BB31" s="10">
        <v>644601</v>
      </c>
      <c r="BC31" s="10">
        <v>1094705</v>
      </c>
      <c r="BD31" s="10">
        <v>2869105</v>
      </c>
      <c r="BE31" s="10">
        <v>1695956</v>
      </c>
      <c r="BF31" s="10">
        <v>3003948</v>
      </c>
      <c r="BG31" s="10">
        <v>2166126</v>
      </c>
      <c r="BH31" s="10">
        <v>1811349</v>
      </c>
      <c r="BI31" s="10">
        <v>705183</v>
      </c>
      <c r="BJ31" s="10">
        <v>10803516</v>
      </c>
      <c r="BK31" s="10">
        <v>12665851</v>
      </c>
      <c r="BL31" s="10">
        <v>1706191</v>
      </c>
      <c r="BM31" s="10">
        <v>636544</v>
      </c>
      <c r="BN31" s="10">
        <v>3511424</v>
      </c>
      <c r="BO31" s="10">
        <v>7407968</v>
      </c>
      <c r="BP31" s="10">
        <v>2620379</v>
      </c>
      <c r="BQ31" s="10">
        <v>3647629</v>
      </c>
      <c r="BR31" s="10">
        <v>3344067</v>
      </c>
      <c r="BS31" s="10">
        <v>2944079</v>
      </c>
      <c r="BT31" s="10">
        <v>1643032</v>
      </c>
      <c r="BU31" s="10">
        <v>4860598</v>
      </c>
      <c r="BV31" s="10">
        <v>4232416</v>
      </c>
      <c r="BW31" s="10">
        <v>3568242</v>
      </c>
      <c r="BX31" s="10">
        <v>968442</v>
      </c>
      <c r="BY31" s="10">
        <v>2418160</v>
      </c>
      <c r="BZ31" s="10">
        <v>2730450</v>
      </c>
      <c r="CA31" s="10">
        <v>6800246</v>
      </c>
      <c r="CB31" s="10">
        <v>854913</v>
      </c>
      <c r="CC31" s="10">
        <v>2166970</v>
      </c>
      <c r="CD31" s="10">
        <v>831318</v>
      </c>
      <c r="CE31" s="10">
        <v>2974711</v>
      </c>
      <c r="CF31" s="10">
        <v>3635219</v>
      </c>
      <c r="CG31" s="10">
        <v>2425315</v>
      </c>
      <c r="CH31" s="10">
        <v>6910270</v>
      </c>
      <c r="CI31" s="10">
        <v>5950792</v>
      </c>
      <c r="CJ31" s="10">
        <v>8727752</v>
      </c>
      <c r="CK31" s="10">
        <v>5133317</v>
      </c>
      <c r="CL31" s="10">
        <v>10601467</v>
      </c>
      <c r="CM31" s="10">
        <v>5885220</v>
      </c>
      <c r="CN31" s="10">
        <v>2986072</v>
      </c>
      <c r="CO31" s="10">
        <v>3310542</v>
      </c>
      <c r="CP31" s="10">
        <v>4314965</v>
      </c>
      <c r="CQ31" s="10">
        <v>4228137</v>
      </c>
      <c r="CR31" s="10">
        <v>4427715</v>
      </c>
      <c r="CS31" s="10">
        <v>6543726</v>
      </c>
      <c r="CT31" s="10">
        <v>6202114</v>
      </c>
      <c r="CU31" s="10">
        <v>5309270</v>
      </c>
      <c r="CV31" s="10">
        <v>6359902</v>
      </c>
      <c r="CW31" s="10">
        <v>5345838</v>
      </c>
      <c r="CX31" s="10">
        <v>3663533</v>
      </c>
      <c r="CY31" s="10">
        <v>2625642</v>
      </c>
      <c r="CZ31" s="10">
        <v>3772349</v>
      </c>
      <c r="DA31" s="10">
        <v>5893641</v>
      </c>
      <c r="DB31" s="10">
        <v>5480717</v>
      </c>
      <c r="DC31" s="10">
        <v>5736259</v>
      </c>
      <c r="DD31" s="10">
        <v>2753772</v>
      </c>
      <c r="DE31" s="10">
        <v>10620751</v>
      </c>
      <c r="DF31" s="10">
        <v>504578</v>
      </c>
      <c r="DG31" s="10">
        <v>2944489</v>
      </c>
      <c r="DH31" s="10">
        <v>1778075</v>
      </c>
      <c r="DI31" s="10">
        <v>1963502</v>
      </c>
      <c r="DJ31" s="10">
        <v>1880977</v>
      </c>
      <c r="DK31" s="10">
        <v>3612532</v>
      </c>
      <c r="DL31" s="10">
        <v>1021174</v>
      </c>
      <c r="DM31" s="10">
        <v>3776099</v>
      </c>
      <c r="DN31" s="10">
        <v>2236978</v>
      </c>
      <c r="DO31" s="10">
        <v>3114210</v>
      </c>
      <c r="DP31" s="10">
        <v>3383583</v>
      </c>
      <c r="DQ31" s="10">
        <v>2185263</v>
      </c>
      <c r="DR31" s="10">
        <v>645600</v>
      </c>
      <c r="DS31" s="10">
        <v>478291</v>
      </c>
      <c r="DT31" s="10">
        <v>4665275</v>
      </c>
      <c r="DU31" s="10">
        <v>1371594</v>
      </c>
      <c r="DV31" s="10">
        <v>717704</v>
      </c>
      <c r="DW31" s="10">
        <v>7260339</v>
      </c>
      <c r="DX31" s="10">
        <v>3539717</v>
      </c>
      <c r="DY31" s="10">
        <v>1795501</v>
      </c>
      <c r="DZ31" s="10">
        <v>6460802</v>
      </c>
      <c r="EA31" s="10">
        <v>3262857</v>
      </c>
      <c r="EB31" s="10">
        <v>3164371</v>
      </c>
      <c r="EC31" s="10">
        <v>2962771</v>
      </c>
      <c r="ED31" s="10">
        <v>908336</v>
      </c>
      <c r="EE31" s="10">
        <v>2775679</v>
      </c>
      <c r="EF31" s="10">
        <v>1423701</v>
      </c>
      <c r="EG31" s="10">
        <v>951805</v>
      </c>
      <c r="EH31" s="10">
        <v>1531351</v>
      </c>
      <c r="EI31" s="10">
        <v>2764380</v>
      </c>
      <c r="EJ31" s="10">
        <v>761296</v>
      </c>
      <c r="EK31" s="10">
        <v>1141264</v>
      </c>
      <c r="EL31" s="10">
        <v>1011818</v>
      </c>
      <c r="EM31" s="10">
        <v>1638095</v>
      </c>
      <c r="EN31" s="10">
        <v>3060633</v>
      </c>
      <c r="EO31" s="10">
        <v>4501076</v>
      </c>
      <c r="EQ31" s="10">
        <v>2375012</v>
      </c>
      <c r="ER31" s="10">
        <v>1079902</v>
      </c>
      <c r="ES31" s="10">
        <v>2075524</v>
      </c>
      <c r="ET31" s="10">
        <v>5490212</v>
      </c>
      <c r="EU31" s="10">
        <v>1223759</v>
      </c>
      <c r="EV31" s="10">
        <v>360779</v>
      </c>
      <c r="EW31" s="10">
        <v>2701699</v>
      </c>
      <c r="EX31" s="10">
        <v>1281022</v>
      </c>
      <c r="EY31" s="10">
        <v>1723808</v>
      </c>
      <c r="EZ31" s="10">
        <v>619517</v>
      </c>
      <c r="FA31" s="10">
        <v>4415933</v>
      </c>
      <c r="FB31" s="10">
        <v>1702128</v>
      </c>
      <c r="FC31" s="10">
        <v>2324258</v>
      </c>
      <c r="FD31" s="10">
        <v>1441860</v>
      </c>
      <c r="FE31" s="10">
        <v>4069350</v>
      </c>
      <c r="FF31" s="10">
        <v>4421757</v>
      </c>
      <c r="FG31" s="10">
        <v>423300</v>
      </c>
      <c r="FH31" s="10">
        <v>1800204</v>
      </c>
      <c r="FI31" s="10">
        <v>2971364</v>
      </c>
      <c r="FJ31" s="10">
        <v>2472806</v>
      </c>
      <c r="FK31" s="10">
        <v>5145027</v>
      </c>
      <c r="FL31" s="10">
        <v>1640544</v>
      </c>
      <c r="FM31" s="10">
        <v>5849897</v>
      </c>
      <c r="FN31" s="10">
        <v>4446319</v>
      </c>
      <c r="FO31" s="10">
        <v>6681262</v>
      </c>
      <c r="FP31" s="10">
        <v>2011856</v>
      </c>
      <c r="FQ31" s="10">
        <v>1250446</v>
      </c>
      <c r="FR31" s="10">
        <v>3012102</v>
      </c>
      <c r="FS31" s="10">
        <v>1053239</v>
      </c>
      <c r="FT31" s="10">
        <v>1781952</v>
      </c>
      <c r="FU31" s="10">
        <v>411023</v>
      </c>
      <c r="FV31" s="10">
        <v>20165728</v>
      </c>
      <c r="FW31" s="10">
        <v>4065066</v>
      </c>
      <c r="FX31" s="10">
        <v>4200861</v>
      </c>
      <c r="FY31" s="10">
        <v>4010387</v>
      </c>
      <c r="FZ31" s="10">
        <v>1019506</v>
      </c>
      <c r="GA31" s="10">
        <v>1011076</v>
      </c>
      <c r="GB31" s="10">
        <v>2012789</v>
      </c>
      <c r="GC31" s="10">
        <v>1880977</v>
      </c>
      <c r="GD31" s="10">
        <v>11291120</v>
      </c>
      <c r="GE31" s="10">
        <v>2382447</v>
      </c>
      <c r="GF31" s="10">
        <v>2195482</v>
      </c>
      <c r="GG31" s="10">
        <v>1273357</v>
      </c>
      <c r="GH31" s="10">
        <v>2822355</v>
      </c>
      <c r="GI31" s="10">
        <v>431481</v>
      </c>
      <c r="GJ31" s="10">
        <v>3054517</v>
      </c>
      <c r="GK31" s="10">
        <v>1097691</v>
      </c>
      <c r="GL31" s="10">
        <v>2578595</v>
      </c>
      <c r="GM31" s="10">
        <v>7809999</v>
      </c>
      <c r="GN31" s="10">
        <v>226089</v>
      </c>
      <c r="GO31" s="10">
        <v>751867</v>
      </c>
      <c r="GP31" s="10">
        <v>1319013</v>
      </c>
      <c r="GQ31" s="10">
        <v>1767550</v>
      </c>
      <c r="GR31" s="10">
        <v>1525619</v>
      </c>
      <c r="GS31" s="10">
        <v>969264</v>
      </c>
      <c r="GT31" s="10">
        <v>3084676</v>
      </c>
      <c r="GU31" s="10">
        <v>3439969</v>
      </c>
      <c r="GV31" s="10">
        <v>12318913</v>
      </c>
      <c r="GW31" s="10">
        <v>474398</v>
      </c>
      <c r="GX31" s="10">
        <v>3383204</v>
      </c>
      <c r="GY31" s="10">
        <v>4031028</v>
      </c>
      <c r="GZ31" s="10">
        <v>5381713</v>
      </c>
      <c r="HA31" s="10">
        <v>4485485</v>
      </c>
      <c r="HB31" s="10">
        <v>2092998</v>
      </c>
      <c r="HC31" s="10">
        <v>354597</v>
      </c>
      <c r="HD31" s="10">
        <v>1175242</v>
      </c>
      <c r="HE31" s="10">
        <v>5225317</v>
      </c>
      <c r="HF31" s="10">
        <v>5362090</v>
      </c>
      <c r="HG31" s="10">
        <v>1873092</v>
      </c>
      <c r="HH31" s="10">
        <v>4301000</v>
      </c>
      <c r="HI31" s="10">
        <v>2573544</v>
      </c>
      <c r="HJ31" s="10">
        <v>1309599</v>
      </c>
      <c r="HK31" s="10">
        <v>3762072</v>
      </c>
      <c r="HL31" s="10">
        <v>1543256</v>
      </c>
      <c r="HM31" s="10">
        <v>1274830</v>
      </c>
      <c r="HN31" s="10">
        <v>3007763</v>
      </c>
      <c r="HO31" s="10">
        <v>5220725</v>
      </c>
      <c r="HP31" s="10">
        <v>4309180</v>
      </c>
      <c r="HQ31" s="10">
        <v>3007662</v>
      </c>
      <c r="HR31" s="10">
        <v>850124</v>
      </c>
      <c r="HS31" s="10">
        <v>2896100</v>
      </c>
      <c r="HT31" s="10">
        <v>4151347</v>
      </c>
      <c r="HU31" s="10">
        <v>3051769</v>
      </c>
      <c r="HV31" s="10">
        <v>2902787</v>
      </c>
      <c r="HW31" s="10">
        <v>1196459</v>
      </c>
      <c r="HX31" s="10">
        <v>4743914</v>
      </c>
      <c r="HY31" s="10">
        <v>1922301</v>
      </c>
      <c r="HZ31" s="10">
        <v>542962</v>
      </c>
      <c r="IA31" s="10">
        <v>3055876</v>
      </c>
      <c r="IB31" s="10">
        <v>979144</v>
      </c>
      <c r="IC31" s="10">
        <v>373461</v>
      </c>
      <c r="ID31" s="10">
        <v>644392</v>
      </c>
      <c r="IE31" s="10">
        <v>3175024</v>
      </c>
      <c r="IF31" s="10">
        <v>1667081</v>
      </c>
      <c r="IG31" s="10">
        <v>322778</v>
      </c>
      <c r="IH31" s="10">
        <v>4575512</v>
      </c>
      <c r="II31" s="10">
        <v>615031</v>
      </c>
      <c r="IJ31" s="10">
        <v>1047324</v>
      </c>
      <c r="IK31" s="10">
        <v>1280933</v>
      </c>
      <c r="IL31" s="10">
        <v>3389563</v>
      </c>
      <c r="IM31" s="10">
        <v>1092904</v>
      </c>
      <c r="IN31" s="10">
        <v>1393885</v>
      </c>
      <c r="IO31" s="10">
        <v>1438398</v>
      </c>
      <c r="IP31" s="10">
        <v>2397412</v>
      </c>
      <c r="IQ31" s="10">
        <v>2286998</v>
      </c>
      <c r="IR31" s="10">
        <v>1058381</v>
      </c>
      <c r="IS31" s="10">
        <v>1577025</v>
      </c>
      <c r="IT31" s="10">
        <v>863213</v>
      </c>
      <c r="IU31" s="10">
        <v>1683551</v>
      </c>
      <c r="IV31" s="10">
        <v>504885</v>
      </c>
      <c r="IW31" s="10">
        <v>1236169</v>
      </c>
      <c r="IX31" s="10">
        <v>309233</v>
      </c>
      <c r="IY31" s="10">
        <v>119777</v>
      </c>
      <c r="IZ31" s="10">
        <v>2999741</v>
      </c>
      <c r="JA31" s="10">
        <v>2056292</v>
      </c>
      <c r="JB31" s="10">
        <v>1061861</v>
      </c>
      <c r="JC31" s="10">
        <v>7615069</v>
      </c>
      <c r="JD31" s="10">
        <v>870850</v>
      </c>
      <c r="JE31" s="10">
        <v>5396991</v>
      </c>
      <c r="JF31" s="10">
        <v>4691659</v>
      </c>
      <c r="JG31" s="10">
        <v>2648740</v>
      </c>
      <c r="JH31" s="10">
        <v>1435493</v>
      </c>
      <c r="JI31" s="10">
        <v>6630411</v>
      </c>
      <c r="JJ31" s="10">
        <v>5909036</v>
      </c>
      <c r="JK31" s="10">
        <v>8189793</v>
      </c>
      <c r="JL31" s="10">
        <v>5321969</v>
      </c>
      <c r="JM31" s="10">
        <v>6452220</v>
      </c>
      <c r="JN31" s="10">
        <v>6071226</v>
      </c>
      <c r="JO31" s="10">
        <v>6336849</v>
      </c>
      <c r="JP31" s="10">
        <v>5813096</v>
      </c>
      <c r="JQ31" s="10">
        <v>6814613</v>
      </c>
      <c r="JR31" s="10">
        <v>4827382</v>
      </c>
      <c r="JS31" s="10">
        <v>6457182</v>
      </c>
      <c r="JT31" s="10">
        <v>6641712</v>
      </c>
      <c r="JU31" s="10">
        <v>9379458</v>
      </c>
      <c r="JV31" s="10">
        <v>6107875</v>
      </c>
      <c r="JW31" s="10">
        <v>19525558</v>
      </c>
      <c r="JX31" s="10">
        <v>632734</v>
      </c>
      <c r="JY31" s="10">
        <v>2926774</v>
      </c>
      <c r="JZ31" s="10">
        <v>293408</v>
      </c>
      <c r="KA31" s="10">
        <v>1984473</v>
      </c>
      <c r="KB31" s="10">
        <v>3483059</v>
      </c>
      <c r="KC31" s="10">
        <v>1997994</v>
      </c>
      <c r="KD31" s="10">
        <v>1719275</v>
      </c>
      <c r="KE31" s="10">
        <v>3180125</v>
      </c>
      <c r="KF31" s="10">
        <v>5709179</v>
      </c>
      <c r="KG31" s="10">
        <v>1188461</v>
      </c>
      <c r="KH31" s="10">
        <v>1756185</v>
      </c>
      <c r="KI31" s="10">
        <v>1720865</v>
      </c>
      <c r="KJ31" s="10">
        <v>760545</v>
      </c>
      <c r="KK31" s="10">
        <v>3009883</v>
      </c>
      <c r="KL31" s="10">
        <v>938172</v>
      </c>
      <c r="KM31" s="10">
        <v>3260681</v>
      </c>
      <c r="KN31" s="10">
        <v>3768309</v>
      </c>
      <c r="KO31" s="10">
        <v>2092998</v>
      </c>
      <c r="KP31" s="10">
        <v>1668613</v>
      </c>
      <c r="KQ31" s="10">
        <v>3223017</v>
      </c>
      <c r="KR31" s="10">
        <v>345595</v>
      </c>
      <c r="KS31" s="10">
        <v>620961</v>
      </c>
      <c r="KT31" s="10">
        <v>2738678</v>
      </c>
      <c r="KU31" s="10">
        <v>1256566</v>
      </c>
      <c r="KV31" s="10">
        <v>1862542</v>
      </c>
      <c r="KW31" s="10">
        <v>1268484</v>
      </c>
      <c r="KX31" s="10">
        <v>1132106</v>
      </c>
      <c r="KY31" s="10">
        <v>1655218</v>
      </c>
      <c r="KZ31" s="10">
        <v>515394</v>
      </c>
      <c r="LA31" s="10">
        <v>1576756</v>
      </c>
      <c r="LB31" s="10">
        <v>5154769</v>
      </c>
      <c r="LC31" s="10">
        <v>3102043</v>
      </c>
      <c r="LD31" s="10">
        <v>4210189</v>
      </c>
      <c r="LE31" s="10">
        <v>4693403</v>
      </c>
      <c r="LF31" s="10">
        <v>1860636</v>
      </c>
      <c r="LG31" s="10">
        <v>9535615</v>
      </c>
      <c r="LH31" s="10">
        <v>1776528</v>
      </c>
      <c r="LI31" s="10">
        <v>1009523</v>
      </c>
      <c r="LJ31" s="10">
        <v>8116727</v>
      </c>
      <c r="LK31" s="10">
        <v>790851</v>
      </c>
      <c r="LL31" s="10">
        <v>711282</v>
      </c>
      <c r="LM31" s="10">
        <v>2833072</v>
      </c>
      <c r="LN31" s="10">
        <v>535856</v>
      </c>
      <c r="LO31" s="10">
        <v>4535561</v>
      </c>
      <c r="LP31" s="10">
        <v>16624843</v>
      </c>
      <c r="LQ31" s="10">
        <v>2292975</v>
      </c>
      <c r="LR31" s="10">
        <v>1832329</v>
      </c>
      <c r="LS31" s="10">
        <v>1589765</v>
      </c>
      <c r="LT31" s="10">
        <v>258775</v>
      </c>
      <c r="LU31" s="10">
        <v>3490738</v>
      </c>
      <c r="LV31" s="10">
        <v>1210117</v>
      </c>
      <c r="LW31" s="10">
        <v>1117748</v>
      </c>
      <c r="LX31" s="10">
        <v>1435942</v>
      </c>
      <c r="LY31" s="10">
        <v>1543193</v>
      </c>
      <c r="LZ31" s="10">
        <v>6044282</v>
      </c>
      <c r="MA31" s="10">
        <v>945444</v>
      </c>
      <c r="MB31" s="10">
        <v>280566</v>
      </c>
      <c r="MC31" s="136">
        <v>976033</v>
      </c>
      <c r="MD31" s="10">
        <v>612957</v>
      </c>
      <c r="ME31" s="10">
        <v>1535662</v>
      </c>
      <c r="MF31" s="10">
        <v>2515126</v>
      </c>
      <c r="MG31" s="10">
        <v>1850911</v>
      </c>
      <c r="MH31" s="10">
        <v>159098</v>
      </c>
      <c r="MI31" s="10">
        <v>334915</v>
      </c>
      <c r="MJ31" s="10">
        <v>1370154</v>
      </c>
      <c r="MK31" s="10">
        <v>180039</v>
      </c>
      <c r="ML31" s="10">
        <v>3002781</v>
      </c>
      <c r="MM31" s="131">
        <v>6943151</v>
      </c>
      <c r="MN31" s="10">
        <v>5050654</v>
      </c>
      <c r="MO31" s="10">
        <v>31519586</v>
      </c>
      <c r="MP31" s="10">
        <v>1760895</v>
      </c>
      <c r="MQ31" s="10">
        <v>2003164</v>
      </c>
      <c r="MR31" s="10">
        <v>2795832</v>
      </c>
      <c r="MS31" s="10">
        <v>3657557</v>
      </c>
      <c r="MT31" s="10">
        <v>4443543</v>
      </c>
      <c r="MU31" s="10">
        <v>723588</v>
      </c>
      <c r="MV31" s="10">
        <v>3496504</v>
      </c>
      <c r="MW31" s="10">
        <v>491458</v>
      </c>
      <c r="MX31" s="10">
        <v>1412162</v>
      </c>
      <c r="MY31" s="10">
        <v>2308690</v>
      </c>
      <c r="MZ31" s="10">
        <v>7825189</v>
      </c>
      <c r="NA31" s="136">
        <v>464143</v>
      </c>
      <c r="NB31" s="10">
        <v>1066267</v>
      </c>
      <c r="NC31" s="10">
        <v>664454</v>
      </c>
      <c r="ND31" s="10">
        <v>505423</v>
      </c>
      <c r="NE31" s="10">
        <v>1297820</v>
      </c>
      <c r="NF31" s="10">
        <v>1135666</v>
      </c>
      <c r="NG31" s="10">
        <v>1908600</v>
      </c>
      <c r="NH31" s="10">
        <v>2986630</v>
      </c>
      <c r="NI31" s="10">
        <v>832802</v>
      </c>
      <c r="NJ31" s="10">
        <v>1858731</v>
      </c>
      <c r="NK31" s="10">
        <v>1837777</v>
      </c>
      <c r="NL31" s="10">
        <v>1465766</v>
      </c>
      <c r="NM31" s="10">
        <v>2102899</v>
      </c>
      <c r="NN31" s="10">
        <v>1656269</v>
      </c>
      <c r="NO31" s="10">
        <v>1158192</v>
      </c>
      <c r="NP31" s="10">
        <v>3142802</v>
      </c>
      <c r="NQ31" s="10">
        <v>2441677</v>
      </c>
      <c r="NR31" s="10">
        <v>607104</v>
      </c>
      <c r="NS31" s="10">
        <v>1417039</v>
      </c>
      <c r="NT31" s="10">
        <v>673933</v>
      </c>
      <c r="NU31" s="10">
        <v>4739228</v>
      </c>
      <c r="NV31" s="10">
        <v>2890791</v>
      </c>
      <c r="NW31" s="10">
        <v>3612532</v>
      </c>
      <c r="NX31" s="10">
        <v>4605132</v>
      </c>
      <c r="NY31" s="10">
        <v>448550</v>
      </c>
      <c r="NZ31" s="10">
        <v>553008</v>
      </c>
      <c r="OA31" s="10">
        <v>3827782</v>
      </c>
      <c r="OB31" s="10">
        <v>20490346</v>
      </c>
      <c r="OC31" s="10">
        <v>4218868</v>
      </c>
      <c r="OD31" s="10">
        <v>495712</v>
      </c>
      <c r="OE31" s="10">
        <v>713089</v>
      </c>
      <c r="OF31" s="10">
        <v>4623054</v>
      </c>
      <c r="OG31" s="10">
        <v>4057431</v>
      </c>
      <c r="OH31" s="10">
        <v>1104017</v>
      </c>
      <c r="OI31" s="10">
        <v>4566917</v>
      </c>
      <c r="OJ31" s="10">
        <v>1535479</v>
      </c>
      <c r="OK31" s="10">
        <v>2927530</v>
      </c>
      <c r="OL31" s="10">
        <v>1684949</v>
      </c>
      <c r="OM31" s="10">
        <v>1650006</v>
      </c>
      <c r="ON31" s="10">
        <v>167161</v>
      </c>
      <c r="OO31" s="10">
        <v>5748150</v>
      </c>
      <c r="OP31" s="10">
        <v>203701</v>
      </c>
      <c r="OQ31" s="10">
        <v>3092844</v>
      </c>
      <c r="OR31" s="10">
        <v>2284485</v>
      </c>
      <c r="OS31" s="10">
        <v>3725551</v>
      </c>
      <c r="OT31" s="10">
        <v>2771034</v>
      </c>
      <c r="OU31" s="10">
        <v>822537</v>
      </c>
    </row>
    <row r="32" spans="1:826" s="10" customFormat="1">
      <c r="A32" s="29" t="s">
        <v>976</v>
      </c>
      <c r="B32" s="10">
        <v>3835</v>
      </c>
      <c r="C32" s="10">
        <v>46649</v>
      </c>
      <c r="D32" s="10">
        <v>47677</v>
      </c>
      <c r="E32" s="10">
        <v>43798</v>
      </c>
      <c r="F32" s="10">
        <v>71752</v>
      </c>
      <c r="G32" s="10">
        <v>30481</v>
      </c>
      <c r="H32" s="10">
        <v>89632</v>
      </c>
      <c r="I32" s="10">
        <v>0</v>
      </c>
      <c r="J32" s="10">
        <v>77157</v>
      </c>
      <c r="K32" s="10">
        <v>31394</v>
      </c>
      <c r="L32" s="10">
        <v>114794</v>
      </c>
      <c r="M32" s="10">
        <v>210733</v>
      </c>
      <c r="N32" s="10">
        <v>58243</v>
      </c>
      <c r="O32" s="10">
        <v>850</v>
      </c>
      <c r="P32" s="10">
        <v>0</v>
      </c>
      <c r="Q32" s="10">
        <v>0</v>
      </c>
      <c r="R32" s="10">
        <v>150532</v>
      </c>
      <c r="S32" s="10">
        <v>100867</v>
      </c>
      <c r="T32" s="10">
        <v>86479</v>
      </c>
      <c r="U32" s="10">
        <v>114213</v>
      </c>
      <c r="V32" s="10">
        <v>42218</v>
      </c>
      <c r="W32" s="10">
        <v>116021</v>
      </c>
      <c r="X32" s="10">
        <v>96348</v>
      </c>
      <c r="Y32" s="10">
        <v>154509</v>
      </c>
      <c r="Z32" s="10">
        <v>133565</v>
      </c>
      <c r="AA32" s="10">
        <v>54359</v>
      </c>
      <c r="AB32" s="10">
        <v>122067</v>
      </c>
      <c r="AC32" s="10">
        <v>72324</v>
      </c>
      <c r="AD32" s="10">
        <v>1423278</v>
      </c>
      <c r="AE32" s="10">
        <v>2039496</v>
      </c>
      <c r="AF32" s="10">
        <v>38275</v>
      </c>
      <c r="AG32" s="10">
        <v>366269</v>
      </c>
      <c r="AH32" s="10">
        <v>318552</v>
      </c>
      <c r="AI32" s="10">
        <v>118826</v>
      </c>
      <c r="AJ32" s="10">
        <v>173438</v>
      </c>
      <c r="AK32" s="10">
        <v>306722</v>
      </c>
      <c r="AL32" s="10">
        <v>537299</v>
      </c>
      <c r="AM32" s="10">
        <v>284928</v>
      </c>
      <c r="AN32" s="10">
        <v>479240</v>
      </c>
      <c r="AO32" s="10">
        <v>222237</v>
      </c>
      <c r="AP32" s="10">
        <v>223344</v>
      </c>
      <c r="AQ32" s="10">
        <v>339030</v>
      </c>
      <c r="AR32" s="10">
        <v>170535</v>
      </c>
      <c r="AS32" s="10">
        <v>49532</v>
      </c>
      <c r="AT32" s="10">
        <v>112930</v>
      </c>
      <c r="AU32" s="10">
        <v>118051</v>
      </c>
      <c r="AV32" s="10">
        <v>198292</v>
      </c>
      <c r="AW32" s="10">
        <v>419860</v>
      </c>
      <c r="AX32" s="10">
        <v>141338</v>
      </c>
      <c r="AY32" s="10">
        <v>71894</v>
      </c>
      <c r="AZ32" s="10">
        <v>202401</v>
      </c>
      <c r="BA32" s="10">
        <v>378429</v>
      </c>
      <c r="BB32" s="10">
        <v>15886</v>
      </c>
      <c r="BC32" s="10">
        <v>64804</v>
      </c>
      <c r="BD32" s="10">
        <v>103521</v>
      </c>
      <c r="BE32" s="10">
        <v>70688</v>
      </c>
      <c r="BF32" s="10">
        <v>39539</v>
      </c>
      <c r="BG32" s="10">
        <v>98635</v>
      </c>
      <c r="BH32" s="10">
        <v>2244879</v>
      </c>
      <c r="BI32" s="10">
        <v>13218</v>
      </c>
      <c r="BJ32" s="10">
        <v>280115</v>
      </c>
      <c r="BK32" s="10">
        <v>3072218</v>
      </c>
      <c r="BL32" s="10">
        <v>0</v>
      </c>
      <c r="BM32" s="10">
        <v>0</v>
      </c>
      <c r="BN32" s="10">
        <v>165331</v>
      </c>
      <c r="BO32" s="10">
        <v>109248</v>
      </c>
      <c r="BP32" s="10">
        <v>78337</v>
      </c>
      <c r="BQ32" s="10">
        <v>38181</v>
      </c>
      <c r="BR32" s="10">
        <v>25424</v>
      </c>
      <c r="BS32" s="10">
        <v>86390</v>
      </c>
      <c r="BT32" s="10">
        <v>78896</v>
      </c>
      <c r="BU32" s="10">
        <v>162847</v>
      </c>
      <c r="BV32" s="10">
        <v>85045</v>
      </c>
      <c r="BW32" s="10">
        <v>114420</v>
      </c>
      <c r="BX32" s="10">
        <v>40767</v>
      </c>
      <c r="BY32" s="10">
        <v>30047</v>
      </c>
      <c r="BZ32" s="10">
        <v>0</v>
      </c>
      <c r="CA32" s="10">
        <v>4085</v>
      </c>
      <c r="CB32" s="10">
        <v>0</v>
      </c>
      <c r="CC32" s="10">
        <v>75012</v>
      </c>
      <c r="CD32" s="10">
        <v>50904</v>
      </c>
      <c r="CE32" s="10">
        <v>179060</v>
      </c>
      <c r="CF32" s="10">
        <v>120759</v>
      </c>
      <c r="CG32" s="10">
        <v>124078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1300</v>
      </c>
      <c r="DE32" s="10">
        <v>336498</v>
      </c>
      <c r="DF32" s="10">
        <v>124252</v>
      </c>
      <c r="DG32" s="10">
        <v>119280</v>
      </c>
      <c r="DH32" s="10">
        <v>69336</v>
      </c>
      <c r="DI32" s="10">
        <v>37650</v>
      </c>
      <c r="DJ32" s="10">
        <v>74655</v>
      </c>
      <c r="DK32" s="10">
        <v>48409</v>
      </c>
      <c r="DL32" s="10">
        <v>26672</v>
      </c>
      <c r="DM32" s="10">
        <v>31685</v>
      </c>
      <c r="DN32" s="10">
        <v>56260</v>
      </c>
      <c r="DO32" s="10">
        <v>156224</v>
      </c>
      <c r="DP32" s="10">
        <v>177993</v>
      </c>
      <c r="DQ32" s="10">
        <v>36320</v>
      </c>
      <c r="DR32" s="10">
        <v>31286</v>
      </c>
      <c r="DS32" s="10">
        <v>13261</v>
      </c>
      <c r="DT32" s="10">
        <v>197287</v>
      </c>
      <c r="DU32" s="10">
        <v>104311</v>
      </c>
      <c r="DV32" s="10">
        <v>2254</v>
      </c>
      <c r="DW32" s="10">
        <v>365497</v>
      </c>
      <c r="DX32" s="10">
        <v>72250</v>
      </c>
      <c r="DY32" s="10">
        <v>17973</v>
      </c>
      <c r="DZ32" s="10">
        <v>147475</v>
      </c>
      <c r="EA32" s="10">
        <v>142245</v>
      </c>
      <c r="EB32" s="10">
        <v>241086</v>
      </c>
      <c r="EC32" s="10">
        <v>75155</v>
      </c>
      <c r="ED32" s="10">
        <v>18822</v>
      </c>
      <c r="EE32" s="10">
        <v>128175</v>
      </c>
      <c r="EF32" s="10">
        <v>90997</v>
      </c>
      <c r="EG32" s="10">
        <v>54550</v>
      </c>
      <c r="EH32" s="10">
        <v>61488</v>
      </c>
      <c r="EI32" s="10">
        <v>10464</v>
      </c>
      <c r="EJ32" s="10">
        <v>923</v>
      </c>
      <c r="EK32" s="10">
        <v>25564</v>
      </c>
      <c r="EL32" s="10">
        <v>45751</v>
      </c>
      <c r="EM32" s="10">
        <v>16630</v>
      </c>
      <c r="EN32" s="10">
        <v>81785</v>
      </c>
      <c r="EO32" s="10">
        <v>298984</v>
      </c>
      <c r="EQ32" s="10">
        <v>42791</v>
      </c>
      <c r="ER32" s="10">
        <v>66665</v>
      </c>
      <c r="ES32" s="10">
        <v>30573</v>
      </c>
      <c r="ET32" s="10">
        <v>231333</v>
      </c>
      <c r="EU32" s="10">
        <v>24376</v>
      </c>
      <c r="EV32" s="10">
        <v>24562</v>
      </c>
      <c r="EW32" s="10">
        <v>103822</v>
      </c>
      <c r="EX32" s="10">
        <v>0</v>
      </c>
      <c r="EY32" s="10">
        <v>118985</v>
      </c>
      <c r="EZ32" s="10">
        <v>28904</v>
      </c>
      <c r="FA32" s="10">
        <v>51793</v>
      </c>
      <c r="FB32" s="10">
        <v>0</v>
      </c>
      <c r="FC32" s="10">
        <v>1879</v>
      </c>
      <c r="FD32" s="10">
        <v>1771</v>
      </c>
      <c r="FE32" s="10">
        <v>56387</v>
      </c>
      <c r="FF32" s="10">
        <v>63934</v>
      </c>
      <c r="FG32" s="10">
        <v>0</v>
      </c>
      <c r="FH32" s="10">
        <v>108481</v>
      </c>
      <c r="FI32" s="10">
        <v>50329</v>
      </c>
      <c r="FJ32" s="10">
        <v>99741</v>
      </c>
      <c r="FK32" s="10">
        <v>104115</v>
      </c>
      <c r="FL32" s="10">
        <v>36746</v>
      </c>
      <c r="FM32" s="10">
        <v>233358</v>
      </c>
      <c r="FN32" s="10">
        <v>134722</v>
      </c>
      <c r="FO32" s="10">
        <v>235328</v>
      </c>
      <c r="FP32" s="10">
        <v>95449</v>
      </c>
      <c r="FQ32" s="10">
        <v>833587</v>
      </c>
      <c r="FR32" s="10">
        <v>75313</v>
      </c>
      <c r="FS32" s="10">
        <v>39791</v>
      </c>
      <c r="FT32" s="10">
        <v>48355</v>
      </c>
      <c r="FU32" s="10">
        <v>2883</v>
      </c>
      <c r="FV32" s="10">
        <v>1840743</v>
      </c>
      <c r="FW32" s="10">
        <v>472386</v>
      </c>
      <c r="FX32" s="10">
        <v>80843</v>
      </c>
      <c r="FY32" s="10">
        <v>106041</v>
      </c>
      <c r="FZ32" s="10">
        <v>5044</v>
      </c>
      <c r="GA32" s="10">
        <v>0</v>
      </c>
      <c r="GB32" s="10">
        <v>49450</v>
      </c>
      <c r="GC32" s="10">
        <v>74655</v>
      </c>
      <c r="GD32" s="10">
        <v>0</v>
      </c>
      <c r="GE32" s="10">
        <v>224853</v>
      </c>
      <c r="GF32" s="10">
        <v>212028</v>
      </c>
      <c r="GG32" s="10">
        <v>75937</v>
      </c>
      <c r="GH32" s="10">
        <v>57962</v>
      </c>
      <c r="GI32" s="10">
        <v>53108</v>
      </c>
      <c r="GJ32" s="10">
        <v>312138</v>
      </c>
      <c r="GK32" s="10">
        <v>38481</v>
      </c>
      <c r="GL32" s="10">
        <v>164875</v>
      </c>
      <c r="GM32" s="10">
        <v>88821</v>
      </c>
      <c r="GN32" s="10">
        <v>2835</v>
      </c>
      <c r="GO32" s="10">
        <v>44130</v>
      </c>
      <c r="GP32" s="10">
        <v>0</v>
      </c>
      <c r="GQ32" s="10">
        <v>50489</v>
      </c>
      <c r="GR32" s="10">
        <v>9227</v>
      </c>
      <c r="GS32" s="10">
        <v>17361</v>
      </c>
      <c r="GT32" s="10">
        <v>120036</v>
      </c>
      <c r="GU32" s="10">
        <v>129589</v>
      </c>
      <c r="GV32" s="10">
        <v>59500</v>
      </c>
      <c r="GW32" s="10">
        <v>91863</v>
      </c>
      <c r="GX32" s="10">
        <v>14835</v>
      </c>
      <c r="GY32" s="10">
        <v>82148</v>
      </c>
      <c r="GZ32" s="10">
        <v>69421</v>
      </c>
      <c r="HA32" s="10">
        <v>43299</v>
      </c>
      <c r="HB32" s="10">
        <v>88429</v>
      </c>
      <c r="HC32" s="10">
        <v>16000</v>
      </c>
      <c r="HD32" s="10">
        <v>136017</v>
      </c>
      <c r="HE32" s="10">
        <v>133699</v>
      </c>
      <c r="HF32" s="10">
        <v>112431</v>
      </c>
      <c r="HG32" s="10">
        <v>58520</v>
      </c>
      <c r="HH32" s="10">
        <v>204405</v>
      </c>
      <c r="HI32" s="10">
        <v>141574</v>
      </c>
      <c r="HJ32" s="10">
        <v>91627</v>
      </c>
      <c r="HK32" s="10">
        <v>246135</v>
      </c>
      <c r="HL32" s="10">
        <v>70848</v>
      </c>
      <c r="HM32" s="10">
        <v>101042</v>
      </c>
      <c r="HN32" s="10">
        <v>150250</v>
      </c>
      <c r="HO32" s="10">
        <v>110570</v>
      </c>
      <c r="HP32" s="10">
        <v>189595</v>
      </c>
      <c r="HQ32" s="10">
        <v>117777</v>
      </c>
      <c r="HR32" s="10">
        <v>41467</v>
      </c>
      <c r="HS32" s="10">
        <v>233022</v>
      </c>
      <c r="HT32" s="10">
        <v>266822</v>
      </c>
      <c r="HU32" s="10">
        <v>70606</v>
      </c>
      <c r="HV32" s="10">
        <v>103580</v>
      </c>
      <c r="HW32" s="10">
        <v>52836</v>
      </c>
      <c r="HX32" s="10">
        <v>227359</v>
      </c>
      <c r="HY32" s="10">
        <v>133729</v>
      </c>
      <c r="HZ32" s="10">
        <v>117228</v>
      </c>
      <c r="IA32" s="10">
        <v>368654</v>
      </c>
      <c r="IB32" s="10">
        <v>52788</v>
      </c>
      <c r="IC32" s="10">
        <v>10571</v>
      </c>
      <c r="ID32" s="10">
        <v>12568</v>
      </c>
      <c r="IE32" s="10">
        <v>81712</v>
      </c>
      <c r="IF32" s="10">
        <v>38794</v>
      </c>
      <c r="IG32" s="10">
        <v>19506</v>
      </c>
      <c r="IH32" s="10">
        <v>202195</v>
      </c>
      <c r="II32" s="10">
        <v>15403</v>
      </c>
      <c r="IJ32" s="10">
        <v>13127</v>
      </c>
      <c r="IK32" s="10">
        <v>129942</v>
      </c>
      <c r="IL32" s="10">
        <v>56374</v>
      </c>
      <c r="IM32" s="10">
        <v>62583</v>
      </c>
      <c r="IN32" s="10">
        <v>147143</v>
      </c>
      <c r="IO32" s="10">
        <v>75431</v>
      </c>
      <c r="IP32" s="10">
        <v>97287</v>
      </c>
      <c r="IQ32" s="10">
        <v>55704</v>
      </c>
      <c r="IR32" s="10">
        <v>70249</v>
      </c>
      <c r="IS32" s="10">
        <v>98039</v>
      </c>
      <c r="IT32" s="10">
        <v>85241</v>
      </c>
      <c r="IU32" s="10">
        <v>101756</v>
      </c>
      <c r="IV32" s="10">
        <v>11710</v>
      </c>
      <c r="IW32" s="10">
        <v>108966</v>
      </c>
      <c r="IX32" s="10">
        <v>23564</v>
      </c>
      <c r="IY32" s="10">
        <v>10500</v>
      </c>
      <c r="IZ32" s="10">
        <v>331852</v>
      </c>
      <c r="JA32" s="10">
        <v>30557</v>
      </c>
      <c r="JB32" s="10">
        <v>2898</v>
      </c>
      <c r="JC32" s="10">
        <v>340318</v>
      </c>
      <c r="JD32" s="10">
        <v>28118</v>
      </c>
      <c r="JE32" s="10">
        <v>344306</v>
      </c>
      <c r="JF32" s="10">
        <v>247681</v>
      </c>
      <c r="JG32" s="10">
        <v>249210</v>
      </c>
      <c r="JH32" s="10">
        <v>37749</v>
      </c>
      <c r="JI32" s="10">
        <v>222898</v>
      </c>
      <c r="JJ32" s="10">
        <v>104823</v>
      </c>
      <c r="JK32" s="10">
        <v>266324</v>
      </c>
      <c r="JL32" s="10">
        <v>165744</v>
      </c>
      <c r="JM32" s="10">
        <v>217205</v>
      </c>
      <c r="JN32" s="10">
        <v>283608</v>
      </c>
      <c r="JO32" s="10">
        <v>288497</v>
      </c>
      <c r="JP32" s="10">
        <v>232593</v>
      </c>
      <c r="JQ32" s="10">
        <v>216267</v>
      </c>
      <c r="JR32" s="10">
        <v>32064</v>
      </c>
      <c r="JS32" s="10">
        <v>196744</v>
      </c>
      <c r="JT32" s="10">
        <v>353435</v>
      </c>
      <c r="JU32" s="10">
        <v>275283</v>
      </c>
      <c r="JV32" s="10">
        <v>241078</v>
      </c>
      <c r="JW32" s="10">
        <v>307453</v>
      </c>
      <c r="JX32" s="10">
        <v>69640</v>
      </c>
      <c r="JY32" s="10">
        <v>53735</v>
      </c>
      <c r="JZ32" s="10">
        <v>32660</v>
      </c>
      <c r="KA32" s="10">
        <v>163828</v>
      </c>
      <c r="KB32" s="10">
        <v>23504</v>
      </c>
      <c r="KC32" s="10">
        <v>83553</v>
      </c>
      <c r="KD32" s="10">
        <v>39781</v>
      </c>
      <c r="KE32" s="10">
        <v>179256</v>
      </c>
      <c r="KF32" s="10">
        <v>10301</v>
      </c>
      <c r="KG32" s="10">
        <v>44192</v>
      </c>
      <c r="KH32" s="10">
        <v>53006</v>
      </c>
      <c r="KI32" s="10">
        <v>24215</v>
      </c>
      <c r="KJ32" s="10">
        <v>0</v>
      </c>
      <c r="KK32" s="10">
        <v>46409</v>
      </c>
      <c r="KL32" s="10">
        <v>55386</v>
      </c>
      <c r="KM32" s="10">
        <v>104386</v>
      </c>
      <c r="KN32" s="10">
        <v>102682</v>
      </c>
      <c r="KO32" s="10">
        <v>88429</v>
      </c>
      <c r="KP32" s="10">
        <v>135748</v>
      </c>
      <c r="KQ32" s="10">
        <v>174000</v>
      </c>
      <c r="KR32" s="10">
        <v>31840</v>
      </c>
      <c r="KS32" s="10">
        <v>0</v>
      </c>
      <c r="KT32" s="10">
        <v>54063</v>
      </c>
      <c r="KU32" s="10">
        <v>63404</v>
      </c>
      <c r="KV32" s="10">
        <v>30176</v>
      </c>
      <c r="KW32" s="10">
        <v>148381</v>
      </c>
      <c r="KX32" s="10">
        <v>27522</v>
      </c>
      <c r="KY32" s="10">
        <v>45005</v>
      </c>
      <c r="KZ32" s="10">
        <v>13346</v>
      </c>
      <c r="LA32" s="10">
        <v>17556</v>
      </c>
      <c r="LB32" s="10">
        <v>598659</v>
      </c>
      <c r="LC32" s="10">
        <v>333288</v>
      </c>
      <c r="LD32" s="10">
        <v>42413</v>
      </c>
      <c r="LE32" s="10">
        <v>194420</v>
      </c>
      <c r="LF32" s="10">
        <v>50714</v>
      </c>
      <c r="LG32" s="10">
        <v>177792</v>
      </c>
      <c r="LH32" s="10">
        <v>9713</v>
      </c>
      <c r="LI32" s="10">
        <v>92689</v>
      </c>
      <c r="LJ32" s="10">
        <v>369706</v>
      </c>
      <c r="LK32" s="10">
        <v>14370</v>
      </c>
      <c r="LL32" s="10">
        <v>67614</v>
      </c>
      <c r="LM32" s="10">
        <v>0</v>
      </c>
      <c r="LN32" s="10">
        <v>62512</v>
      </c>
      <c r="LO32" s="10">
        <v>223077</v>
      </c>
      <c r="LP32" s="10">
        <v>1009780</v>
      </c>
      <c r="LQ32" s="10">
        <v>41096</v>
      </c>
      <c r="LR32" s="10">
        <v>114731</v>
      </c>
      <c r="LS32" s="10">
        <v>51946</v>
      </c>
      <c r="LT32" s="10">
        <v>0</v>
      </c>
      <c r="LU32" s="10">
        <v>164163</v>
      </c>
      <c r="LV32" s="10">
        <v>94581</v>
      </c>
      <c r="LW32" s="10">
        <v>101920</v>
      </c>
      <c r="LX32" s="10">
        <v>5232</v>
      </c>
      <c r="LY32" s="10">
        <v>48232</v>
      </c>
      <c r="LZ32" s="10">
        <v>406268</v>
      </c>
      <c r="MA32" s="10">
        <v>15591</v>
      </c>
      <c r="MB32" s="10">
        <v>6441</v>
      </c>
      <c r="MC32" s="165">
        <v>12</v>
      </c>
      <c r="MD32" s="10">
        <v>0</v>
      </c>
      <c r="ME32" s="10">
        <v>20379</v>
      </c>
      <c r="MF32" s="10">
        <v>50274</v>
      </c>
      <c r="MG32" s="10">
        <v>63045</v>
      </c>
      <c r="MH32" s="10">
        <v>0</v>
      </c>
      <c r="MI32" s="10">
        <v>0</v>
      </c>
      <c r="MJ32" s="10">
        <v>43542</v>
      </c>
      <c r="MK32" s="10">
        <v>60</v>
      </c>
      <c r="ML32" s="10">
        <v>339159</v>
      </c>
      <c r="MM32" s="167">
        <v>208599</v>
      </c>
      <c r="MN32" s="10">
        <v>266862</v>
      </c>
      <c r="MO32" s="10">
        <v>4105365</v>
      </c>
      <c r="MP32" s="10">
        <v>26771</v>
      </c>
      <c r="MQ32" s="10">
        <v>98694</v>
      </c>
      <c r="MR32" s="10">
        <v>174599</v>
      </c>
      <c r="MS32" s="10">
        <v>131910</v>
      </c>
      <c r="MT32" s="10">
        <v>72547</v>
      </c>
      <c r="MU32" s="10">
        <v>16719</v>
      </c>
      <c r="MV32" s="10">
        <v>234514</v>
      </c>
      <c r="MW32" s="10">
        <v>31481</v>
      </c>
      <c r="MX32" s="10">
        <v>26061</v>
      </c>
      <c r="MY32" s="10">
        <v>483907</v>
      </c>
      <c r="MZ32" s="10">
        <v>230436</v>
      </c>
      <c r="NA32" s="83">
        <v>50952</v>
      </c>
      <c r="NB32" s="10">
        <v>22680</v>
      </c>
      <c r="NC32" s="10">
        <v>40080</v>
      </c>
      <c r="ND32" s="10">
        <v>8829</v>
      </c>
      <c r="NE32" s="10">
        <v>7147</v>
      </c>
      <c r="NF32" s="10">
        <v>13721</v>
      </c>
      <c r="NG32" s="10">
        <v>46631</v>
      </c>
      <c r="NH32" s="10">
        <v>85903</v>
      </c>
      <c r="NI32" s="10">
        <v>16084</v>
      </c>
      <c r="NJ32" s="10">
        <v>128966</v>
      </c>
      <c r="NK32" s="10">
        <v>63207</v>
      </c>
      <c r="NL32" s="10">
        <v>108108</v>
      </c>
      <c r="NM32" s="10">
        <v>81369</v>
      </c>
      <c r="NN32" s="10">
        <v>85809</v>
      </c>
      <c r="NO32" s="10">
        <v>90218</v>
      </c>
      <c r="NP32" s="10">
        <v>88337</v>
      </c>
      <c r="NQ32" s="10">
        <v>23006</v>
      </c>
      <c r="NR32" s="10">
        <v>34398</v>
      </c>
      <c r="NS32" s="10">
        <v>240413</v>
      </c>
      <c r="NT32" s="10">
        <v>12920</v>
      </c>
      <c r="NU32" s="10">
        <v>306978</v>
      </c>
      <c r="NV32" s="10">
        <v>63747</v>
      </c>
      <c r="NW32" s="10">
        <v>48409</v>
      </c>
      <c r="NX32" s="10">
        <v>8341</v>
      </c>
      <c r="NY32" s="10">
        <v>40859</v>
      </c>
      <c r="NZ32" s="10">
        <v>0</v>
      </c>
      <c r="OA32" s="10">
        <v>72492</v>
      </c>
      <c r="OB32" s="10">
        <v>1640138</v>
      </c>
      <c r="OC32" s="10">
        <v>82913</v>
      </c>
      <c r="OD32" s="10">
        <v>34</v>
      </c>
      <c r="OE32" s="10">
        <v>12797</v>
      </c>
      <c r="OF32" s="10">
        <v>307537</v>
      </c>
      <c r="OG32" s="10">
        <v>112148</v>
      </c>
      <c r="OH32" s="10">
        <v>19350</v>
      </c>
      <c r="OI32" s="10">
        <v>42238</v>
      </c>
      <c r="OJ32" s="10">
        <v>66801</v>
      </c>
      <c r="OK32" s="10">
        <v>158128</v>
      </c>
      <c r="OL32" s="10">
        <v>95269</v>
      </c>
      <c r="OM32" s="10">
        <v>79308</v>
      </c>
      <c r="ON32" s="10">
        <v>4521</v>
      </c>
      <c r="OO32" s="10">
        <v>277117</v>
      </c>
      <c r="OP32" s="10">
        <v>0</v>
      </c>
      <c r="OQ32" s="10">
        <v>56539</v>
      </c>
      <c r="OR32" s="10">
        <v>39862</v>
      </c>
      <c r="OS32" s="10">
        <v>157430</v>
      </c>
      <c r="OT32" s="10">
        <v>142691</v>
      </c>
      <c r="OU32" s="10">
        <v>83518</v>
      </c>
    </row>
    <row r="33" spans="1:411" s="10" customFormat="1">
      <c r="A33" s="28" t="s">
        <v>16</v>
      </c>
      <c r="MC33" s="166"/>
      <c r="MM33" s="167"/>
      <c r="NA33" s="83"/>
    </row>
    <row r="34" spans="1:411" s="10" customFormat="1">
      <c r="A34" s="28" t="s">
        <v>17</v>
      </c>
      <c r="B34" s="10">
        <v>9536</v>
      </c>
      <c r="C34" s="10">
        <v>58313</v>
      </c>
      <c r="D34" s="10">
        <v>0</v>
      </c>
      <c r="E34" s="10">
        <v>68978</v>
      </c>
      <c r="F34" s="10">
        <v>11793</v>
      </c>
      <c r="G34" s="10">
        <v>100898</v>
      </c>
      <c r="H34" s="10">
        <v>58916</v>
      </c>
      <c r="I34" s="10">
        <v>16170</v>
      </c>
      <c r="J34" s="10">
        <v>0</v>
      </c>
      <c r="K34" s="10">
        <v>0</v>
      </c>
      <c r="L34" s="10">
        <v>23038</v>
      </c>
      <c r="M34" s="10">
        <v>41645</v>
      </c>
      <c r="N34" s="10">
        <v>0</v>
      </c>
      <c r="O34" s="10">
        <v>0</v>
      </c>
      <c r="P34" s="10">
        <v>3200</v>
      </c>
      <c r="Q34" s="10">
        <v>16557</v>
      </c>
      <c r="R34" s="10">
        <v>87864</v>
      </c>
      <c r="S34" s="10">
        <v>96502</v>
      </c>
      <c r="T34" s="10">
        <v>13304</v>
      </c>
      <c r="U34" s="10">
        <v>17502</v>
      </c>
      <c r="V34" s="10">
        <v>6495</v>
      </c>
      <c r="W34" s="10">
        <v>17849</v>
      </c>
      <c r="X34" s="10">
        <v>14823</v>
      </c>
      <c r="Y34" s="10">
        <v>23771</v>
      </c>
      <c r="Z34" s="10">
        <v>20548</v>
      </c>
      <c r="AA34" s="10">
        <v>8363</v>
      </c>
      <c r="AB34" s="10">
        <v>17334</v>
      </c>
      <c r="AC34" s="10">
        <v>11091</v>
      </c>
      <c r="AD34" s="10">
        <v>1392913</v>
      </c>
      <c r="AE34" s="10">
        <v>0</v>
      </c>
      <c r="AF34" s="10">
        <v>11237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897763</v>
      </c>
      <c r="BI34" s="10">
        <v>0</v>
      </c>
      <c r="BJ34" s="10">
        <v>145104</v>
      </c>
      <c r="BK34" s="10">
        <v>0</v>
      </c>
      <c r="BL34" s="10">
        <v>11825</v>
      </c>
      <c r="BM34" s="10">
        <v>0</v>
      </c>
      <c r="BN34" s="10">
        <v>8151</v>
      </c>
      <c r="BO34" s="10">
        <v>0</v>
      </c>
      <c r="BP34" s="10">
        <v>94444</v>
      </c>
      <c r="BQ34" s="10">
        <v>216287</v>
      </c>
      <c r="BR34" s="10">
        <v>123512</v>
      </c>
      <c r="BS34" s="10">
        <v>172127</v>
      </c>
      <c r="BT34" s="10">
        <v>89417</v>
      </c>
      <c r="BU34" s="10">
        <v>53477</v>
      </c>
      <c r="BV34" s="10">
        <v>85049</v>
      </c>
      <c r="BW34" s="10">
        <v>204810</v>
      </c>
      <c r="BX34" s="10">
        <v>20360</v>
      </c>
      <c r="BY34" s="10">
        <v>56786</v>
      </c>
      <c r="BZ34" s="10">
        <v>27489</v>
      </c>
      <c r="CA34" s="10">
        <v>26958</v>
      </c>
      <c r="CB34" s="10">
        <v>400</v>
      </c>
      <c r="CC34" s="10">
        <v>33851</v>
      </c>
      <c r="CD34" s="10">
        <v>0</v>
      </c>
      <c r="CE34" s="10">
        <v>82349</v>
      </c>
      <c r="CF34" s="10">
        <v>91779</v>
      </c>
      <c r="CG34" s="10">
        <v>75083</v>
      </c>
      <c r="CH34" s="10">
        <v>0</v>
      </c>
      <c r="CI34" s="10">
        <v>8760</v>
      </c>
      <c r="CJ34" s="10">
        <v>5772</v>
      </c>
      <c r="CK34" s="10">
        <v>0</v>
      </c>
      <c r="CL34" s="10">
        <v>26979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4783</v>
      </c>
      <c r="CT34" s="10">
        <v>0</v>
      </c>
      <c r="CU34" s="10">
        <v>0</v>
      </c>
      <c r="CV34" s="10">
        <v>0</v>
      </c>
      <c r="CW34" s="10">
        <v>0</v>
      </c>
      <c r="CX34" s="10">
        <v>8820</v>
      </c>
      <c r="CY34" s="10">
        <v>4191</v>
      </c>
      <c r="CZ34" s="10">
        <v>1869</v>
      </c>
      <c r="DA34" s="10">
        <v>0</v>
      </c>
      <c r="DB34" s="10">
        <v>0</v>
      </c>
      <c r="DC34" s="10">
        <v>0</v>
      </c>
      <c r="DD34" s="10">
        <v>46183</v>
      </c>
      <c r="DE34" s="10">
        <v>127695</v>
      </c>
      <c r="DF34" s="10">
        <v>11579</v>
      </c>
      <c r="DG34" s="10">
        <v>14749</v>
      </c>
      <c r="DH34" s="10">
        <v>0</v>
      </c>
      <c r="DI34" s="10">
        <v>0</v>
      </c>
      <c r="DJ34" s="10">
        <v>64438</v>
      </c>
      <c r="DK34" s="10">
        <v>7516</v>
      </c>
      <c r="DL34" s="10">
        <v>7060</v>
      </c>
      <c r="DM34" s="10">
        <v>54925</v>
      </c>
      <c r="DN34" s="10">
        <v>72104</v>
      </c>
      <c r="DO34" s="10">
        <v>85761</v>
      </c>
      <c r="DP34" s="10">
        <v>0</v>
      </c>
      <c r="DQ34" s="10">
        <v>0</v>
      </c>
      <c r="DR34" s="10">
        <v>59053</v>
      </c>
      <c r="DS34" s="10">
        <v>21226</v>
      </c>
      <c r="DT34" s="10">
        <v>11800</v>
      </c>
      <c r="DU34" s="10">
        <v>49823</v>
      </c>
      <c r="DV34" s="10">
        <v>1155</v>
      </c>
      <c r="DW34" s="10">
        <v>62169</v>
      </c>
      <c r="DX34" s="10">
        <v>21734</v>
      </c>
      <c r="DY34" s="10">
        <v>11843</v>
      </c>
      <c r="DZ34" s="10">
        <v>36941</v>
      </c>
      <c r="EA34" s="10">
        <v>0</v>
      </c>
      <c r="EB34" s="10">
        <v>28551</v>
      </c>
      <c r="EC34" s="10">
        <v>49061</v>
      </c>
      <c r="ED34" s="10">
        <v>0</v>
      </c>
      <c r="EE34" s="10">
        <v>191443</v>
      </c>
      <c r="EF34" s="10">
        <v>24250</v>
      </c>
      <c r="EG34" s="10">
        <v>0</v>
      </c>
      <c r="EH34" s="10">
        <v>1866</v>
      </c>
      <c r="EI34" s="10">
        <v>30028</v>
      </c>
      <c r="EJ34" s="10">
        <v>60384</v>
      </c>
      <c r="EK34" s="10">
        <v>51542</v>
      </c>
      <c r="EL34" s="10">
        <v>12299</v>
      </c>
      <c r="EM34" s="10">
        <v>0</v>
      </c>
      <c r="EN34" s="10">
        <v>10760</v>
      </c>
      <c r="EO34" s="10">
        <v>0</v>
      </c>
      <c r="EQ34" s="10">
        <v>11500</v>
      </c>
      <c r="ER34" s="10">
        <v>0</v>
      </c>
      <c r="ES34" s="10">
        <v>25621</v>
      </c>
      <c r="ET34" s="10">
        <v>0</v>
      </c>
      <c r="EU34" s="10">
        <v>0</v>
      </c>
      <c r="EV34" s="10">
        <v>10581</v>
      </c>
      <c r="EW34" s="10">
        <v>35230</v>
      </c>
      <c r="EX34" s="10">
        <v>10332</v>
      </c>
      <c r="EY34" s="10">
        <v>0</v>
      </c>
      <c r="EZ34" s="10">
        <v>9298</v>
      </c>
      <c r="FA34" s="10">
        <v>15001</v>
      </c>
      <c r="FB34" s="10">
        <v>71067</v>
      </c>
      <c r="FC34" s="10">
        <v>122651</v>
      </c>
      <c r="FD34" s="10">
        <v>12323</v>
      </c>
      <c r="FE34" s="10">
        <v>98226</v>
      </c>
      <c r="FF34" s="10">
        <v>3185</v>
      </c>
      <c r="FG34" s="10">
        <v>3063</v>
      </c>
      <c r="FH34" s="10">
        <v>5504</v>
      </c>
      <c r="FI34" s="10">
        <v>18556</v>
      </c>
      <c r="FJ34" s="10">
        <v>8846</v>
      </c>
      <c r="FK34" s="10">
        <v>17082</v>
      </c>
      <c r="FL34" s="10">
        <v>4822</v>
      </c>
      <c r="FM34" s="10">
        <v>8665</v>
      </c>
      <c r="FN34" s="10">
        <v>31155</v>
      </c>
      <c r="FO34" s="10">
        <v>0</v>
      </c>
      <c r="FP34" s="10">
        <v>7563</v>
      </c>
      <c r="FQ34" s="10">
        <v>23834</v>
      </c>
      <c r="FR34" s="10">
        <v>22922</v>
      </c>
      <c r="FS34" s="10">
        <v>0</v>
      </c>
      <c r="FT34" s="10">
        <v>16397</v>
      </c>
      <c r="FU34" s="10">
        <v>55677</v>
      </c>
      <c r="FV34" s="10">
        <v>437699</v>
      </c>
      <c r="FW34" s="10">
        <v>0</v>
      </c>
      <c r="FX34" s="10">
        <v>7169</v>
      </c>
      <c r="FY34" s="10">
        <v>0</v>
      </c>
      <c r="FZ34" s="10">
        <v>0</v>
      </c>
      <c r="GA34" s="10">
        <v>685</v>
      </c>
      <c r="GB34" s="10">
        <v>0</v>
      </c>
      <c r="GC34" s="10">
        <v>64438</v>
      </c>
      <c r="GD34" s="10">
        <v>83930</v>
      </c>
      <c r="GE34" s="10">
        <v>79615</v>
      </c>
      <c r="GF34" s="10">
        <v>0</v>
      </c>
      <c r="GG34" s="10">
        <v>0</v>
      </c>
      <c r="GH34" s="10">
        <v>23256</v>
      </c>
      <c r="GI34" s="10">
        <v>0</v>
      </c>
      <c r="GJ34" s="10">
        <v>92338</v>
      </c>
      <c r="GK34" s="10">
        <v>0</v>
      </c>
      <c r="GL34" s="10">
        <v>0</v>
      </c>
      <c r="GM34" s="10">
        <v>0</v>
      </c>
      <c r="GN34" s="10">
        <v>0</v>
      </c>
      <c r="GO34" s="10">
        <v>0</v>
      </c>
      <c r="GP34" s="10">
        <v>0</v>
      </c>
      <c r="GQ34" s="10">
        <v>113630</v>
      </c>
      <c r="GR34" s="10">
        <v>37047</v>
      </c>
      <c r="GS34" s="10">
        <v>72260</v>
      </c>
      <c r="GT34" s="10">
        <v>0</v>
      </c>
      <c r="GU34" s="10">
        <v>0</v>
      </c>
      <c r="GV34" s="10">
        <v>304753</v>
      </c>
      <c r="GW34" s="10">
        <v>25681</v>
      </c>
      <c r="GX34" s="10">
        <v>23514</v>
      </c>
      <c r="GY34" s="10">
        <v>0</v>
      </c>
      <c r="GZ34" s="10">
        <v>9936</v>
      </c>
      <c r="HA34" s="10">
        <v>85813</v>
      </c>
      <c r="HB34" s="10">
        <v>0</v>
      </c>
      <c r="HC34" s="10">
        <v>0</v>
      </c>
      <c r="HD34" s="10">
        <v>0</v>
      </c>
      <c r="HE34" s="10">
        <v>44374</v>
      </c>
      <c r="HF34" s="10">
        <v>84616</v>
      </c>
      <c r="HG34" s="10">
        <v>0</v>
      </c>
      <c r="HH34" s="10">
        <v>36111</v>
      </c>
      <c r="HI34" s="10">
        <v>39179</v>
      </c>
      <c r="HJ34" s="10">
        <v>8968</v>
      </c>
      <c r="HK34" s="10">
        <v>18465</v>
      </c>
      <c r="HL34" s="10">
        <v>104899</v>
      </c>
      <c r="HM34" s="10">
        <v>0</v>
      </c>
      <c r="HN34" s="10">
        <v>0</v>
      </c>
      <c r="HO34" s="10">
        <v>96300</v>
      </c>
      <c r="HP34" s="10">
        <v>153082</v>
      </c>
      <c r="HQ34" s="10">
        <v>18385</v>
      </c>
      <c r="HR34" s="10">
        <v>11875</v>
      </c>
      <c r="HS34" s="10">
        <v>50882</v>
      </c>
      <c r="HT34" s="10">
        <v>11287</v>
      </c>
      <c r="HU34" s="10">
        <v>6726</v>
      </c>
      <c r="HV34" s="10">
        <v>34319</v>
      </c>
      <c r="HW34" s="10">
        <v>0</v>
      </c>
      <c r="HX34" s="10">
        <v>77040</v>
      </c>
      <c r="HY34" s="10">
        <v>47506</v>
      </c>
      <c r="HZ34" s="10">
        <v>24191</v>
      </c>
      <c r="IA34" s="10">
        <v>0</v>
      </c>
      <c r="IB34" s="10">
        <v>22797</v>
      </c>
      <c r="IC34" s="10">
        <v>0</v>
      </c>
      <c r="ID34" s="10">
        <v>0</v>
      </c>
      <c r="IE34" s="10">
        <v>0</v>
      </c>
      <c r="IF34" s="10">
        <v>39215</v>
      </c>
      <c r="IG34" s="10">
        <v>9970</v>
      </c>
      <c r="IH34" s="10">
        <v>203978</v>
      </c>
      <c r="II34" s="10">
        <v>6023</v>
      </c>
      <c r="IJ34" s="10">
        <v>9524</v>
      </c>
      <c r="IK34" s="10">
        <v>126403</v>
      </c>
      <c r="IL34" s="10">
        <v>14646</v>
      </c>
      <c r="IM34" s="10">
        <v>31227</v>
      </c>
      <c r="IN34" s="10">
        <v>21881</v>
      </c>
      <c r="IO34" s="10">
        <v>78372</v>
      </c>
      <c r="IP34" s="10">
        <v>14967</v>
      </c>
      <c r="IQ34" s="10">
        <v>7190</v>
      </c>
      <c r="IR34" s="10">
        <v>10808</v>
      </c>
      <c r="IS34" s="10">
        <v>15083</v>
      </c>
      <c r="IT34" s="10">
        <v>23638</v>
      </c>
      <c r="IU34" s="10">
        <v>15654</v>
      </c>
      <c r="IV34" s="10">
        <v>180</v>
      </c>
      <c r="IW34" s="10">
        <v>43142</v>
      </c>
      <c r="IX34" s="10">
        <v>2220</v>
      </c>
      <c r="IY34" s="10">
        <v>795</v>
      </c>
      <c r="IZ34" s="10">
        <v>0</v>
      </c>
      <c r="JA34" s="10">
        <v>32950</v>
      </c>
      <c r="JB34" s="10">
        <v>21045</v>
      </c>
      <c r="JC34" s="10">
        <v>153283</v>
      </c>
      <c r="JD34" s="10">
        <v>17672</v>
      </c>
      <c r="JE34" s="10">
        <v>0</v>
      </c>
      <c r="JF34" s="10">
        <v>0</v>
      </c>
      <c r="JG34" s="10">
        <v>0</v>
      </c>
      <c r="JH34" s="10">
        <v>6064</v>
      </c>
      <c r="JI34" s="10">
        <v>507902</v>
      </c>
      <c r="JJ34" s="10">
        <v>514911</v>
      </c>
      <c r="JK34" s="10">
        <v>479968</v>
      </c>
      <c r="JL34" s="10">
        <v>257463</v>
      </c>
      <c r="JM34" s="10">
        <v>424149</v>
      </c>
      <c r="JN34" s="10">
        <v>463539</v>
      </c>
      <c r="JO34" s="10">
        <v>458595</v>
      </c>
      <c r="JP34" s="10">
        <v>398867</v>
      </c>
      <c r="JQ34" s="10">
        <v>535643</v>
      </c>
      <c r="JR34" s="10">
        <v>435550</v>
      </c>
      <c r="JS34" s="10">
        <v>386045</v>
      </c>
      <c r="JT34" s="10">
        <v>452282</v>
      </c>
      <c r="JU34" s="10">
        <v>797963</v>
      </c>
      <c r="JV34" s="10">
        <v>660729</v>
      </c>
      <c r="JW34" s="10">
        <v>342660</v>
      </c>
      <c r="JX34" s="10">
        <v>5660</v>
      </c>
      <c r="JY34" s="10">
        <v>16758</v>
      </c>
      <c r="JZ34" s="10">
        <v>0</v>
      </c>
      <c r="KA34" s="10">
        <v>0</v>
      </c>
      <c r="KB34" s="10">
        <v>0</v>
      </c>
      <c r="KC34" s="10">
        <v>0</v>
      </c>
      <c r="KD34" s="10">
        <v>40087</v>
      </c>
      <c r="KE34" s="10">
        <v>10811</v>
      </c>
      <c r="KF34" s="10">
        <v>295</v>
      </c>
      <c r="KG34" s="10">
        <v>0</v>
      </c>
      <c r="KH34" s="10">
        <v>1475</v>
      </c>
      <c r="KI34" s="10">
        <v>35889</v>
      </c>
      <c r="KJ34" s="10">
        <v>20910</v>
      </c>
      <c r="KK34" s="10">
        <v>25979</v>
      </c>
      <c r="KL34" s="10">
        <v>43253</v>
      </c>
      <c r="KM34" s="10">
        <v>39355</v>
      </c>
      <c r="KN34" s="10">
        <v>11984</v>
      </c>
      <c r="KO34" s="10">
        <v>0</v>
      </c>
      <c r="KP34" s="10">
        <v>5830</v>
      </c>
      <c r="KQ34" s="10">
        <v>0</v>
      </c>
      <c r="KR34" s="10">
        <v>4365</v>
      </c>
      <c r="KS34" s="10">
        <v>0</v>
      </c>
      <c r="KT34" s="10">
        <v>0</v>
      </c>
      <c r="KU34" s="10">
        <v>60897</v>
      </c>
      <c r="KV34" s="10">
        <v>0</v>
      </c>
      <c r="KW34" s="10">
        <v>65614</v>
      </c>
      <c r="KX34" s="10">
        <v>47350</v>
      </c>
      <c r="KY34" s="10">
        <v>0</v>
      </c>
      <c r="KZ34" s="10">
        <v>0</v>
      </c>
      <c r="LA34" s="10">
        <v>57589</v>
      </c>
      <c r="LB34" s="10">
        <v>0</v>
      </c>
      <c r="LC34" s="10">
        <v>0</v>
      </c>
      <c r="LD34" s="10">
        <v>0</v>
      </c>
      <c r="LE34" s="10">
        <v>142574</v>
      </c>
      <c r="LF34" s="10">
        <v>0</v>
      </c>
      <c r="LG34" s="10">
        <v>0</v>
      </c>
      <c r="LH34" s="10">
        <v>13365</v>
      </c>
      <c r="LI34" s="10">
        <v>0</v>
      </c>
      <c r="LJ34" s="10">
        <v>323654</v>
      </c>
      <c r="LK34" s="10">
        <v>579</v>
      </c>
      <c r="LL34" s="10">
        <v>15602</v>
      </c>
      <c r="LM34" s="10">
        <v>221008</v>
      </c>
      <c r="LN34" s="10">
        <v>16080</v>
      </c>
      <c r="LO34" s="10">
        <v>100396</v>
      </c>
      <c r="LP34" s="10">
        <v>474670</v>
      </c>
      <c r="LQ34" s="10">
        <v>0</v>
      </c>
      <c r="LR34" s="10">
        <v>0</v>
      </c>
      <c r="LS34" s="10">
        <v>0</v>
      </c>
      <c r="LT34" s="10">
        <v>1060</v>
      </c>
      <c r="LU34" s="10">
        <v>19014</v>
      </c>
      <c r="LV34" s="10">
        <v>0</v>
      </c>
      <c r="LW34" s="10">
        <v>1250</v>
      </c>
      <c r="LX34" s="10">
        <v>15607</v>
      </c>
      <c r="LY34" s="10">
        <v>1624</v>
      </c>
      <c r="LZ34" s="10">
        <v>98254</v>
      </c>
      <c r="MA34" s="10">
        <v>6220</v>
      </c>
      <c r="MB34" s="10">
        <v>1297</v>
      </c>
      <c r="MC34" s="165">
        <v>12630</v>
      </c>
      <c r="MD34" s="10">
        <v>0</v>
      </c>
      <c r="ME34" s="10">
        <v>15022</v>
      </c>
      <c r="MF34" s="10">
        <v>0</v>
      </c>
      <c r="MG34" s="10">
        <v>18348</v>
      </c>
      <c r="MH34" s="10">
        <v>0</v>
      </c>
      <c r="MI34" s="10">
        <v>0</v>
      </c>
      <c r="MJ34" s="10">
        <v>6150</v>
      </c>
      <c r="MK34" s="10">
        <v>0</v>
      </c>
      <c r="ML34" s="10">
        <v>0</v>
      </c>
      <c r="MM34" s="167">
        <v>150</v>
      </c>
      <c r="MN34" s="10">
        <v>50092</v>
      </c>
      <c r="MO34" s="10">
        <v>278421</v>
      </c>
      <c r="MP34" s="10">
        <v>234</v>
      </c>
      <c r="MQ34" s="10">
        <v>20030</v>
      </c>
      <c r="MR34" s="10">
        <v>40191</v>
      </c>
      <c r="MS34" s="10">
        <v>0</v>
      </c>
      <c r="MT34" s="10">
        <v>0</v>
      </c>
      <c r="MU34" s="10">
        <v>8013</v>
      </c>
      <c r="MV34" s="10">
        <v>0</v>
      </c>
      <c r="MW34" s="10">
        <v>23939</v>
      </c>
      <c r="MX34" s="10">
        <v>17299</v>
      </c>
      <c r="MY34" s="10">
        <v>0</v>
      </c>
      <c r="MZ34" s="10">
        <v>0</v>
      </c>
      <c r="NA34" s="83">
        <v>21880</v>
      </c>
      <c r="NB34" s="10">
        <v>36857</v>
      </c>
      <c r="NC34" s="10">
        <v>500</v>
      </c>
      <c r="ND34" s="10">
        <v>7676</v>
      </c>
      <c r="NE34" s="10">
        <v>22909</v>
      </c>
      <c r="NF34" s="10">
        <v>29242</v>
      </c>
      <c r="NG34" s="10">
        <v>8103</v>
      </c>
      <c r="NH34" s="10">
        <v>0</v>
      </c>
      <c r="NI34" s="10">
        <v>100</v>
      </c>
      <c r="NJ34" s="10">
        <v>82700</v>
      </c>
      <c r="NK34" s="10">
        <v>43680</v>
      </c>
      <c r="NL34" s="10">
        <v>68412</v>
      </c>
      <c r="NM34" s="10">
        <v>45780</v>
      </c>
      <c r="NN34" s="10">
        <v>36030</v>
      </c>
      <c r="NO34" s="10">
        <v>0</v>
      </c>
      <c r="NP34" s="10">
        <v>38456</v>
      </c>
      <c r="NQ34" s="10">
        <v>0</v>
      </c>
      <c r="NR34" s="10">
        <v>12752</v>
      </c>
      <c r="NS34" s="10">
        <v>0</v>
      </c>
      <c r="NT34" s="10">
        <v>1926</v>
      </c>
      <c r="NU34" s="10">
        <v>120076</v>
      </c>
      <c r="NV34" s="10">
        <v>20149</v>
      </c>
      <c r="NW34" s="10">
        <v>7516</v>
      </c>
      <c r="NX34" s="10">
        <v>117415</v>
      </c>
      <c r="NY34" s="10">
        <v>0</v>
      </c>
      <c r="NZ34" s="10">
        <v>393</v>
      </c>
      <c r="OA34" s="10">
        <v>10629</v>
      </c>
      <c r="OB34" s="10">
        <v>218144</v>
      </c>
      <c r="OC34" s="10">
        <v>94419</v>
      </c>
      <c r="OD34" s="10">
        <v>3812</v>
      </c>
      <c r="OE34" s="10">
        <v>4565</v>
      </c>
      <c r="OF34" s="10">
        <v>97880</v>
      </c>
      <c r="OG34" s="10">
        <v>74999</v>
      </c>
      <c r="OH34" s="10">
        <v>50670</v>
      </c>
      <c r="OI34" s="10">
        <v>0</v>
      </c>
      <c r="OJ34" s="10">
        <v>44177</v>
      </c>
      <c r="OK34" s="10">
        <v>178896</v>
      </c>
      <c r="OL34" s="10">
        <v>22449</v>
      </c>
      <c r="OM34" s="10">
        <v>0</v>
      </c>
      <c r="ON34" s="10">
        <v>5541</v>
      </c>
      <c r="OO34" s="10">
        <v>4818</v>
      </c>
      <c r="OP34" s="10">
        <v>0</v>
      </c>
      <c r="OQ34" s="10">
        <v>238945</v>
      </c>
      <c r="OR34" s="10">
        <v>19185</v>
      </c>
      <c r="OS34" s="10">
        <v>0</v>
      </c>
      <c r="OT34" s="10">
        <v>9344</v>
      </c>
      <c r="OU34" s="10">
        <v>0</v>
      </c>
    </row>
    <row r="35" spans="1:411" s="10" customFormat="1">
      <c r="A35" s="28" t="s">
        <v>18</v>
      </c>
      <c r="MC35" s="166"/>
      <c r="MM35" s="167"/>
      <c r="NA35" s="83"/>
    </row>
    <row r="36" spans="1:411" s="10" customFormat="1">
      <c r="A36" s="28" t="s">
        <v>19</v>
      </c>
      <c r="B36" s="10">
        <v>0</v>
      </c>
      <c r="C36" s="10">
        <v>400</v>
      </c>
      <c r="D36" s="10">
        <v>0</v>
      </c>
      <c r="E36" s="10">
        <v>25037</v>
      </c>
      <c r="F36" s="10">
        <v>0</v>
      </c>
      <c r="G36" s="10">
        <v>18806</v>
      </c>
      <c r="H36" s="10">
        <v>0</v>
      </c>
      <c r="I36" s="10">
        <v>3527</v>
      </c>
      <c r="J36" s="10">
        <v>0</v>
      </c>
      <c r="K36" s="10">
        <v>0</v>
      </c>
      <c r="L36" s="10">
        <v>705</v>
      </c>
      <c r="M36" s="10">
        <v>0</v>
      </c>
      <c r="N36" s="10">
        <v>125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21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131</v>
      </c>
      <c r="AC36" s="10">
        <v>0</v>
      </c>
      <c r="AD36" s="10">
        <v>40121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49680</v>
      </c>
      <c r="BI36" s="10">
        <v>22919</v>
      </c>
      <c r="BJ36" s="10">
        <v>5086</v>
      </c>
      <c r="BK36" s="10">
        <v>464168</v>
      </c>
      <c r="BL36" s="10">
        <v>0</v>
      </c>
      <c r="BM36" s="10">
        <v>11912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10465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40437</v>
      </c>
      <c r="CF36" s="10">
        <v>30262</v>
      </c>
      <c r="CG36" s="10">
        <v>29393</v>
      </c>
      <c r="CH36" s="10">
        <v>188283</v>
      </c>
      <c r="CI36" s="10">
        <v>7044</v>
      </c>
      <c r="CJ36" s="10">
        <v>28540</v>
      </c>
      <c r="CK36" s="10">
        <v>32861</v>
      </c>
      <c r="CL36" s="10">
        <v>18604</v>
      </c>
      <c r="CM36" s="10">
        <v>118513</v>
      </c>
      <c r="CN36" s="10">
        <v>144394</v>
      </c>
      <c r="CO36" s="10">
        <v>90023</v>
      </c>
      <c r="CP36" s="10">
        <v>213824</v>
      </c>
      <c r="CQ36" s="10">
        <v>62586</v>
      </c>
      <c r="CR36" s="10">
        <v>91691</v>
      </c>
      <c r="CS36" s="10">
        <v>33390</v>
      </c>
      <c r="CT36" s="10">
        <v>64083</v>
      </c>
      <c r="CU36" s="10">
        <v>52391</v>
      </c>
      <c r="CV36" s="10">
        <v>107016</v>
      </c>
      <c r="CW36" s="10">
        <v>69507</v>
      </c>
      <c r="CX36" s="10">
        <v>64726</v>
      </c>
      <c r="CY36" s="10">
        <v>3962</v>
      </c>
      <c r="CZ36" s="10">
        <v>50896</v>
      </c>
      <c r="DA36" s="10">
        <v>263910</v>
      </c>
      <c r="DB36" s="10">
        <v>153804</v>
      </c>
      <c r="DC36" s="10">
        <v>240868</v>
      </c>
      <c r="DD36" s="10">
        <v>34495</v>
      </c>
      <c r="DE36" s="10">
        <v>45327</v>
      </c>
      <c r="DF36" s="10">
        <v>10778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7565</v>
      </c>
      <c r="DT36" s="10">
        <v>0</v>
      </c>
      <c r="DU36" s="10">
        <v>0</v>
      </c>
      <c r="DV36" s="10">
        <v>0</v>
      </c>
      <c r="DW36" s="10">
        <v>33082</v>
      </c>
      <c r="DX36" s="10">
        <v>0</v>
      </c>
      <c r="DY36" s="10">
        <v>0</v>
      </c>
      <c r="DZ36" s="10">
        <v>0</v>
      </c>
      <c r="EA36" s="10">
        <v>0</v>
      </c>
      <c r="EB36" s="10">
        <v>6042</v>
      </c>
      <c r="EC36" s="10">
        <v>0</v>
      </c>
      <c r="ED36" s="10">
        <v>0</v>
      </c>
      <c r="EE36" s="10">
        <v>0</v>
      </c>
      <c r="EF36" s="10">
        <v>0</v>
      </c>
      <c r="EG36" s="10">
        <v>0</v>
      </c>
      <c r="EH36" s="10">
        <v>23332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Q36" s="10">
        <v>0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211</v>
      </c>
      <c r="EX36" s="10">
        <v>0</v>
      </c>
      <c r="EY36" s="10">
        <v>0</v>
      </c>
      <c r="EZ36" s="10">
        <v>0</v>
      </c>
      <c r="FA36" s="10">
        <v>0</v>
      </c>
      <c r="FB36" s="10">
        <v>21527</v>
      </c>
      <c r="FC36" s="10">
        <v>8626</v>
      </c>
      <c r="FD36" s="10">
        <v>36476</v>
      </c>
      <c r="FE36" s="10">
        <v>18529</v>
      </c>
      <c r="FF36" s="10">
        <v>0</v>
      </c>
      <c r="FG36" s="10">
        <v>0</v>
      </c>
      <c r="FH36" s="10">
        <v>1809</v>
      </c>
      <c r="FI36" s="10">
        <v>0</v>
      </c>
      <c r="FJ36" s="10">
        <v>0</v>
      </c>
      <c r="FK36" s="10">
        <v>0</v>
      </c>
      <c r="FL36" s="10">
        <v>0</v>
      </c>
      <c r="FM36" s="10">
        <v>0</v>
      </c>
      <c r="FN36" s="10">
        <v>0</v>
      </c>
      <c r="FO36" s="10">
        <v>0</v>
      </c>
      <c r="FP36" s="10">
        <v>0</v>
      </c>
      <c r="FQ36" s="10">
        <v>0</v>
      </c>
      <c r="FR36" s="10">
        <v>0</v>
      </c>
      <c r="FS36" s="10">
        <v>0</v>
      </c>
      <c r="FT36" s="10">
        <v>5383</v>
      </c>
      <c r="FU36" s="10">
        <v>0</v>
      </c>
      <c r="FV36" s="10">
        <v>0</v>
      </c>
      <c r="FW36" s="10">
        <v>0</v>
      </c>
      <c r="FX36" s="10">
        <v>61542</v>
      </c>
      <c r="FY36" s="10">
        <v>0</v>
      </c>
      <c r="FZ36" s="10">
        <v>95377</v>
      </c>
      <c r="GA36" s="10">
        <v>0</v>
      </c>
      <c r="GB36" s="10">
        <v>0</v>
      </c>
      <c r="GC36" s="10">
        <v>0</v>
      </c>
      <c r="GD36" s="10">
        <v>0</v>
      </c>
      <c r="GE36" s="10">
        <v>0</v>
      </c>
      <c r="GF36" s="10">
        <v>0</v>
      </c>
      <c r="GG36" s="10">
        <v>0</v>
      </c>
      <c r="GH36" s="10">
        <v>0</v>
      </c>
      <c r="GI36" s="10">
        <v>0</v>
      </c>
      <c r="GJ36" s="10">
        <v>0</v>
      </c>
      <c r="GK36" s="10">
        <v>29150</v>
      </c>
      <c r="GL36" s="10">
        <v>0</v>
      </c>
      <c r="GM36" s="10">
        <v>0</v>
      </c>
      <c r="GN36" s="10">
        <v>0</v>
      </c>
      <c r="GO36" s="10">
        <v>0</v>
      </c>
      <c r="GP36" s="10">
        <v>0</v>
      </c>
      <c r="GQ36" s="10">
        <v>0</v>
      </c>
      <c r="GR36" s="10">
        <v>0</v>
      </c>
      <c r="GS36" s="10">
        <v>0</v>
      </c>
      <c r="GT36" s="10">
        <v>0</v>
      </c>
      <c r="GU36" s="10">
        <v>0</v>
      </c>
      <c r="GV36" s="10">
        <v>0</v>
      </c>
      <c r="GW36" s="10">
        <v>0</v>
      </c>
      <c r="GX36" s="10">
        <v>0</v>
      </c>
      <c r="GY36" s="10">
        <v>0</v>
      </c>
      <c r="GZ36" s="10">
        <v>0</v>
      </c>
      <c r="HA36" s="10">
        <v>0</v>
      </c>
      <c r="HB36" s="10">
        <v>0</v>
      </c>
      <c r="HC36" s="10">
        <v>0</v>
      </c>
      <c r="HD36" s="10">
        <v>0</v>
      </c>
      <c r="HE36" s="10">
        <v>0</v>
      </c>
      <c r="HF36" s="10">
        <v>0</v>
      </c>
      <c r="HG36" s="10">
        <v>0</v>
      </c>
      <c r="HH36" s="10">
        <v>0</v>
      </c>
      <c r="HI36" s="10">
        <v>0</v>
      </c>
      <c r="HJ36" s="10">
        <v>0</v>
      </c>
      <c r="HK36" s="10">
        <v>0</v>
      </c>
      <c r="HL36" s="10">
        <v>0</v>
      </c>
      <c r="HM36" s="10">
        <v>0</v>
      </c>
      <c r="HN36" s="10">
        <v>6832</v>
      </c>
      <c r="HO36" s="10">
        <v>0</v>
      </c>
      <c r="HP36" s="10">
        <v>0</v>
      </c>
      <c r="HQ36" s="10">
        <v>0</v>
      </c>
      <c r="HR36" s="10">
        <v>0</v>
      </c>
      <c r="HS36" s="10">
        <v>0</v>
      </c>
      <c r="HT36" s="10">
        <v>0</v>
      </c>
      <c r="HU36" s="10">
        <v>0</v>
      </c>
      <c r="HV36" s="10">
        <v>0</v>
      </c>
      <c r="HW36" s="10">
        <v>0</v>
      </c>
      <c r="HX36" s="10">
        <v>0</v>
      </c>
      <c r="HY36" s="10">
        <v>19451</v>
      </c>
      <c r="HZ36" s="10">
        <v>0</v>
      </c>
      <c r="IA36" s="10">
        <v>0</v>
      </c>
      <c r="IB36" s="10">
        <v>0</v>
      </c>
      <c r="IC36" s="10">
        <v>7724</v>
      </c>
      <c r="ID36" s="10">
        <v>0</v>
      </c>
      <c r="IE36" s="10">
        <v>0</v>
      </c>
      <c r="IF36" s="10">
        <v>0</v>
      </c>
      <c r="IG36" s="10">
        <v>0</v>
      </c>
      <c r="IH36" s="10">
        <v>0</v>
      </c>
      <c r="II36" s="10">
        <v>0</v>
      </c>
      <c r="IJ36" s="10">
        <v>0</v>
      </c>
      <c r="IK36" s="10">
        <v>0</v>
      </c>
      <c r="IL36" s="10">
        <v>0</v>
      </c>
      <c r="IM36" s="10">
        <v>0</v>
      </c>
      <c r="IN36" s="10">
        <v>358</v>
      </c>
      <c r="IO36" s="10">
        <v>0</v>
      </c>
      <c r="IP36" s="10">
        <v>0</v>
      </c>
      <c r="IQ36" s="10">
        <v>0</v>
      </c>
      <c r="IR36" s="10">
        <v>0</v>
      </c>
      <c r="IS36" s="10">
        <v>0</v>
      </c>
      <c r="IT36" s="10">
        <v>359</v>
      </c>
      <c r="IU36" s="10">
        <v>0</v>
      </c>
      <c r="IV36" s="10">
        <v>0</v>
      </c>
      <c r="IW36" s="10">
        <v>0</v>
      </c>
      <c r="IX36" s="10">
        <v>0</v>
      </c>
      <c r="IY36" s="10">
        <v>2681</v>
      </c>
      <c r="IZ36" s="10">
        <v>0</v>
      </c>
      <c r="JA36" s="10">
        <v>0</v>
      </c>
      <c r="JB36" s="10">
        <v>0</v>
      </c>
      <c r="JC36" s="10">
        <v>93490</v>
      </c>
      <c r="JD36" s="10">
        <v>0</v>
      </c>
      <c r="JE36" s="10">
        <v>0</v>
      </c>
      <c r="JF36" s="10">
        <v>0</v>
      </c>
      <c r="JG36" s="10">
        <v>0</v>
      </c>
      <c r="JH36" s="10">
        <v>16929</v>
      </c>
      <c r="JI36" s="10">
        <v>0</v>
      </c>
      <c r="JJ36" s="10">
        <v>0</v>
      </c>
      <c r="JK36" s="10">
        <v>0</v>
      </c>
      <c r="JL36" s="10">
        <v>0</v>
      </c>
      <c r="JM36" s="10">
        <v>0</v>
      </c>
      <c r="JN36" s="10">
        <v>0</v>
      </c>
      <c r="JO36" s="10">
        <v>0</v>
      </c>
      <c r="JP36" s="10">
        <v>0</v>
      </c>
      <c r="JQ36" s="10">
        <v>0</v>
      </c>
      <c r="JR36" s="10">
        <v>0</v>
      </c>
      <c r="JS36" s="10">
        <v>0</v>
      </c>
      <c r="JT36" s="10">
        <v>0</v>
      </c>
      <c r="JU36" s="10">
        <v>0</v>
      </c>
      <c r="JV36" s="10">
        <v>0</v>
      </c>
      <c r="JW36" s="10">
        <v>780</v>
      </c>
      <c r="JX36" s="10">
        <v>0</v>
      </c>
      <c r="JY36" s="10">
        <v>0</v>
      </c>
      <c r="JZ36" s="10">
        <v>0</v>
      </c>
      <c r="KA36" s="10">
        <v>0</v>
      </c>
      <c r="KB36" s="10">
        <v>0</v>
      </c>
      <c r="KC36" s="10">
        <v>0</v>
      </c>
      <c r="KD36" s="10">
        <v>0</v>
      </c>
      <c r="KE36" s="10">
        <v>199</v>
      </c>
      <c r="KF36" s="10">
        <v>17839</v>
      </c>
      <c r="KG36" s="10">
        <v>0</v>
      </c>
      <c r="KH36" s="10">
        <v>0</v>
      </c>
      <c r="KI36" s="10">
        <v>25002</v>
      </c>
      <c r="KJ36" s="10">
        <v>6820</v>
      </c>
      <c r="KK36" s="10">
        <v>0</v>
      </c>
      <c r="KL36" s="10">
        <v>0</v>
      </c>
      <c r="KM36" s="10">
        <v>45330</v>
      </c>
      <c r="KN36" s="10">
        <v>0</v>
      </c>
      <c r="KO36" s="10">
        <v>0</v>
      </c>
      <c r="KP36" s="10">
        <v>10229</v>
      </c>
      <c r="KQ36" s="10">
        <v>0</v>
      </c>
      <c r="KR36" s="10">
        <v>0</v>
      </c>
      <c r="KS36" s="10">
        <v>0</v>
      </c>
      <c r="KT36" s="10">
        <v>0</v>
      </c>
      <c r="KU36" s="10">
        <v>0</v>
      </c>
      <c r="KV36" s="10">
        <v>0</v>
      </c>
      <c r="KW36" s="10">
        <v>0</v>
      </c>
      <c r="KX36" s="10">
        <v>0</v>
      </c>
      <c r="KY36" s="10">
        <v>0</v>
      </c>
      <c r="KZ36" s="10">
        <v>0</v>
      </c>
      <c r="LA36" s="10">
        <v>18271</v>
      </c>
      <c r="LB36" s="10">
        <v>0</v>
      </c>
      <c r="LC36" s="10">
        <v>0</v>
      </c>
      <c r="LD36" s="10">
        <v>0</v>
      </c>
      <c r="LE36" s="10">
        <v>0</v>
      </c>
      <c r="LF36" s="10">
        <v>0</v>
      </c>
      <c r="LG36" s="10">
        <v>0</v>
      </c>
      <c r="LH36" s="10">
        <v>64912</v>
      </c>
      <c r="LI36" s="10">
        <v>0</v>
      </c>
      <c r="LJ36" s="10">
        <v>596</v>
      </c>
      <c r="LK36" s="10">
        <v>0</v>
      </c>
      <c r="LL36" s="10">
        <v>94</v>
      </c>
      <c r="LM36" s="10">
        <v>0</v>
      </c>
      <c r="LN36" s="10">
        <v>0</v>
      </c>
      <c r="LO36" s="10">
        <v>0</v>
      </c>
      <c r="LP36" s="10">
        <v>2401</v>
      </c>
      <c r="LQ36" s="10">
        <v>0</v>
      </c>
      <c r="LR36" s="10">
        <v>0</v>
      </c>
      <c r="LS36" s="10">
        <v>0</v>
      </c>
      <c r="LT36" s="10">
        <v>0</v>
      </c>
      <c r="LU36" s="10">
        <v>0</v>
      </c>
      <c r="LV36" s="10">
        <v>0</v>
      </c>
      <c r="LW36" s="10">
        <v>0</v>
      </c>
      <c r="LX36" s="10">
        <v>50819</v>
      </c>
      <c r="LY36" s="10">
        <v>0</v>
      </c>
      <c r="LZ36" s="10">
        <v>52383</v>
      </c>
      <c r="MA36" s="10">
        <v>0</v>
      </c>
      <c r="MB36" s="10">
        <v>6083</v>
      </c>
      <c r="MC36" s="135">
        <v>3159</v>
      </c>
      <c r="MD36" s="10">
        <v>28671</v>
      </c>
      <c r="ME36" s="10">
        <v>16996</v>
      </c>
      <c r="MF36" s="10">
        <v>0</v>
      </c>
      <c r="MG36" s="10">
        <v>0</v>
      </c>
      <c r="MH36" s="10">
        <v>0</v>
      </c>
      <c r="MI36" s="10">
        <v>0</v>
      </c>
      <c r="MJ36" s="10">
        <v>0</v>
      </c>
      <c r="MK36" s="10">
        <v>0</v>
      </c>
      <c r="ML36" s="10">
        <v>0</v>
      </c>
      <c r="MM36" s="130">
        <v>0</v>
      </c>
      <c r="MN36" s="10">
        <v>0</v>
      </c>
      <c r="MO36" s="10">
        <v>56676</v>
      </c>
      <c r="MP36" s="10">
        <v>1780</v>
      </c>
      <c r="MQ36" s="10">
        <v>4112</v>
      </c>
      <c r="MR36" s="10">
        <v>1620</v>
      </c>
      <c r="MS36" s="10">
        <v>0</v>
      </c>
      <c r="MT36" s="10">
        <v>0</v>
      </c>
      <c r="MU36" s="10">
        <v>18973</v>
      </c>
      <c r="MV36" s="10">
        <v>0</v>
      </c>
      <c r="MW36" s="10">
        <v>0</v>
      </c>
      <c r="MX36" s="10">
        <v>0</v>
      </c>
      <c r="MY36" s="10">
        <v>0</v>
      </c>
      <c r="MZ36" s="10">
        <v>0</v>
      </c>
      <c r="NA36" s="135">
        <v>0</v>
      </c>
      <c r="NB36" s="10">
        <v>0</v>
      </c>
      <c r="NC36" s="10">
        <v>0</v>
      </c>
      <c r="ND36" s="10">
        <v>0</v>
      </c>
      <c r="NE36" s="10">
        <v>35877</v>
      </c>
      <c r="NF36" s="10">
        <v>0</v>
      </c>
      <c r="NG36" s="10">
        <v>0</v>
      </c>
      <c r="NH36" s="10">
        <v>0</v>
      </c>
      <c r="NI36" s="10">
        <v>0</v>
      </c>
      <c r="NJ36" s="10">
        <v>0</v>
      </c>
      <c r="NK36" s="10">
        <v>0</v>
      </c>
      <c r="NL36" s="10">
        <v>0</v>
      </c>
      <c r="NM36" s="10">
        <v>0</v>
      </c>
      <c r="NN36" s="10">
        <v>0</v>
      </c>
      <c r="NO36" s="10">
        <v>0</v>
      </c>
      <c r="NP36" s="10">
        <v>0</v>
      </c>
      <c r="NQ36" s="10">
        <v>0</v>
      </c>
      <c r="NR36" s="10">
        <v>0</v>
      </c>
      <c r="NS36" s="10">
        <v>0</v>
      </c>
      <c r="NT36" s="10">
        <v>0</v>
      </c>
      <c r="NU36" s="10">
        <v>42718</v>
      </c>
      <c r="NV36" s="10">
        <v>2755</v>
      </c>
      <c r="NW36" s="10">
        <v>0</v>
      </c>
      <c r="NX36" s="10">
        <v>0</v>
      </c>
      <c r="NY36" s="10">
        <v>0</v>
      </c>
      <c r="NZ36" s="10">
        <v>0</v>
      </c>
      <c r="OA36" s="10">
        <v>37842</v>
      </c>
      <c r="OB36" s="10">
        <v>0</v>
      </c>
      <c r="OC36" s="10">
        <v>2834</v>
      </c>
      <c r="OD36" s="10">
        <v>0</v>
      </c>
      <c r="OE36" s="10">
        <v>5194</v>
      </c>
      <c r="OF36" s="10">
        <v>55</v>
      </c>
      <c r="OG36" s="10">
        <v>10631</v>
      </c>
      <c r="OH36" s="10">
        <v>0</v>
      </c>
      <c r="OI36" s="10">
        <v>0</v>
      </c>
      <c r="OJ36" s="10">
        <v>0</v>
      </c>
      <c r="OK36" s="10">
        <v>0</v>
      </c>
      <c r="OL36" s="10">
        <v>0</v>
      </c>
      <c r="OM36" s="10">
        <v>0</v>
      </c>
      <c r="ON36" s="10">
        <v>150</v>
      </c>
      <c r="OO36" s="10">
        <v>0</v>
      </c>
      <c r="OP36" s="10">
        <v>0</v>
      </c>
      <c r="OQ36" s="10">
        <v>0</v>
      </c>
      <c r="OR36" s="10">
        <v>0</v>
      </c>
      <c r="OS36" s="10">
        <v>0</v>
      </c>
      <c r="OT36" s="10">
        <v>395</v>
      </c>
      <c r="OU36" s="10">
        <v>0</v>
      </c>
    </row>
    <row r="37" spans="1:411" s="10" customFormat="1">
      <c r="A37" s="28" t="s">
        <v>20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1253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20400</v>
      </c>
      <c r="CI37" s="10">
        <v>20400</v>
      </c>
      <c r="CJ37" s="10">
        <v>20400</v>
      </c>
      <c r="CK37" s="10">
        <v>20400</v>
      </c>
      <c r="CL37" s="10">
        <v>20400</v>
      </c>
      <c r="CM37" s="10">
        <v>20400</v>
      </c>
      <c r="CN37" s="10">
        <v>20400</v>
      </c>
      <c r="CO37" s="10">
        <v>20400</v>
      </c>
      <c r="CP37" s="10">
        <v>20400</v>
      </c>
      <c r="CQ37" s="10">
        <v>20400</v>
      </c>
      <c r="CR37" s="10">
        <v>20400</v>
      </c>
      <c r="CS37" s="10">
        <v>20400</v>
      </c>
      <c r="CT37" s="10">
        <v>20400</v>
      </c>
      <c r="CU37" s="10">
        <v>20400</v>
      </c>
      <c r="CV37" s="10">
        <v>20400</v>
      </c>
      <c r="CW37" s="10">
        <v>20400</v>
      </c>
      <c r="CX37" s="10">
        <v>20400</v>
      </c>
      <c r="CY37" s="10">
        <v>20400</v>
      </c>
      <c r="CZ37" s="10">
        <v>20400</v>
      </c>
      <c r="DA37" s="10">
        <v>20400</v>
      </c>
      <c r="DB37" s="10">
        <v>20400</v>
      </c>
      <c r="DC37" s="10">
        <v>20400</v>
      </c>
      <c r="DD37" s="10">
        <v>0</v>
      </c>
      <c r="DE37" s="10">
        <v>0</v>
      </c>
      <c r="DF37" s="10">
        <v>6367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23600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45030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10">
        <v>0</v>
      </c>
      <c r="FB37" s="10">
        <v>0</v>
      </c>
      <c r="FC37" s="10">
        <v>0</v>
      </c>
      <c r="FD37" s="10">
        <v>0</v>
      </c>
      <c r="FE37" s="10">
        <v>0</v>
      </c>
      <c r="FF37" s="10">
        <v>0</v>
      </c>
      <c r="FG37" s="10">
        <v>0</v>
      </c>
      <c r="FH37" s="10">
        <v>0</v>
      </c>
      <c r="FI37" s="10">
        <v>40176</v>
      </c>
      <c r="FJ37" s="10">
        <v>26815</v>
      </c>
      <c r="FK37" s="10">
        <v>56014</v>
      </c>
      <c r="FL37" s="10">
        <v>0</v>
      </c>
      <c r="FM37" s="10">
        <v>128369</v>
      </c>
      <c r="FN37" s="10">
        <v>0</v>
      </c>
      <c r="FO37" s="10">
        <v>64249</v>
      </c>
      <c r="FP37" s="10">
        <v>134960</v>
      </c>
      <c r="FQ37" s="10">
        <v>111219</v>
      </c>
      <c r="FR37" s="10">
        <v>54593</v>
      </c>
      <c r="FS37" s="10">
        <v>0</v>
      </c>
      <c r="FT37" s="10">
        <v>0</v>
      </c>
      <c r="FU37" s="10">
        <v>0</v>
      </c>
      <c r="FV37" s="10">
        <v>0</v>
      </c>
      <c r="FW37" s="10">
        <v>0</v>
      </c>
      <c r="FX37" s="10">
        <v>0</v>
      </c>
      <c r="FY37" s="10">
        <v>0</v>
      </c>
      <c r="FZ37" s="10">
        <v>0</v>
      </c>
      <c r="GA37" s="10">
        <v>0</v>
      </c>
      <c r="GB37" s="10">
        <v>0</v>
      </c>
      <c r="GC37" s="10">
        <v>0</v>
      </c>
      <c r="GD37" s="10">
        <v>0</v>
      </c>
      <c r="GE37" s="10">
        <v>0</v>
      </c>
      <c r="GF37" s="10">
        <v>0</v>
      </c>
      <c r="GG37" s="10">
        <v>0</v>
      </c>
      <c r="GH37" s="10">
        <v>0</v>
      </c>
      <c r="GI37" s="10">
        <v>0</v>
      </c>
      <c r="GJ37" s="10">
        <v>0</v>
      </c>
      <c r="GK37" s="10">
        <v>0</v>
      </c>
      <c r="GL37" s="10">
        <v>0</v>
      </c>
      <c r="GM37" s="10">
        <v>0</v>
      </c>
      <c r="GN37" s="10">
        <v>0</v>
      </c>
      <c r="GO37" s="10">
        <v>0</v>
      </c>
      <c r="GP37" s="10">
        <v>0</v>
      </c>
      <c r="GQ37" s="10">
        <v>0</v>
      </c>
      <c r="GR37" s="10">
        <v>0</v>
      </c>
      <c r="GS37" s="10">
        <v>0</v>
      </c>
      <c r="GT37" s="10">
        <v>0</v>
      </c>
      <c r="GU37" s="10">
        <v>0</v>
      </c>
      <c r="GV37" s="10">
        <v>0</v>
      </c>
      <c r="GW37" s="10">
        <v>0</v>
      </c>
      <c r="GX37" s="10">
        <v>0</v>
      </c>
      <c r="GY37" s="10">
        <v>0</v>
      </c>
      <c r="GZ37" s="10">
        <v>0</v>
      </c>
      <c r="HA37" s="10">
        <v>108</v>
      </c>
      <c r="HB37" s="10">
        <v>25</v>
      </c>
      <c r="HC37" s="10">
        <v>0</v>
      </c>
      <c r="HD37" s="10">
        <v>0</v>
      </c>
      <c r="HE37" s="10">
        <v>0</v>
      </c>
      <c r="HF37" s="10">
        <v>0</v>
      </c>
      <c r="HG37" s="10">
        <v>0</v>
      </c>
      <c r="HH37" s="10">
        <v>9303</v>
      </c>
      <c r="HI37" s="10">
        <v>0</v>
      </c>
      <c r="HJ37" s="10">
        <v>3363</v>
      </c>
      <c r="HK37" s="10">
        <v>11208</v>
      </c>
      <c r="HL37" s="10">
        <v>0</v>
      </c>
      <c r="HM37" s="10">
        <v>2896</v>
      </c>
      <c r="HN37" s="10">
        <v>0</v>
      </c>
      <c r="HO37" s="10">
        <v>13326</v>
      </c>
      <c r="HP37" s="10">
        <v>11370</v>
      </c>
      <c r="HQ37" s="10">
        <v>11208</v>
      </c>
      <c r="HR37" s="10">
        <v>1905</v>
      </c>
      <c r="HS37" s="10">
        <v>0</v>
      </c>
      <c r="HT37" s="10">
        <v>0</v>
      </c>
      <c r="HU37" s="10">
        <v>47191</v>
      </c>
      <c r="HV37" s="10">
        <v>0</v>
      </c>
      <c r="HW37" s="10">
        <v>22957</v>
      </c>
      <c r="HX37" s="10">
        <v>0</v>
      </c>
      <c r="HY37" s="10">
        <v>7724</v>
      </c>
      <c r="HZ37" s="10">
        <v>1931</v>
      </c>
      <c r="IA37" s="10">
        <v>0</v>
      </c>
      <c r="IB37" s="10">
        <v>0</v>
      </c>
      <c r="IC37" s="10">
        <v>0</v>
      </c>
      <c r="ID37" s="10">
        <v>0</v>
      </c>
      <c r="IE37" s="10">
        <v>0</v>
      </c>
      <c r="IF37" s="10">
        <v>0</v>
      </c>
      <c r="IG37" s="10">
        <v>0</v>
      </c>
      <c r="IH37" s="10">
        <v>0</v>
      </c>
      <c r="II37" s="10">
        <v>0</v>
      </c>
      <c r="IJ37" s="10">
        <v>0</v>
      </c>
      <c r="IK37" s="10">
        <v>0</v>
      </c>
      <c r="IL37" s="10">
        <v>0</v>
      </c>
      <c r="IM37" s="10">
        <v>0</v>
      </c>
      <c r="IN37" s="10">
        <v>0</v>
      </c>
      <c r="IO37" s="10">
        <v>0</v>
      </c>
      <c r="IP37" s="10">
        <v>0</v>
      </c>
      <c r="IQ37" s="10">
        <v>0</v>
      </c>
      <c r="IR37" s="10">
        <v>0</v>
      </c>
      <c r="IS37" s="10">
        <v>0</v>
      </c>
      <c r="IT37" s="10">
        <v>0</v>
      </c>
      <c r="IU37" s="10">
        <v>0</v>
      </c>
      <c r="IV37" s="10">
        <v>0</v>
      </c>
      <c r="IW37" s="10">
        <v>0</v>
      </c>
      <c r="IX37" s="10">
        <v>0</v>
      </c>
      <c r="IY37" s="10">
        <v>0</v>
      </c>
      <c r="IZ37" s="10">
        <v>0</v>
      </c>
      <c r="JA37" s="10">
        <v>0</v>
      </c>
      <c r="JB37" s="10">
        <v>0</v>
      </c>
      <c r="JC37" s="10">
        <v>0</v>
      </c>
      <c r="JD37" s="10">
        <v>0</v>
      </c>
      <c r="JE37" s="10">
        <v>0</v>
      </c>
      <c r="JF37" s="10">
        <v>0</v>
      </c>
      <c r="JG37" s="10">
        <v>0</v>
      </c>
      <c r="JH37" s="10">
        <v>0</v>
      </c>
      <c r="JI37" s="10">
        <v>0</v>
      </c>
      <c r="JJ37" s="10">
        <v>0</v>
      </c>
      <c r="JK37" s="10">
        <v>0</v>
      </c>
      <c r="JL37" s="10">
        <v>0</v>
      </c>
      <c r="JM37" s="10">
        <v>0</v>
      </c>
      <c r="JN37" s="10">
        <v>0</v>
      </c>
      <c r="JO37" s="10">
        <v>0</v>
      </c>
      <c r="JP37" s="10">
        <v>0</v>
      </c>
      <c r="JQ37" s="10">
        <v>0</v>
      </c>
      <c r="JR37" s="10">
        <v>0</v>
      </c>
      <c r="JS37" s="10">
        <v>0</v>
      </c>
      <c r="JT37" s="10">
        <v>0</v>
      </c>
      <c r="JU37" s="10">
        <v>0</v>
      </c>
      <c r="JV37" s="10">
        <v>0</v>
      </c>
      <c r="JW37" s="10">
        <v>0</v>
      </c>
      <c r="JX37" s="10">
        <v>0</v>
      </c>
      <c r="JY37" s="10">
        <v>2754</v>
      </c>
      <c r="JZ37" s="10">
        <v>0</v>
      </c>
      <c r="KA37" s="10">
        <v>0</v>
      </c>
      <c r="KB37" s="10">
        <v>0</v>
      </c>
      <c r="KC37" s="10">
        <v>0</v>
      </c>
      <c r="KD37" s="10">
        <v>854</v>
      </c>
      <c r="KE37" s="10">
        <v>0</v>
      </c>
      <c r="KF37" s="10">
        <v>0</v>
      </c>
      <c r="KG37" s="10">
        <v>0</v>
      </c>
      <c r="KH37" s="10">
        <v>0</v>
      </c>
      <c r="KI37" s="10">
        <v>0</v>
      </c>
      <c r="KJ37" s="10">
        <v>0</v>
      </c>
      <c r="KK37" s="10">
        <v>0</v>
      </c>
      <c r="KL37" s="10">
        <v>0</v>
      </c>
      <c r="KM37" s="10">
        <v>0</v>
      </c>
      <c r="KN37" s="10">
        <v>0</v>
      </c>
      <c r="KO37" s="10">
        <v>25</v>
      </c>
      <c r="KP37" s="10">
        <v>0</v>
      </c>
      <c r="KQ37" s="10">
        <v>0</v>
      </c>
      <c r="KR37" s="10">
        <v>0</v>
      </c>
      <c r="KS37" s="10">
        <v>0</v>
      </c>
      <c r="KT37" s="10">
        <v>0</v>
      </c>
      <c r="KU37" s="10">
        <v>0</v>
      </c>
      <c r="KV37" s="10">
        <v>0</v>
      </c>
      <c r="KW37" s="10">
        <v>0</v>
      </c>
      <c r="KX37" s="10">
        <v>0</v>
      </c>
      <c r="KY37" s="10">
        <v>0</v>
      </c>
      <c r="KZ37" s="10">
        <v>0</v>
      </c>
      <c r="LA37" s="10">
        <v>0</v>
      </c>
      <c r="LB37" s="10">
        <v>0</v>
      </c>
      <c r="LC37" s="10">
        <v>0</v>
      </c>
      <c r="LD37" s="10">
        <v>0</v>
      </c>
      <c r="LE37" s="10">
        <v>0</v>
      </c>
      <c r="LF37" s="10">
        <v>0</v>
      </c>
      <c r="LG37" s="10">
        <v>0</v>
      </c>
      <c r="LH37" s="10">
        <v>0</v>
      </c>
      <c r="LI37" s="10">
        <v>0</v>
      </c>
      <c r="LJ37" s="10">
        <v>0</v>
      </c>
      <c r="LK37" s="10">
        <v>0</v>
      </c>
      <c r="LL37" s="10">
        <v>0</v>
      </c>
      <c r="LM37" s="10">
        <v>0</v>
      </c>
      <c r="LN37" s="10">
        <v>0</v>
      </c>
      <c r="LO37" s="10">
        <v>0</v>
      </c>
      <c r="LP37" s="10">
        <v>0</v>
      </c>
      <c r="LQ37" s="10">
        <v>0</v>
      </c>
      <c r="LR37" s="10">
        <v>0</v>
      </c>
      <c r="LS37" s="10">
        <v>0</v>
      </c>
      <c r="LT37" s="10">
        <v>0</v>
      </c>
      <c r="LU37" s="10">
        <v>7846</v>
      </c>
      <c r="LV37" s="10">
        <v>0</v>
      </c>
      <c r="LW37" s="10">
        <v>0</v>
      </c>
      <c r="LX37" s="10">
        <v>0</v>
      </c>
      <c r="LY37" s="10">
        <v>0</v>
      </c>
      <c r="LZ37" s="10">
        <v>112380</v>
      </c>
      <c r="MA37" s="10">
        <v>0</v>
      </c>
      <c r="MB37" s="10">
        <v>0</v>
      </c>
      <c r="MC37" s="135">
        <v>27</v>
      </c>
      <c r="MD37" s="10">
        <v>0</v>
      </c>
      <c r="ME37" s="10">
        <v>12</v>
      </c>
      <c r="MF37" s="10">
        <v>0</v>
      </c>
      <c r="MG37" s="10">
        <v>0</v>
      </c>
      <c r="MH37" s="10">
        <v>0</v>
      </c>
      <c r="MI37" s="10">
        <v>0</v>
      </c>
      <c r="MJ37" s="10">
        <v>0</v>
      </c>
      <c r="MK37" s="10">
        <v>0</v>
      </c>
      <c r="ML37" s="10">
        <v>0</v>
      </c>
      <c r="MM37" s="130">
        <v>0</v>
      </c>
      <c r="MN37" s="10">
        <v>0</v>
      </c>
      <c r="MO37" s="10">
        <v>690633</v>
      </c>
      <c r="MP37" s="10">
        <v>0</v>
      </c>
      <c r="MQ37" s="10">
        <v>0</v>
      </c>
      <c r="MR37" s="10">
        <v>118</v>
      </c>
      <c r="MS37" s="10">
        <v>0</v>
      </c>
      <c r="MT37" s="10">
        <v>0</v>
      </c>
      <c r="MU37" s="10">
        <v>0</v>
      </c>
      <c r="MV37" s="10">
        <v>0</v>
      </c>
      <c r="MW37" s="10">
        <v>0</v>
      </c>
      <c r="MX37" s="10">
        <v>475</v>
      </c>
      <c r="MY37" s="10">
        <v>0</v>
      </c>
      <c r="MZ37" s="10">
        <v>0</v>
      </c>
      <c r="NA37" s="135">
        <v>0</v>
      </c>
      <c r="NB37" s="10">
        <v>0</v>
      </c>
      <c r="NC37" s="10">
        <v>0</v>
      </c>
      <c r="ND37" s="10">
        <v>0</v>
      </c>
      <c r="NE37" s="10">
        <v>0</v>
      </c>
      <c r="NF37" s="10">
        <v>0</v>
      </c>
      <c r="NG37" s="10">
        <v>0</v>
      </c>
      <c r="NH37" s="10">
        <v>0</v>
      </c>
      <c r="NI37" s="10">
        <v>0</v>
      </c>
      <c r="NJ37" s="10">
        <v>0</v>
      </c>
      <c r="NK37" s="10">
        <v>0</v>
      </c>
      <c r="NL37" s="10">
        <v>0</v>
      </c>
      <c r="NM37" s="10">
        <v>0</v>
      </c>
      <c r="NN37" s="10">
        <v>0</v>
      </c>
      <c r="NO37" s="10">
        <v>0</v>
      </c>
      <c r="NP37" s="10">
        <v>0</v>
      </c>
      <c r="NQ37" s="10">
        <v>0</v>
      </c>
      <c r="NR37" s="10">
        <v>0</v>
      </c>
      <c r="NS37" s="10">
        <v>0</v>
      </c>
      <c r="NT37" s="10">
        <v>0</v>
      </c>
      <c r="NU37" s="10">
        <v>0</v>
      </c>
      <c r="NV37" s="10">
        <v>0</v>
      </c>
      <c r="NW37" s="10">
        <v>0</v>
      </c>
      <c r="NX37" s="10">
        <v>0</v>
      </c>
      <c r="NY37" s="10">
        <v>0</v>
      </c>
      <c r="NZ37" s="10">
        <v>0</v>
      </c>
      <c r="OA37" s="10">
        <v>0</v>
      </c>
      <c r="OB37" s="10">
        <v>0</v>
      </c>
      <c r="OC37" s="10">
        <v>0</v>
      </c>
      <c r="OD37" s="10">
        <v>0</v>
      </c>
      <c r="OE37" s="10">
        <v>0</v>
      </c>
      <c r="OF37" s="10">
        <v>0</v>
      </c>
      <c r="OG37" s="10">
        <v>0</v>
      </c>
      <c r="OH37" s="10">
        <v>0</v>
      </c>
      <c r="OI37" s="10">
        <v>0</v>
      </c>
      <c r="OJ37" s="10">
        <v>0</v>
      </c>
      <c r="OK37" s="10">
        <v>0</v>
      </c>
      <c r="OL37" s="10">
        <v>0</v>
      </c>
      <c r="OM37" s="10">
        <v>0</v>
      </c>
      <c r="ON37" s="10">
        <v>0</v>
      </c>
      <c r="OO37" s="10">
        <v>0</v>
      </c>
      <c r="OP37" s="10">
        <v>0</v>
      </c>
      <c r="OQ37" s="10">
        <v>0</v>
      </c>
      <c r="OR37" s="10">
        <v>0</v>
      </c>
      <c r="OS37" s="10">
        <v>0</v>
      </c>
      <c r="OT37" s="10">
        <v>0</v>
      </c>
      <c r="OU37" s="10">
        <v>0</v>
      </c>
    </row>
    <row r="38" spans="1:411" s="10" customFormat="1">
      <c r="A38" s="28" t="s">
        <v>21</v>
      </c>
      <c r="B38" s="10">
        <v>0</v>
      </c>
      <c r="C38" s="10">
        <v>0</v>
      </c>
      <c r="D38" s="10">
        <v>0</v>
      </c>
      <c r="E38" s="10">
        <v>5014</v>
      </c>
      <c r="F38" s="10">
        <v>0</v>
      </c>
      <c r="G38" s="10">
        <v>0</v>
      </c>
      <c r="H38" s="10">
        <v>6723</v>
      </c>
      <c r="I38" s="10">
        <v>5586</v>
      </c>
      <c r="J38" s="10">
        <v>41329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33261</v>
      </c>
      <c r="U38" s="10">
        <v>43808</v>
      </c>
      <c r="V38" s="10">
        <v>16237</v>
      </c>
      <c r="W38" s="10">
        <v>44623</v>
      </c>
      <c r="X38" s="10">
        <v>37057</v>
      </c>
      <c r="Y38" s="10">
        <v>59426</v>
      </c>
      <c r="Z38" s="10">
        <v>51371</v>
      </c>
      <c r="AA38" s="10">
        <v>20907</v>
      </c>
      <c r="AB38" s="10">
        <v>46510</v>
      </c>
      <c r="AC38" s="10">
        <v>27804</v>
      </c>
      <c r="AD38" s="10">
        <v>2837</v>
      </c>
      <c r="AE38" s="10">
        <v>117300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131391</v>
      </c>
      <c r="BI38" s="10">
        <v>0</v>
      </c>
      <c r="BJ38" s="10">
        <v>8172</v>
      </c>
      <c r="BK38" s="10">
        <v>0</v>
      </c>
      <c r="BL38" s="10">
        <v>0</v>
      </c>
      <c r="BM38" s="10">
        <v>0</v>
      </c>
      <c r="BN38" s="10">
        <v>116</v>
      </c>
      <c r="BO38" s="10">
        <v>0</v>
      </c>
      <c r="BP38" s="10">
        <v>3115</v>
      </c>
      <c r="BQ38" s="10">
        <v>76407</v>
      </c>
      <c r="BR38" s="10">
        <v>44167</v>
      </c>
      <c r="BS38" s="10">
        <v>58308</v>
      </c>
      <c r="BT38" s="10">
        <v>454</v>
      </c>
      <c r="BU38" s="10">
        <v>35204</v>
      </c>
      <c r="BV38" s="10">
        <v>15756</v>
      </c>
      <c r="BW38" s="10">
        <v>41784</v>
      </c>
      <c r="BX38" s="10">
        <v>5191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14572</v>
      </c>
      <c r="DG38" s="10">
        <v>9428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10">
        <v>0</v>
      </c>
      <c r="DQ38" s="10">
        <v>0</v>
      </c>
      <c r="DR38" s="10">
        <v>0</v>
      </c>
      <c r="DS38" s="10">
        <v>0</v>
      </c>
      <c r="DT38" s="10">
        <v>38940</v>
      </c>
      <c r="DU38" s="10">
        <v>0</v>
      </c>
      <c r="DV38" s="10">
        <v>6462</v>
      </c>
      <c r="DW38" s="10">
        <v>19532</v>
      </c>
      <c r="DX38" s="10">
        <v>0</v>
      </c>
      <c r="DY38" s="10">
        <v>22813</v>
      </c>
      <c r="DZ38" s="10">
        <v>0</v>
      </c>
      <c r="EA38" s="10">
        <v>0</v>
      </c>
      <c r="EB38" s="10">
        <v>0</v>
      </c>
      <c r="EC38" s="10">
        <v>0</v>
      </c>
      <c r="ED38" s="10">
        <v>0</v>
      </c>
      <c r="EE38" s="10">
        <v>165849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771</v>
      </c>
      <c r="EW38" s="10">
        <v>39099</v>
      </c>
      <c r="EX38" s="10">
        <v>0</v>
      </c>
      <c r="EY38" s="10">
        <v>0</v>
      </c>
      <c r="EZ38" s="10">
        <v>0</v>
      </c>
      <c r="FA38" s="10">
        <v>0</v>
      </c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>
        <v>0</v>
      </c>
      <c r="FH38" s="10">
        <v>7411</v>
      </c>
      <c r="FI38" s="10">
        <v>0</v>
      </c>
      <c r="FJ38" s="10">
        <v>0</v>
      </c>
      <c r="FK38" s="10">
        <v>0</v>
      </c>
      <c r="FL38" s="10">
        <v>44238</v>
      </c>
      <c r="FM38" s="10">
        <v>16335</v>
      </c>
      <c r="FN38" s="10">
        <v>82463</v>
      </c>
      <c r="FO38" s="10">
        <v>0</v>
      </c>
      <c r="FP38" s="10">
        <v>0</v>
      </c>
      <c r="FQ38" s="10">
        <v>176091</v>
      </c>
      <c r="FR38" s="10">
        <v>0</v>
      </c>
      <c r="FS38" s="10">
        <v>0</v>
      </c>
      <c r="FT38" s="10">
        <v>73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40765</v>
      </c>
      <c r="GA38" s="10">
        <v>0</v>
      </c>
      <c r="GB38" s="10">
        <v>0</v>
      </c>
      <c r="GC38" s="10">
        <v>0</v>
      </c>
      <c r="GD38" s="10">
        <v>0</v>
      </c>
      <c r="GE38" s="10">
        <v>0</v>
      </c>
      <c r="GF38" s="10">
        <v>0</v>
      </c>
      <c r="GG38" s="10">
        <v>0</v>
      </c>
      <c r="GH38" s="10">
        <v>0</v>
      </c>
      <c r="GI38" s="10">
        <v>0</v>
      </c>
      <c r="GJ38" s="10">
        <v>0</v>
      </c>
      <c r="GK38" s="10">
        <v>0</v>
      </c>
      <c r="GL38" s="10">
        <v>0</v>
      </c>
      <c r="GM38" s="10">
        <v>0</v>
      </c>
      <c r="GN38" s="10">
        <v>0</v>
      </c>
      <c r="GO38" s="10">
        <v>0</v>
      </c>
      <c r="GP38" s="10">
        <v>0</v>
      </c>
      <c r="GQ38" s="10">
        <v>0</v>
      </c>
      <c r="GR38" s="10">
        <v>0</v>
      </c>
      <c r="GS38" s="10">
        <v>0</v>
      </c>
      <c r="GT38" s="10">
        <v>0</v>
      </c>
      <c r="GU38" s="10">
        <v>0</v>
      </c>
      <c r="GV38" s="10">
        <v>0</v>
      </c>
      <c r="GW38" s="10">
        <v>0</v>
      </c>
      <c r="GX38" s="10">
        <v>0</v>
      </c>
      <c r="GY38" s="10">
        <v>0</v>
      </c>
      <c r="GZ38" s="10">
        <v>0</v>
      </c>
      <c r="HA38" s="10">
        <v>158</v>
      </c>
      <c r="HB38" s="10">
        <v>0</v>
      </c>
      <c r="HC38" s="10">
        <v>0</v>
      </c>
      <c r="HD38" s="10">
        <v>0</v>
      </c>
      <c r="HE38" s="10">
        <v>0</v>
      </c>
      <c r="HF38" s="10">
        <v>0</v>
      </c>
      <c r="HG38" s="10">
        <v>0</v>
      </c>
      <c r="HH38" s="10">
        <v>0</v>
      </c>
      <c r="HI38" s="10">
        <v>9655</v>
      </c>
      <c r="HJ38" s="10">
        <v>0</v>
      </c>
      <c r="HK38" s="10">
        <v>0</v>
      </c>
      <c r="HL38" s="10">
        <v>0</v>
      </c>
      <c r="HM38" s="10">
        <v>0</v>
      </c>
      <c r="HN38" s="10">
        <v>0</v>
      </c>
      <c r="HO38" s="10">
        <v>0</v>
      </c>
      <c r="HP38" s="10">
        <v>0</v>
      </c>
      <c r="HQ38" s="10">
        <v>14929</v>
      </c>
      <c r="HR38" s="10">
        <v>0</v>
      </c>
      <c r="HS38" s="10">
        <v>0</v>
      </c>
      <c r="HT38" s="10">
        <v>25085</v>
      </c>
      <c r="HU38" s="10">
        <v>0</v>
      </c>
      <c r="HV38" s="10">
        <v>0</v>
      </c>
      <c r="HW38" s="10">
        <v>0</v>
      </c>
      <c r="HX38" s="10">
        <v>0</v>
      </c>
      <c r="HY38" s="10">
        <v>0</v>
      </c>
      <c r="HZ38" s="10">
        <v>0</v>
      </c>
      <c r="IA38" s="10">
        <v>0</v>
      </c>
      <c r="IB38" s="10">
        <v>0</v>
      </c>
      <c r="IC38" s="10">
        <v>0</v>
      </c>
      <c r="ID38" s="10">
        <v>0</v>
      </c>
      <c r="IE38" s="10">
        <v>0</v>
      </c>
      <c r="IF38" s="10">
        <v>0</v>
      </c>
      <c r="IG38" s="10">
        <v>0</v>
      </c>
      <c r="IH38" s="10">
        <v>279</v>
      </c>
      <c r="II38" s="10">
        <v>7141</v>
      </c>
      <c r="IJ38" s="10">
        <v>0</v>
      </c>
      <c r="IK38" s="10">
        <v>0</v>
      </c>
      <c r="IL38" s="10">
        <v>23673</v>
      </c>
      <c r="IM38" s="10">
        <v>0</v>
      </c>
      <c r="IN38" s="10">
        <v>56582</v>
      </c>
      <c r="IO38" s="10">
        <v>51267</v>
      </c>
      <c r="IP38" s="10">
        <v>37418</v>
      </c>
      <c r="IQ38" s="10">
        <v>16700</v>
      </c>
      <c r="IR38" s="10">
        <v>27019</v>
      </c>
      <c r="IS38" s="10">
        <v>37707</v>
      </c>
      <c r="IT38" s="10">
        <v>36413</v>
      </c>
      <c r="IU38" s="10">
        <v>39137</v>
      </c>
      <c r="IV38" s="10">
        <v>3963</v>
      </c>
      <c r="IW38" s="10">
        <v>22997</v>
      </c>
      <c r="IX38" s="10">
        <v>0</v>
      </c>
      <c r="IY38" s="10">
        <v>0</v>
      </c>
      <c r="IZ38" s="10">
        <v>0</v>
      </c>
      <c r="JA38" s="10">
        <v>0</v>
      </c>
      <c r="JB38" s="10">
        <v>0</v>
      </c>
      <c r="JC38" s="10">
        <v>0</v>
      </c>
      <c r="JD38" s="10">
        <v>0</v>
      </c>
      <c r="JE38" s="10">
        <v>19664</v>
      </c>
      <c r="JF38" s="10">
        <v>0</v>
      </c>
      <c r="JG38" s="10">
        <v>9766</v>
      </c>
      <c r="JH38" s="10">
        <v>0</v>
      </c>
      <c r="JI38" s="10">
        <v>0</v>
      </c>
      <c r="JJ38" s="10">
        <v>0</v>
      </c>
      <c r="JK38" s="10">
        <v>0</v>
      </c>
      <c r="JL38" s="10">
        <v>0</v>
      </c>
      <c r="JM38" s="10">
        <v>0</v>
      </c>
      <c r="JN38" s="10">
        <v>0</v>
      </c>
      <c r="JO38" s="10">
        <v>0</v>
      </c>
      <c r="JP38" s="10">
        <v>0</v>
      </c>
      <c r="JQ38" s="10">
        <v>0</v>
      </c>
      <c r="JR38" s="10">
        <v>0</v>
      </c>
      <c r="JS38" s="10">
        <v>0</v>
      </c>
      <c r="JT38" s="10">
        <v>0</v>
      </c>
      <c r="JU38" s="10">
        <v>0</v>
      </c>
      <c r="JV38" s="10">
        <v>0</v>
      </c>
      <c r="JW38" s="10">
        <v>117904</v>
      </c>
      <c r="JX38" s="10">
        <v>0</v>
      </c>
      <c r="JY38" s="10">
        <v>0</v>
      </c>
      <c r="JZ38" s="10">
        <v>0</v>
      </c>
      <c r="KA38" s="10">
        <v>0</v>
      </c>
      <c r="KB38" s="10">
        <v>0</v>
      </c>
      <c r="KC38" s="10">
        <v>0</v>
      </c>
      <c r="KD38" s="10">
        <v>1749</v>
      </c>
      <c r="KE38" s="10">
        <v>99647</v>
      </c>
      <c r="KF38" s="10">
        <v>0</v>
      </c>
      <c r="KG38" s="10">
        <v>0</v>
      </c>
      <c r="KH38" s="10">
        <v>0</v>
      </c>
      <c r="KI38" s="10">
        <v>0</v>
      </c>
      <c r="KJ38" s="10">
        <v>0</v>
      </c>
      <c r="KK38" s="10">
        <v>0</v>
      </c>
      <c r="KL38" s="10">
        <v>0</v>
      </c>
      <c r="KM38" s="10">
        <v>0</v>
      </c>
      <c r="KN38" s="10">
        <v>13782</v>
      </c>
      <c r="KO38" s="10">
        <v>0</v>
      </c>
      <c r="KP38" s="10">
        <v>0</v>
      </c>
      <c r="KQ38" s="10">
        <v>0</v>
      </c>
      <c r="KR38" s="10">
        <v>0</v>
      </c>
      <c r="KS38" s="10">
        <v>0</v>
      </c>
      <c r="KT38" s="10">
        <v>0</v>
      </c>
      <c r="KU38" s="10">
        <v>0</v>
      </c>
      <c r="KV38" s="10">
        <v>0</v>
      </c>
      <c r="KW38" s="10">
        <v>0</v>
      </c>
      <c r="KX38" s="10">
        <v>0</v>
      </c>
      <c r="KY38" s="10">
        <v>0</v>
      </c>
      <c r="KZ38" s="10">
        <v>11706</v>
      </c>
      <c r="LA38" s="10">
        <v>15571</v>
      </c>
      <c r="LB38" s="10">
        <v>0</v>
      </c>
      <c r="LC38" s="10">
        <v>0</v>
      </c>
      <c r="LD38" s="10">
        <v>0</v>
      </c>
      <c r="LE38" s="10">
        <v>0</v>
      </c>
      <c r="LF38" s="10">
        <v>0</v>
      </c>
      <c r="LG38" s="10">
        <v>0</v>
      </c>
      <c r="LH38" s="10">
        <v>0</v>
      </c>
      <c r="LI38" s="10">
        <v>0</v>
      </c>
      <c r="LJ38" s="10">
        <v>0</v>
      </c>
      <c r="LK38" s="10">
        <v>0</v>
      </c>
      <c r="LL38" s="10">
        <v>0</v>
      </c>
      <c r="LM38" s="10">
        <v>0</v>
      </c>
      <c r="LN38" s="10">
        <v>0</v>
      </c>
      <c r="LO38" s="10">
        <v>0</v>
      </c>
      <c r="LP38" s="10">
        <v>124268</v>
      </c>
      <c r="LQ38" s="10">
        <v>0</v>
      </c>
      <c r="LR38" s="10">
        <v>0</v>
      </c>
      <c r="LS38" s="10">
        <v>0</v>
      </c>
      <c r="LT38" s="10">
        <v>0</v>
      </c>
      <c r="LU38" s="10">
        <v>0</v>
      </c>
      <c r="LV38" s="10">
        <v>0</v>
      </c>
      <c r="LW38" s="10">
        <v>0</v>
      </c>
      <c r="LX38" s="10">
        <v>0</v>
      </c>
      <c r="LY38" s="10">
        <v>0</v>
      </c>
      <c r="LZ38" s="10">
        <v>0</v>
      </c>
      <c r="MA38" s="10">
        <v>5674</v>
      </c>
      <c r="MB38" s="10">
        <v>0</v>
      </c>
      <c r="MC38" s="135">
        <v>0</v>
      </c>
      <c r="MD38" s="10">
        <v>0</v>
      </c>
      <c r="ME38" s="10">
        <v>0</v>
      </c>
      <c r="MF38" s="10">
        <v>0</v>
      </c>
      <c r="MG38" s="10">
        <v>0</v>
      </c>
      <c r="MH38" s="10">
        <v>0</v>
      </c>
      <c r="MI38" s="10">
        <v>0</v>
      </c>
      <c r="MJ38" s="10">
        <v>0</v>
      </c>
      <c r="MK38" s="10">
        <v>0</v>
      </c>
      <c r="ML38" s="10">
        <v>0</v>
      </c>
      <c r="MM38" s="130">
        <v>0</v>
      </c>
      <c r="MN38" s="10">
        <v>0</v>
      </c>
      <c r="MO38" s="10">
        <v>0</v>
      </c>
      <c r="MP38" s="10">
        <v>0</v>
      </c>
      <c r="MQ38" s="10">
        <v>7500</v>
      </c>
      <c r="MR38" s="10">
        <v>25671</v>
      </c>
      <c r="MS38" s="10">
        <v>0</v>
      </c>
      <c r="MT38" s="10">
        <v>0</v>
      </c>
      <c r="MU38" s="10">
        <v>0</v>
      </c>
      <c r="MV38" s="10">
        <v>0</v>
      </c>
      <c r="MW38" s="10">
        <v>0</v>
      </c>
      <c r="MX38" s="10">
        <v>0</v>
      </c>
      <c r="MY38" s="10">
        <v>0</v>
      </c>
      <c r="MZ38" s="10">
        <v>66945</v>
      </c>
      <c r="NA38" s="135">
        <v>0</v>
      </c>
      <c r="NB38" s="10">
        <v>0</v>
      </c>
      <c r="NC38" s="10">
        <v>0</v>
      </c>
      <c r="ND38" s="10">
        <v>0</v>
      </c>
      <c r="NE38" s="10">
        <v>0</v>
      </c>
      <c r="NF38" s="10">
        <v>44</v>
      </c>
      <c r="NG38" s="10">
        <v>0</v>
      </c>
      <c r="NH38" s="10">
        <v>0</v>
      </c>
      <c r="NI38" s="10">
        <v>0</v>
      </c>
      <c r="NJ38" s="10">
        <v>0</v>
      </c>
      <c r="NK38" s="10">
        <v>0</v>
      </c>
      <c r="NL38" s="10">
        <v>0</v>
      </c>
      <c r="NM38" s="10">
        <v>0</v>
      </c>
      <c r="NN38" s="10">
        <v>0</v>
      </c>
      <c r="NO38" s="10">
        <v>0</v>
      </c>
      <c r="NP38" s="10">
        <v>44363</v>
      </c>
      <c r="NQ38" s="10">
        <v>0</v>
      </c>
      <c r="NR38" s="10">
        <v>447</v>
      </c>
      <c r="NS38" s="10">
        <v>0</v>
      </c>
      <c r="NT38" s="10">
        <v>0</v>
      </c>
      <c r="NU38" s="10">
        <v>0</v>
      </c>
      <c r="NV38" s="10">
        <v>0</v>
      </c>
      <c r="NW38" s="10">
        <v>0</v>
      </c>
      <c r="NX38" s="10">
        <v>2484</v>
      </c>
      <c r="NY38" s="10">
        <v>0</v>
      </c>
      <c r="NZ38" s="10">
        <v>0</v>
      </c>
      <c r="OA38" s="10">
        <v>0</v>
      </c>
      <c r="OB38" s="10">
        <v>0</v>
      </c>
      <c r="OC38" s="10">
        <v>13343</v>
      </c>
      <c r="OD38" s="10">
        <v>0</v>
      </c>
      <c r="OE38" s="10">
        <v>0</v>
      </c>
      <c r="OF38" s="10">
        <v>44</v>
      </c>
      <c r="OG38" s="10">
        <v>500</v>
      </c>
      <c r="OH38" s="10">
        <v>0</v>
      </c>
      <c r="OI38" s="10">
        <v>0</v>
      </c>
      <c r="OJ38" s="10">
        <v>0</v>
      </c>
      <c r="OK38" s="10">
        <v>0</v>
      </c>
      <c r="OL38" s="10">
        <v>0</v>
      </c>
      <c r="OM38" s="10">
        <v>0</v>
      </c>
      <c r="ON38" s="10">
        <v>0</v>
      </c>
      <c r="OO38" s="10">
        <v>63668</v>
      </c>
      <c r="OP38" s="10">
        <v>0</v>
      </c>
      <c r="OQ38" s="10">
        <v>0</v>
      </c>
      <c r="OR38" s="10">
        <v>11345</v>
      </c>
      <c r="OS38" s="10">
        <v>0</v>
      </c>
      <c r="OT38" s="10">
        <v>0</v>
      </c>
      <c r="OU38" s="10">
        <v>0</v>
      </c>
    </row>
    <row r="39" spans="1:411" s="10" customFormat="1">
      <c r="A39" s="2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115099</v>
      </c>
      <c r="G39" s="10">
        <v>0</v>
      </c>
      <c r="H39" s="10">
        <v>0</v>
      </c>
      <c r="I39" s="10">
        <v>0</v>
      </c>
      <c r="J39" s="10">
        <v>12431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477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516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11407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10">
        <v>0</v>
      </c>
      <c r="DQ39" s="10">
        <v>24310</v>
      </c>
      <c r="DR39" s="10">
        <v>0</v>
      </c>
      <c r="DS39" s="10">
        <v>8000</v>
      </c>
      <c r="DT39" s="10">
        <v>0</v>
      </c>
      <c r="DU39" s="10">
        <v>268</v>
      </c>
      <c r="DV39" s="10">
        <v>4229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10">
        <v>0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10">
        <v>0</v>
      </c>
      <c r="EJ39" s="10">
        <v>0</v>
      </c>
      <c r="EK39" s="10">
        <v>0</v>
      </c>
      <c r="EL39" s="10">
        <v>0</v>
      </c>
      <c r="EM39" s="10">
        <v>0</v>
      </c>
      <c r="EN39" s="10">
        <v>49975</v>
      </c>
      <c r="EO39" s="10">
        <v>67216</v>
      </c>
      <c r="EQ39" s="10">
        <v>49800</v>
      </c>
      <c r="ER39" s="10">
        <v>20204</v>
      </c>
      <c r="ES39" s="10">
        <v>206</v>
      </c>
      <c r="ET39" s="10">
        <v>0</v>
      </c>
      <c r="EU39" s="10">
        <v>10271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10">
        <v>0</v>
      </c>
      <c r="FB39" s="10">
        <v>11515</v>
      </c>
      <c r="FC39" s="10">
        <v>0</v>
      </c>
      <c r="FD39" s="10">
        <v>0</v>
      </c>
      <c r="FE39" s="10">
        <v>38000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0</v>
      </c>
      <c r="FL39" s="10">
        <v>0</v>
      </c>
      <c r="FM39" s="10">
        <v>0</v>
      </c>
      <c r="FN39" s="10">
        <v>0</v>
      </c>
      <c r="FO39" s="10">
        <v>0</v>
      </c>
      <c r="FP39" s="10">
        <v>0</v>
      </c>
      <c r="FQ39" s="10">
        <v>0</v>
      </c>
      <c r="FR39" s="10">
        <v>0</v>
      </c>
      <c r="FS39" s="10">
        <v>0</v>
      </c>
      <c r="FT39" s="10">
        <v>0</v>
      </c>
      <c r="FU39" s="10">
        <v>0</v>
      </c>
      <c r="FV39" s="10">
        <v>0</v>
      </c>
      <c r="FW39" s="10">
        <v>0</v>
      </c>
      <c r="FX39" s="10">
        <v>0</v>
      </c>
      <c r="FY39" s="10">
        <v>0</v>
      </c>
      <c r="FZ39" s="10">
        <v>0</v>
      </c>
      <c r="GA39" s="10">
        <v>0</v>
      </c>
      <c r="GB39" s="10">
        <v>0</v>
      </c>
      <c r="GC39" s="10">
        <v>0</v>
      </c>
      <c r="GD39" s="10">
        <v>0</v>
      </c>
      <c r="GE39" s="10">
        <v>0</v>
      </c>
      <c r="GF39" s="10">
        <v>0</v>
      </c>
      <c r="GG39" s="10">
        <v>0</v>
      </c>
      <c r="GH39" s="10">
        <v>0</v>
      </c>
      <c r="GI39" s="10">
        <v>0</v>
      </c>
      <c r="GJ39" s="10">
        <v>0</v>
      </c>
      <c r="GK39" s="10">
        <v>0</v>
      </c>
      <c r="GL39" s="10">
        <v>0</v>
      </c>
      <c r="GM39" s="10">
        <v>0</v>
      </c>
      <c r="GN39" s="10">
        <v>0</v>
      </c>
      <c r="GO39" s="10">
        <v>0</v>
      </c>
      <c r="GP39" s="10">
        <v>0</v>
      </c>
      <c r="GQ39" s="10">
        <v>0</v>
      </c>
      <c r="GR39" s="10">
        <v>1495</v>
      </c>
      <c r="GS39" s="10">
        <v>0</v>
      </c>
      <c r="GT39" s="10">
        <v>0</v>
      </c>
      <c r="GU39" s="10">
        <v>0</v>
      </c>
      <c r="GV39" s="10">
        <v>0</v>
      </c>
      <c r="GW39" s="10">
        <v>0</v>
      </c>
      <c r="GX39" s="10">
        <v>0</v>
      </c>
      <c r="GY39" s="10">
        <v>0</v>
      </c>
      <c r="GZ39" s="10">
        <v>0</v>
      </c>
      <c r="HA39" s="10">
        <v>0</v>
      </c>
      <c r="HB39" s="10">
        <v>0</v>
      </c>
      <c r="HC39" s="10">
        <v>0</v>
      </c>
      <c r="HD39" s="10">
        <v>0</v>
      </c>
      <c r="HE39" s="10">
        <v>0</v>
      </c>
      <c r="HF39" s="10">
        <v>0</v>
      </c>
      <c r="HG39" s="10">
        <v>0</v>
      </c>
      <c r="HH39" s="10">
        <v>0</v>
      </c>
      <c r="HI39" s="10">
        <v>0</v>
      </c>
      <c r="HJ39" s="10">
        <v>0</v>
      </c>
      <c r="HK39" s="10">
        <v>0</v>
      </c>
      <c r="HL39" s="10">
        <v>0</v>
      </c>
      <c r="HM39" s="10">
        <v>0</v>
      </c>
      <c r="HN39" s="10">
        <v>0</v>
      </c>
      <c r="HO39" s="10">
        <v>0</v>
      </c>
      <c r="HP39" s="10">
        <v>0</v>
      </c>
      <c r="HQ39" s="10">
        <v>0</v>
      </c>
      <c r="HR39" s="10">
        <v>0</v>
      </c>
      <c r="HS39" s="10">
        <v>0</v>
      </c>
      <c r="HT39" s="10">
        <v>0</v>
      </c>
      <c r="HU39" s="10">
        <v>0</v>
      </c>
      <c r="HV39" s="10">
        <v>0</v>
      </c>
      <c r="HW39" s="10">
        <v>0</v>
      </c>
      <c r="HX39" s="10">
        <v>0</v>
      </c>
      <c r="HY39" s="10">
        <v>0</v>
      </c>
      <c r="HZ39" s="10">
        <v>0</v>
      </c>
      <c r="IA39" s="10">
        <v>0</v>
      </c>
      <c r="IB39" s="10">
        <v>0</v>
      </c>
      <c r="IC39" s="10">
        <v>0</v>
      </c>
      <c r="ID39" s="10">
        <v>0</v>
      </c>
      <c r="IE39" s="10">
        <v>0</v>
      </c>
      <c r="IF39" s="10">
        <v>0</v>
      </c>
      <c r="IG39" s="10">
        <v>0</v>
      </c>
      <c r="IH39" s="10">
        <v>1414</v>
      </c>
      <c r="II39" s="10">
        <v>0</v>
      </c>
      <c r="IJ39" s="10">
        <v>0</v>
      </c>
      <c r="IK39" s="10">
        <v>0</v>
      </c>
      <c r="IL39" s="10">
        <v>0</v>
      </c>
      <c r="IM39" s="10">
        <v>0</v>
      </c>
      <c r="IN39" s="10">
        <v>0</v>
      </c>
      <c r="IO39" s="10">
        <v>0</v>
      </c>
      <c r="IP39" s="10">
        <v>0</v>
      </c>
      <c r="IQ39" s="10">
        <v>0</v>
      </c>
      <c r="IR39" s="10">
        <v>0</v>
      </c>
      <c r="IS39" s="10">
        <v>0</v>
      </c>
      <c r="IT39" s="10">
        <v>0</v>
      </c>
      <c r="IU39" s="10">
        <v>0</v>
      </c>
      <c r="IV39" s="10">
        <v>0</v>
      </c>
      <c r="IW39" s="10">
        <v>0</v>
      </c>
      <c r="IX39" s="10">
        <v>0</v>
      </c>
      <c r="IY39" s="10">
        <v>0</v>
      </c>
      <c r="IZ39" s="10">
        <v>0</v>
      </c>
      <c r="JA39" s="10">
        <v>0</v>
      </c>
      <c r="JB39" s="10">
        <v>0</v>
      </c>
      <c r="JC39" s="10">
        <v>1396</v>
      </c>
      <c r="JD39" s="10">
        <v>0</v>
      </c>
      <c r="JE39" s="10">
        <v>0</v>
      </c>
      <c r="JF39" s="10">
        <v>0</v>
      </c>
      <c r="JG39" s="10">
        <v>0</v>
      </c>
      <c r="JH39" s="10">
        <v>0</v>
      </c>
      <c r="JI39" s="10">
        <v>122060</v>
      </c>
      <c r="JJ39" s="10">
        <v>107268</v>
      </c>
      <c r="JK39" s="10">
        <v>130237</v>
      </c>
      <c r="JL39" s="10">
        <v>65532</v>
      </c>
      <c r="JM39" s="10">
        <v>103390</v>
      </c>
      <c r="JN39" s="10">
        <v>112123</v>
      </c>
      <c r="JO39" s="10">
        <v>114732</v>
      </c>
      <c r="JP39" s="10">
        <v>82726</v>
      </c>
      <c r="JQ39" s="10">
        <v>119866</v>
      </c>
      <c r="JR39" s="10">
        <v>67926</v>
      </c>
      <c r="JS39" s="10">
        <v>114791</v>
      </c>
      <c r="JT39" s="10">
        <v>115408</v>
      </c>
      <c r="JU39" s="10">
        <v>182578</v>
      </c>
      <c r="JV39" s="10">
        <v>112103</v>
      </c>
      <c r="JW39" s="10">
        <v>15403</v>
      </c>
      <c r="JX39" s="10">
        <v>0</v>
      </c>
      <c r="JY39" s="10">
        <v>0</v>
      </c>
      <c r="JZ39" s="10">
        <v>0</v>
      </c>
      <c r="KA39" s="10">
        <v>0</v>
      </c>
      <c r="KB39" s="10">
        <v>0</v>
      </c>
      <c r="KC39" s="10">
        <v>0</v>
      </c>
      <c r="KD39" s="10">
        <v>1325</v>
      </c>
      <c r="KE39" s="10">
        <v>0</v>
      </c>
      <c r="KF39" s="10">
        <v>67100</v>
      </c>
      <c r="KG39" s="10">
        <v>0</v>
      </c>
      <c r="KH39" s="10">
        <v>0</v>
      </c>
      <c r="KI39" s="10">
        <v>0</v>
      </c>
      <c r="KJ39" s="10">
        <v>0</v>
      </c>
      <c r="KK39" s="10">
        <v>0</v>
      </c>
      <c r="KL39" s="10">
        <v>0</v>
      </c>
      <c r="KM39" s="10">
        <v>0</v>
      </c>
      <c r="KN39" s="10">
        <v>0</v>
      </c>
      <c r="KO39" s="10">
        <v>0</v>
      </c>
      <c r="KP39" s="10">
        <v>0</v>
      </c>
      <c r="KQ39" s="10">
        <v>0</v>
      </c>
      <c r="KR39" s="10">
        <v>0</v>
      </c>
      <c r="KS39" s="10">
        <v>0</v>
      </c>
      <c r="KT39" s="10">
        <v>0</v>
      </c>
      <c r="KU39" s="10">
        <v>0</v>
      </c>
      <c r="KV39" s="10">
        <v>20810</v>
      </c>
      <c r="KW39" s="10">
        <v>0</v>
      </c>
      <c r="KX39" s="10">
        <v>0</v>
      </c>
      <c r="KY39" s="10">
        <v>0</v>
      </c>
      <c r="KZ39" s="10">
        <v>0</v>
      </c>
      <c r="LA39" s="10">
        <v>0</v>
      </c>
      <c r="LB39" s="10">
        <v>0</v>
      </c>
      <c r="LC39" s="10">
        <v>0</v>
      </c>
      <c r="LD39" s="10">
        <v>0</v>
      </c>
      <c r="LE39" s="10">
        <v>0</v>
      </c>
      <c r="LF39" s="10">
        <v>0</v>
      </c>
      <c r="LG39" s="10">
        <v>0</v>
      </c>
      <c r="LH39" s="10">
        <v>0</v>
      </c>
      <c r="LI39" s="10">
        <v>0</v>
      </c>
      <c r="LJ39" s="10">
        <v>0</v>
      </c>
      <c r="LK39" s="10">
        <v>0</v>
      </c>
      <c r="LL39" s="10">
        <v>0</v>
      </c>
      <c r="LM39" s="10">
        <v>0</v>
      </c>
      <c r="LN39" s="10">
        <v>0</v>
      </c>
      <c r="LO39" s="10">
        <v>0</v>
      </c>
      <c r="LP39" s="10">
        <v>0</v>
      </c>
      <c r="LQ39" s="10">
        <v>0</v>
      </c>
      <c r="LR39" s="10">
        <v>0</v>
      </c>
      <c r="LS39" s="10">
        <v>0</v>
      </c>
      <c r="LT39" s="10">
        <v>0</v>
      </c>
      <c r="LU39" s="10">
        <v>0</v>
      </c>
      <c r="LV39" s="10">
        <v>0</v>
      </c>
      <c r="LW39" s="10">
        <v>0</v>
      </c>
      <c r="LX39" s="10">
        <v>0</v>
      </c>
      <c r="LY39" s="10">
        <v>0</v>
      </c>
      <c r="LZ39" s="10">
        <v>0</v>
      </c>
      <c r="MA39" s="10">
        <v>0</v>
      </c>
      <c r="MB39" s="10">
        <v>0</v>
      </c>
      <c r="MC39" s="135">
        <v>0</v>
      </c>
      <c r="MD39" s="10">
        <v>0</v>
      </c>
      <c r="ME39" s="10">
        <v>0</v>
      </c>
      <c r="MF39" s="10">
        <v>23205</v>
      </c>
      <c r="MG39" s="10">
        <v>0</v>
      </c>
      <c r="MH39" s="10">
        <v>0</v>
      </c>
      <c r="MI39" s="10">
        <v>0</v>
      </c>
      <c r="MJ39" s="10">
        <v>0</v>
      </c>
      <c r="MK39" s="10">
        <v>0</v>
      </c>
      <c r="ML39" s="10">
        <v>0</v>
      </c>
      <c r="MM39" s="130">
        <v>0</v>
      </c>
      <c r="MN39" s="10">
        <v>51337</v>
      </c>
      <c r="MO39" s="10">
        <v>0</v>
      </c>
      <c r="MP39" s="10">
        <v>0</v>
      </c>
      <c r="MQ39" s="10">
        <v>0</v>
      </c>
      <c r="MR39" s="10">
        <v>22905</v>
      </c>
      <c r="MS39" s="10">
        <v>0</v>
      </c>
      <c r="MT39" s="10">
        <v>0</v>
      </c>
      <c r="MU39" s="10">
        <v>0</v>
      </c>
      <c r="MV39" s="10">
        <v>0</v>
      </c>
      <c r="MW39" s="10">
        <v>0</v>
      </c>
      <c r="MX39" s="10">
        <v>0</v>
      </c>
      <c r="MY39" s="10">
        <v>0</v>
      </c>
      <c r="MZ39" s="10">
        <v>0</v>
      </c>
      <c r="NA39" s="135">
        <v>0</v>
      </c>
      <c r="NB39" s="10">
        <v>0</v>
      </c>
      <c r="NC39" s="10">
        <v>0</v>
      </c>
      <c r="ND39" s="10">
        <v>0</v>
      </c>
      <c r="NE39" s="10">
        <v>0</v>
      </c>
      <c r="NF39" s="10">
        <v>0</v>
      </c>
      <c r="NG39" s="10">
        <v>0</v>
      </c>
      <c r="NH39" s="10">
        <v>0</v>
      </c>
      <c r="NI39" s="10">
        <v>0</v>
      </c>
      <c r="NJ39" s="10">
        <v>0</v>
      </c>
      <c r="NK39" s="10">
        <v>0</v>
      </c>
      <c r="NL39" s="10">
        <v>0</v>
      </c>
      <c r="NM39" s="10">
        <v>0</v>
      </c>
      <c r="NN39" s="10">
        <v>0</v>
      </c>
      <c r="NO39" s="10">
        <v>0</v>
      </c>
      <c r="NP39" s="10">
        <v>28799</v>
      </c>
      <c r="NQ39" s="10">
        <v>0</v>
      </c>
      <c r="NR39" s="10">
        <v>3453</v>
      </c>
      <c r="NS39" s="10">
        <v>0</v>
      </c>
      <c r="NT39" s="10">
        <v>0</v>
      </c>
      <c r="NU39" s="10">
        <v>0</v>
      </c>
      <c r="NV39" s="10">
        <v>0</v>
      </c>
      <c r="NW39" s="10">
        <v>0</v>
      </c>
      <c r="NX39" s="10">
        <v>13162</v>
      </c>
      <c r="NY39" s="10">
        <v>0</v>
      </c>
      <c r="NZ39" s="10">
        <v>0</v>
      </c>
      <c r="OA39" s="10">
        <v>0</v>
      </c>
      <c r="OB39" s="10">
        <v>0</v>
      </c>
      <c r="OC39" s="10">
        <v>0</v>
      </c>
      <c r="OD39" s="10">
        <v>0</v>
      </c>
      <c r="OE39" s="10">
        <v>0</v>
      </c>
      <c r="OF39" s="10">
        <v>122</v>
      </c>
      <c r="OG39" s="10">
        <v>21439</v>
      </c>
      <c r="OH39" s="10">
        <v>0</v>
      </c>
      <c r="OI39" s="10">
        <v>0</v>
      </c>
      <c r="OJ39" s="10">
        <v>0</v>
      </c>
      <c r="OK39" s="10">
        <v>0</v>
      </c>
      <c r="OL39" s="10">
        <v>0</v>
      </c>
      <c r="OM39" s="10">
        <v>0</v>
      </c>
      <c r="ON39" s="10">
        <v>0</v>
      </c>
      <c r="OO39" s="10">
        <v>0</v>
      </c>
      <c r="OP39" s="10">
        <v>0</v>
      </c>
      <c r="OQ39" s="10">
        <v>0</v>
      </c>
      <c r="OR39" s="10">
        <v>0</v>
      </c>
      <c r="OS39" s="10">
        <v>0</v>
      </c>
      <c r="OT39" s="10">
        <v>0</v>
      </c>
      <c r="OU39" s="10">
        <v>0</v>
      </c>
    </row>
    <row r="40" spans="1:411" s="10" customFormat="1">
      <c r="A40" s="28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4156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33261</v>
      </c>
      <c r="U40" s="10">
        <v>43808</v>
      </c>
      <c r="V40" s="10">
        <v>16238</v>
      </c>
      <c r="W40" s="10">
        <v>44623</v>
      </c>
      <c r="X40" s="10">
        <v>37057</v>
      </c>
      <c r="Y40" s="10">
        <v>59426</v>
      </c>
      <c r="Z40" s="10">
        <v>51371</v>
      </c>
      <c r="AA40" s="10">
        <v>20907</v>
      </c>
      <c r="AB40" s="10">
        <v>46511</v>
      </c>
      <c r="AC40" s="10">
        <v>27805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35544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14000</v>
      </c>
      <c r="DT40" s="10">
        <v>0</v>
      </c>
      <c r="DU40" s="10">
        <v>0</v>
      </c>
      <c r="DV40" s="10">
        <v>7382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10">
        <v>0</v>
      </c>
      <c r="ED40" s="10">
        <v>0</v>
      </c>
      <c r="EE40" s="10">
        <v>244425</v>
      </c>
      <c r="EF40" s="10">
        <v>0</v>
      </c>
      <c r="EG40" s="10">
        <v>0</v>
      </c>
      <c r="EH40" s="10">
        <v>0</v>
      </c>
      <c r="EI40" s="10">
        <v>0</v>
      </c>
      <c r="EJ40" s="10">
        <v>0</v>
      </c>
      <c r="EK40" s="10">
        <v>0</v>
      </c>
      <c r="EL40" s="10">
        <v>0</v>
      </c>
      <c r="EM40" s="10">
        <v>0</v>
      </c>
      <c r="EN40" s="10">
        <v>44000</v>
      </c>
      <c r="EO40" s="10">
        <v>0</v>
      </c>
      <c r="EQ40" s="10">
        <v>51200</v>
      </c>
      <c r="ER40" s="10">
        <v>7000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10">
        <v>0</v>
      </c>
      <c r="FB40" s="10">
        <v>24672</v>
      </c>
      <c r="FC40" s="10">
        <v>0</v>
      </c>
      <c r="FD40" s="10">
        <v>1500</v>
      </c>
      <c r="FE40" s="10">
        <v>19822</v>
      </c>
      <c r="FF40" s="10">
        <v>0</v>
      </c>
      <c r="FG40" s="10">
        <v>0</v>
      </c>
      <c r="FH40" s="10">
        <v>0</v>
      </c>
      <c r="FI40" s="10">
        <v>0</v>
      </c>
      <c r="FJ40" s="10">
        <v>0</v>
      </c>
      <c r="FK40" s="10">
        <v>0</v>
      </c>
      <c r="FL40" s="10">
        <v>0</v>
      </c>
      <c r="FM40" s="10">
        <v>0</v>
      </c>
      <c r="FN40" s="10">
        <v>0</v>
      </c>
      <c r="FO40" s="10">
        <v>0</v>
      </c>
      <c r="FP40" s="10">
        <v>0</v>
      </c>
      <c r="FQ40" s="10">
        <v>0</v>
      </c>
      <c r="FR40" s="10">
        <v>0</v>
      </c>
      <c r="FS40" s="10">
        <v>0</v>
      </c>
      <c r="FT40" s="10">
        <v>0</v>
      </c>
      <c r="FU40" s="10">
        <v>0</v>
      </c>
      <c r="FV40" s="10">
        <v>0</v>
      </c>
      <c r="FW40" s="10">
        <v>0</v>
      </c>
      <c r="FX40" s="10">
        <v>0</v>
      </c>
      <c r="FY40" s="10">
        <v>0</v>
      </c>
      <c r="FZ40" s="10">
        <v>0</v>
      </c>
      <c r="GA40" s="10">
        <v>0</v>
      </c>
      <c r="GB40" s="10">
        <v>0</v>
      </c>
      <c r="GC40" s="10">
        <v>0</v>
      </c>
      <c r="GD40" s="10">
        <v>0</v>
      </c>
      <c r="GE40" s="10">
        <v>0</v>
      </c>
      <c r="GF40" s="10">
        <v>0</v>
      </c>
      <c r="GG40" s="10">
        <v>0</v>
      </c>
      <c r="GH40" s="10">
        <v>0</v>
      </c>
      <c r="GI40" s="10">
        <v>0</v>
      </c>
      <c r="GJ40" s="10">
        <v>0</v>
      </c>
      <c r="GK40" s="10">
        <v>0</v>
      </c>
      <c r="GL40" s="10">
        <v>0</v>
      </c>
      <c r="GM40" s="10">
        <v>0</v>
      </c>
      <c r="GN40" s="10">
        <v>0</v>
      </c>
      <c r="GO40" s="10">
        <v>0</v>
      </c>
      <c r="GP40" s="10">
        <v>0</v>
      </c>
      <c r="GQ40" s="10">
        <v>0</v>
      </c>
      <c r="GR40" s="10">
        <v>0</v>
      </c>
      <c r="GS40" s="10">
        <v>0</v>
      </c>
      <c r="GT40" s="10">
        <v>0</v>
      </c>
      <c r="GU40" s="10">
        <v>0</v>
      </c>
      <c r="GV40" s="10">
        <v>0</v>
      </c>
      <c r="GW40" s="10">
        <v>0</v>
      </c>
      <c r="GX40" s="10">
        <v>0</v>
      </c>
      <c r="GY40" s="10">
        <v>0</v>
      </c>
      <c r="GZ40" s="10">
        <v>0</v>
      </c>
      <c r="HA40" s="10">
        <v>0</v>
      </c>
      <c r="HB40" s="10">
        <v>0</v>
      </c>
      <c r="HC40" s="10">
        <v>0</v>
      </c>
      <c r="HD40" s="10">
        <v>0</v>
      </c>
      <c r="HE40" s="10">
        <v>0</v>
      </c>
      <c r="HF40" s="10">
        <v>0</v>
      </c>
      <c r="HG40" s="10">
        <v>0</v>
      </c>
      <c r="HH40" s="10">
        <v>0</v>
      </c>
      <c r="HI40" s="10">
        <v>0</v>
      </c>
      <c r="HJ40" s="10">
        <v>0</v>
      </c>
      <c r="HK40" s="10">
        <v>0</v>
      </c>
      <c r="HL40" s="10">
        <v>0</v>
      </c>
      <c r="HM40" s="10">
        <v>0</v>
      </c>
      <c r="HN40" s="10">
        <v>0</v>
      </c>
      <c r="HO40" s="10">
        <v>0</v>
      </c>
      <c r="HP40" s="10">
        <v>0</v>
      </c>
      <c r="HQ40" s="10">
        <v>0</v>
      </c>
      <c r="HR40" s="10">
        <v>0</v>
      </c>
      <c r="HS40" s="10">
        <v>0</v>
      </c>
      <c r="HT40" s="10">
        <v>0</v>
      </c>
      <c r="HU40" s="10">
        <v>0</v>
      </c>
      <c r="HV40" s="10">
        <v>0</v>
      </c>
      <c r="HW40" s="10">
        <v>0</v>
      </c>
      <c r="HX40" s="10">
        <v>0</v>
      </c>
      <c r="HY40" s="10">
        <v>0</v>
      </c>
      <c r="HZ40" s="10">
        <v>0</v>
      </c>
      <c r="IA40" s="10">
        <v>0</v>
      </c>
      <c r="IB40" s="10">
        <v>0</v>
      </c>
      <c r="IC40" s="10">
        <v>0</v>
      </c>
      <c r="ID40" s="10">
        <v>0</v>
      </c>
      <c r="IE40" s="10">
        <v>0</v>
      </c>
      <c r="IF40" s="10">
        <v>0</v>
      </c>
      <c r="IG40" s="10">
        <v>0</v>
      </c>
      <c r="IH40" s="10">
        <v>0</v>
      </c>
      <c r="II40" s="10">
        <v>7142</v>
      </c>
      <c r="IJ40" s="10">
        <v>0</v>
      </c>
      <c r="IK40" s="10">
        <v>0</v>
      </c>
      <c r="IL40" s="10">
        <v>23673</v>
      </c>
      <c r="IM40" s="10">
        <v>0</v>
      </c>
      <c r="IN40" s="10">
        <v>56491</v>
      </c>
      <c r="IO40" s="10">
        <v>51267</v>
      </c>
      <c r="IP40" s="10">
        <v>37418</v>
      </c>
      <c r="IQ40" s="10">
        <v>16700</v>
      </c>
      <c r="IR40" s="10">
        <v>27019</v>
      </c>
      <c r="IS40" s="10">
        <v>37707</v>
      </c>
      <c r="IT40" s="10">
        <v>36413</v>
      </c>
      <c r="IU40" s="10">
        <v>39137</v>
      </c>
      <c r="IV40" s="10">
        <v>3963</v>
      </c>
      <c r="IW40" s="10">
        <v>43776</v>
      </c>
      <c r="IX40" s="10">
        <v>0</v>
      </c>
      <c r="IY40" s="10">
        <v>0</v>
      </c>
      <c r="IZ40" s="10">
        <v>0</v>
      </c>
      <c r="JA40" s="10">
        <v>0</v>
      </c>
      <c r="JB40" s="10">
        <v>0</v>
      </c>
      <c r="JC40" s="10">
        <v>0</v>
      </c>
      <c r="JD40" s="10">
        <v>0</v>
      </c>
      <c r="JE40" s="10">
        <v>0</v>
      </c>
      <c r="JF40" s="10">
        <v>0</v>
      </c>
      <c r="JG40" s="10">
        <v>0</v>
      </c>
      <c r="JH40" s="10">
        <v>12350</v>
      </c>
      <c r="JI40" s="10">
        <v>0</v>
      </c>
      <c r="JJ40" s="10">
        <v>0</v>
      </c>
      <c r="JK40" s="10">
        <v>0</v>
      </c>
      <c r="JL40" s="10">
        <v>0</v>
      </c>
      <c r="JM40" s="10">
        <v>0</v>
      </c>
      <c r="JN40" s="10">
        <v>0</v>
      </c>
      <c r="JO40" s="10">
        <v>0</v>
      </c>
      <c r="JP40" s="10">
        <v>0</v>
      </c>
      <c r="JQ40" s="10">
        <v>0</v>
      </c>
      <c r="JR40" s="10">
        <v>0</v>
      </c>
      <c r="JS40" s="10">
        <v>0</v>
      </c>
      <c r="JT40" s="10">
        <v>0</v>
      </c>
      <c r="JU40" s="10">
        <v>0</v>
      </c>
      <c r="JV40" s="10">
        <v>0</v>
      </c>
      <c r="JW40" s="10">
        <v>0</v>
      </c>
      <c r="JX40" s="10">
        <v>0</v>
      </c>
      <c r="JY40" s="10">
        <v>0</v>
      </c>
      <c r="JZ40" s="10">
        <v>0</v>
      </c>
      <c r="KA40" s="10">
        <v>0</v>
      </c>
      <c r="KB40" s="10">
        <v>17511</v>
      </c>
      <c r="KC40" s="10">
        <v>0</v>
      </c>
      <c r="KD40" s="10">
        <v>2147</v>
      </c>
      <c r="KE40" s="10">
        <v>0</v>
      </c>
      <c r="KF40" s="10">
        <v>0</v>
      </c>
      <c r="KG40" s="10">
        <v>0</v>
      </c>
      <c r="KH40" s="10">
        <v>0</v>
      </c>
      <c r="KI40" s="10">
        <v>0</v>
      </c>
      <c r="KJ40" s="10">
        <v>0</v>
      </c>
      <c r="KK40" s="10">
        <v>0</v>
      </c>
      <c r="KL40" s="10">
        <v>0</v>
      </c>
      <c r="KM40" s="10">
        <v>0</v>
      </c>
      <c r="KN40" s="10">
        <v>0</v>
      </c>
      <c r="KO40" s="10">
        <v>0</v>
      </c>
      <c r="KP40" s="10">
        <v>0</v>
      </c>
      <c r="KQ40" s="10">
        <v>0</v>
      </c>
      <c r="KR40" s="10">
        <v>0</v>
      </c>
      <c r="KS40" s="10">
        <v>0</v>
      </c>
      <c r="KT40" s="10">
        <v>0</v>
      </c>
      <c r="KU40" s="10">
        <v>0</v>
      </c>
      <c r="KV40" s="10">
        <v>0</v>
      </c>
      <c r="KW40" s="10">
        <v>0</v>
      </c>
      <c r="KX40" s="10">
        <v>0</v>
      </c>
      <c r="KY40" s="10">
        <v>0</v>
      </c>
      <c r="KZ40" s="10">
        <v>0</v>
      </c>
      <c r="LA40" s="10">
        <v>0</v>
      </c>
      <c r="LB40" s="10">
        <v>0</v>
      </c>
      <c r="LC40" s="10">
        <v>0</v>
      </c>
      <c r="LD40" s="10">
        <v>0</v>
      </c>
      <c r="LE40" s="10">
        <v>0</v>
      </c>
      <c r="LF40" s="10">
        <v>0</v>
      </c>
      <c r="LG40" s="10">
        <v>0</v>
      </c>
      <c r="LH40" s="10">
        <v>0</v>
      </c>
      <c r="LI40" s="10">
        <v>0</v>
      </c>
      <c r="LJ40" s="10">
        <v>0</v>
      </c>
      <c r="LK40" s="10">
        <v>0</v>
      </c>
      <c r="LL40" s="10">
        <v>0</v>
      </c>
      <c r="LM40" s="10">
        <v>0</v>
      </c>
      <c r="LN40" s="10">
        <v>0</v>
      </c>
      <c r="LO40" s="10">
        <v>0</v>
      </c>
      <c r="LP40" s="10">
        <v>0</v>
      </c>
      <c r="LQ40" s="10">
        <v>0</v>
      </c>
      <c r="LR40" s="10">
        <v>0</v>
      </c>
      <c r="LS40" s="10">
        <v>0</v>
      </c>
      <c r="LT40" s="10">
        <v>0</v>
      </c>
      <c r="LU40" s="10">
        <v>0</v>
      </c>
      <c r="LV40" s="10">
        <v>0</v>
      </c>
      <c r="LW40" s="10">
        <v>0</v>
      </c>
      <c r="LX40" s="10">
        <v>0</v>
      </c>
      <c r="LY40" s="10">
        <v>0</v>
      </c>
      <c r="LZ40" s="10">
        <v>0</v>
      </c>
      <c r="MA40" s="10">
        <v>0</v>
      </c>
      <c r="MB40" s="10">
        <v>0</v>
      </c>
      <c r="MC40" s="135">
        <v>0</v>
      </c>
      <c r="MD40" s="10">
        <v>0</v>
      </c>
      <c r="ME40" s="10">
        <v>0</v>
      </c>
      <c r="MF40" s="10">
        <v>0</v>
      </c>
      <c r="MG40" s="10">
        <v>0</v>
      </c>
      <c r="MH40" s="10">
        <v>0</v>
      </c>
      <c r="MI40" s="10">
        <v>0</v>
      </c>
      <c r="MJ40" s="10">
        <v>0</v>
      </c>
      <c r="MK40" s="10">
        <v>0</v>
      </c>
      <c r="ML40" s="10">
        <v>0</v>
      </c>
      <c r="MM40" s="130">
        <v>0</v>
      </c>
      <c r="MN40" s="10">
        <v>0</v>
      </c>
      <c r="MO40" s="10">
        <v>0</v>
      </c>
      <c r="MP40" s="10">
        <v>10185</v>
      </c>
      <c r="MQ40" s="10">
        <v>0</v>
      </c>
      <c r="MR40" s="10">
        <v>22720</v>
      </c>
      <c r="MS40" s="10">
        <v>0</v>
      </c>
      <c r="MT40" s="10">
        <v>0</v>
      </c>
      <c r="MU40" s="10">
        <v>0</v>
      </c>
      <c r="MV40" s="10">
        <v>0</v>
      </c>
      <c r="MW40" s="10">
        <v>20000</v>
      </c>
      <c r="MX40" s="10">
        <v>0</v>
      </c>
      <c r="MY40" s="10">
        <v>0</v>
      </c>
      <c r="MZ40" s="10">
        <v>0</v>
      </c>
      <c r="NA40" s="135">
        <v>0</v>
      </c>
      <c r="NB40" s="10">
        <v>8500</v>
      </c>
      <c r="NC40" s="10">
        <v>0</v>
      </c>
      <c r="ND40" s="10">
        <v>0</v>
      </c>
      <c r="NE40" s="10">
        <v>0</v>
      </c>
      <c r="NF40" s="10">
        <v>0</v>
      </c>
      <c r="NG40" s="10">
        <v>0</v>
      </c>
      <c r="NH40" s="10">
        <v>0</v>
      </c>
      <c r="NI40" s="10">
        <v>0</v>
      </c>
      <c r="NJ40" s="10">
        <v>0</v>
      </c>
      <c r="NK40" s="10">
        <v>0</v>
      </c>
      <c r="NL40" s="10">
        <v>0</v>
      </c>
      <c r="NM40" s="10">
        <v>0</v>
      </c>
      <c r="NN40" s="10">
        <v>0</v>
      </c>
      <c r="NO40" s="10">
        <v>0</v>
      </c>
      <c r="NP40" s="10">
        <v>27150</v>
      </c>
      <c r="NQ40" s="10">
        <v>0</v>
      </c>
      <c r="NR40" s="10">
        <v>5056</v>
      </c>
      <c r="NS40" s="10">
        <v>0</v>
      </c>
      <c r="NT40" s="10">
        <v>0</v>
      </c>
      <c r="NU40" s="10">
        <v>0</v>
      </c>
      <c r="NV40" s="10">
        <v>0</v>
      </c>
      <c r="NW40" s="10">
        <v>0</v>
      </c>
      <c r="NX40" s="10">
        <v>0</v>
      </c>
      <c r="NY40" s="10">
        <v>0</v>
      </c>
      <c r="NZ40" s="10">
        <v>0</v>
      </c>
      <c r="OA40" s="10">
        <v>0</v>
      </c>
      <c r="OB40" s="10">
        <v>0</v>
      </c>
      <c r="OC40" s="10">
        <v>0</v>
      </c>
      <c r="OD40" s="10">
        <v>0</v>
      </c>
      <c r="OE40" s="10">
        <v>0</v>
      </c>
      <c r="OF40" s="10">
        <v>412</v>
      </c>
      <c r="OG40" s="10">
        <v>25912</v>
      </c>
      <c r="OH40" s="10">
        <v>0</v>
      </c>
      <c r="OI40" s="10">
        <v>0</v>
      </c>
      <c r="OJ40" s="10">
        <v>0</v>
      </c>
      <c r="OK40" s="10">
        <v>0</v>
      </c>
      <c r="OL40" s="10">
        <v>0</v>
      </c>
      <c r="OM40" s="10">
        <v>0</v>
      </c>
      <c r="ON40" s="10">
        <v>0</v>
      </c>
      <c r="OO40" s="10">
        <v>0</v>
      </c>
      <c r="OP40" s="10">
        <v>0</v>
      </c>
      <c r="OQ40" s="10">
        <v>0</v>
      </c>
      <c r="OR40" s="10">
        <v>0</v>
      </c>
      <c r="OS40" s="10">
        <v>0</v>
      </c>
      <c r="OT40" s="10">
        <v>0</v>
      </c>
      <c r="OU40" s="10">
        <v>0</v>
      </c>
    </row>
    <row r="41" spans="1:411" s="10" customFormat="1">
      <c r="A41" s="2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10">
        <v>0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10">
        <v>0</v>
      </c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0</v>
      </c>
      <c r="FM41" s="10">
        <v>0</v>
      </c>
      <c r="FN41" s="10">
        <v>0</v>
      </c>
      <c r="FO41" s="10">
        <v>0</v>
      </c>
      <c r="FP41" s="10">
        <v>0</v>
      </c>
      <c r="FQ41" s="10">
        <v>0</v>
      </c>
      <c r="FR41" s="10">
        <v>0</v>
      </c>
      <c r="FS41" s="10">
        <v>0</v>
      </c>
      <c r="FT41" s="10">
        <v>0</v>
      </c>
      <c r="FU41" s="10">
        <v>0</v>
      </c>
      <c r="FV41" s="10">
        <v>0</v>
      </c>
      <c r="FW41" s="10">
        <v>0</v>
      </c>
      <c r="FX41" s="10">
        <v>0</v>
      </c>
      <c r="FY41" s="10">
        <v>0</v>
      </c>
      <c r="FZ41" s="10">
        <v>0</v>
      </c>
      <c r="GA41" s="10">
        <v>0</v>
      </c>
      <c r="GB41" s="10">
        <v>0</v>
      </c>
      <c r="GC41" s="10">
        <v>0</v>
      </c>
      <c r="GD41" s="10">
        <v>0</v>
      </c>
      <c r="GE41" s="10">
        <v>0</v>
      </c>
      <c r="GF41" s="10">
        <v>0</v>
      </c>
      <c r="GG41" s="10">
        <v>0</v>
      </c>
      <c r="GH41" s="10">
        <v>0</v>
      </c>
      <c r="GI41" s="10">
        <v>0</v>
      </c>
      <c r="GJ41" s="10">
        <v>0</v>
      </c>
      <c r="GK41" s="10">
        <v>0</v>
      </c>
      <c r="GL41" s="10">
        <v>0</v>
      </c>
      <c r="GM41" s="10">
        <v>0</v>
      </c>
      <c r="GN41" s="10">
        <v>0</v>
      </c>
      <c r="GO41" s="10">
        <v>0</v>
      </c>
      <c r="GP41" s="10">
        <v>0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929</v>
      </c>
      <c r="HC41" s="10">
        <v>0</v>
      </c>
      <c r="HD41" s="10">
        <v>0</v>
      </c>
      <c r="HE41" s="10">
        <v>0</v>
      </c>
      <c r="HF41" s="10">
        <v>0</v>
      </c>
      <c r="HG41" s="10">
        <v>0</v>
      </c>
      <c r="HH41" s="10">
        <v>0</v>
      </c>
      <c r="HI41" s="10">
        <v>0</v>
      </c>
      <c r="HJ41" s="10">
        <v>0</v>
      </c>
      <c r="HK41" s="10">
        <v>0</v>
      </c>
      <c r="HL41" s="10">
        <v>0</v>
      </c>
      <c r="HM41" s="10">
        <v>0</v>
      </c>
      <c r="HN41" s="10">
        <v>0</v>
      </c>
      <c r="HO41" s="10">
        <v>0</v>
      </c>
      <c r="HP41" s="10">
        <v>0</v>
      </c>
      <c r="HQ41" s="10">
        <v>0</v>
      </c>
      <c r="HR41" s="10">
        <v>0</v>
      </c>
      <c r="HS41" s="10">
        <v>0</v>
      </c>
      <c r="HT41" s="10">
        <v>0</v>
      </c>
      <c r="HU41" s="10">
        <v>0</v>
      </c>
      <c r="HV41" s="10">
        <v>0</v>
      </c>
      <c r="HW41" s="10">
        <v>0</v>
      </c>
      <c r="HX41" s="10">
        <v>0</v>
      </c>
      <c r="HY41" s="10">
        <v>0</v>
      </c>
      <c r="HZ41" s="10">
        <v>0</v>
      </c>
      <c r="IA41" s="10">
        <v>0</v>
      </c>
      <c r="IB41" s="10">
        <v>0</v>
      </c>
      <c r="IC41" s="10">
        <v>0</v>
      </c>
      <c r="ID41" s="10">
        <v>0</v>
      </c>
      <c r="IE41" s="10">
        <v>0</v>
      </c>
      <c r="IF41" s="10">
        <v>0</v>
      </c>
      <c r="IG41" s="10">
        <v>0</v>
      </c>
      <c r="IH41" s="10">
        <v>0</v>
      </c>
      <c r="II41" s="10">
        <v>0</v>
      </c>
      <c r="IJ41" s="10">
        <v>0</v>
      </c>
      <c r="IK41" s="10">
        <v>0</v>
      </c>
      <c r="IL41" s="10">
        <v>0</v>
      </c>
      <c r="IM41" s="10">
        <v>0</v>
      </c>
      <c r="IN41" s="10">
        <v>0</v>
      </c>
      <c r="IO41" s="10">
        <v>0</v>
      </c>
      <c r="IP41" s="10">
        <v>0</v>
      </c>
      <c r="IQ41" s="10">
        <v>0</v>
      </c>
      <c r="IR41" s="10">
        <v>0</v>
      </c>
      <c r="IS41" s="10">
        <v>0</v>
      </c>
      <c r="IT41" s="10">
        <v>0</v>
      </c>
      <c r="IU41" s="10">
        <v>0</v>
      </c>
      <c r="IV41" s="10">
        <v>0</v>
      </c>
      <c r="IW41" s="10">
        <v>0</v>
      </c>
      <c r="IX41" s="10">
        <v>0</v>
      </c>
      <c r="IY41" s="10">
        <v>0</v>
      </c>
      <c r="IZ41" s="10">
        <v>0</v>
      </c>
      <c r="JA41" s="10">
        <v>0</v>
      </c>
      <c r="JB41" s="10">
        <v>0</v>
      </c>
      <c r="JC41" s="10">
        <v>0</v>
      </c>
      <c r="JD41" s="10">
        <v>0</v>
      </c>
      <c r="JE41" s="10">
        <v>72</v>
      </c>
      <c r="JF41" s="10">
        <v>0</v>
      </c>
      <c r="JG41" s="10">
        <v>0</v>
      </c>
      <c r="JH41" s="10">
        <v>0</v>
      </c>
      <c r="JI41" s="10">
        <v>0</v>
      </c>
      <c r="JJ41" s="10">
        <v>0</v>
      </c>
      <c r="JK41" s="10">
        <v>0</v>
      </c>
      <c r="JL41" s="10">
        <v>0</v>
      </c>
      <c r="JM41" s="10">
        <v>0</v>
      </c>
      <c r="JN41" s="10">
        <v>0</v>
      </c>
      <c r="JO41" s="10">
        <v>0</v>
      </c>
      <c r="JP41" s="10">
        <v>0</v>
      </c>
      <c r="JQ41" s="10">
        <v>0</v>
      </c>
      <c r="JR41" s="10">
        <v>0</v>
      </c>
      <c r="JS41" s="10">
        <v>0</v>
      </c>
      <c r="JT41" s="10">
        <v>0</v>
      </c>
      <c r="JU41" s="10">
        <v>0</v>
      </c>
      <c r="JV41" s="10">
        <v>0</v>
      </c>
      <c r="JW41" s="10">
        <v>0</v>
      </c>
      <c r="JX41" s="10">
        <v>0</v>
      </c>
      <c r="JY41" s="10">
        <v>0</v>
      </c>
      <c r="JZ41" s="10">
        <v>0</v>
      </c>
      <c r="KA41" s="10">
        <v>0</v>
      </c>
      <c r="KB41" s="10">
        <v>0</v>
      </c>
      <c r="KC41" s="10">
        <v>0</v>
      </c>
      <c r="KD41" s="10">
        <v>0</v>
      </c>
      <c r="KE41" s="10">
        <v>0</v>
      </c>
      <c r="KF41" s="10">
        <v>0</v>
      </c>
      <c r="KG41" s="10">
        <v>0</v>
      </c>
      <c r="KH41" s="10">
        <v>0</v>
      </c>
      <c r="KI41" s="10">
        <v>0</v>
      </c>
      <c r="KJ41" s="10">
        <v>0</v>
      </c>
      <c r="KK41" s="10">
        <v>0</v>
      </c>
      <c r="KL41" s="10">
        <v>0</v>
      </c>
      <c r="KM41" s="10">
        <v>0</v>
      </c>
      <c r="KN41" s="10">
        <v>0</v>
      </c>
      <c r="KO41" s="10">
        <v>929</v>
      </c>
      <c r="KP41" s="10">
        <v>0</v>
      </c>
      <c r="KQ41" s="10">
        <v>0</v>
      </c>
      <c r="KR41" s="10">
        <v>0</v>
      </c>
      <c r="KS41" s="10">
        <v>0</v>
      </c>
      <c r="KT41" s="10">
        <v>0</v>
      </c>
      <c r="KU41" s="10">
        <v>0</v>
      </c>
      <c r="KV41" s="10">
        <v>0</v>
      </c>
      <c r="KW41" s="10">
        <v>0</v>
      </c>
      <c r="KX41" s="10">
        <v>0</v>
      </c>
      <c r="KY41" s="10">
        <v>0</v>
      </c>
      <c r="KZ41" s="10">
        <v>0</v>
      </c>
      <c r="LA41" s="10">
        <v>0</v>
      </c>
      <c r="LB41" s="10">
        <v>0</v>
      </c>
      <c r="LC41" s="10">
        <v>0</v>
      </c>
      <c r="LD41" s="10">
        <v>0</v>
      </c>
      <c r="LE41" s="10">
        <v>0</v>
      </c>
      <c r="LF41" s="10">
        <v>0</v>
      </c>
      <c r="LG41" s="10">
        <v>0</v>
      </c>
      <c r="LH41" s="10">
        <v>0</v>
      </c>
      <c r="LI41" s="10">
        <v>0</v>
      </c>
      <c r="LJ41" s="10">
        <v>0</v>
      </c>
      <c r="LK41" s="10">
        <v>0</v>
      </c>
      <c r="LL41" s="10">
        <v>0</v>
      </c>
      <c r="LM41" s="10">
        <v>0</v>
      </c>
      <c r="LN41" s="10">
        <v>0</v>
      </c>
      <c r="LO41" s="10">
        <v>0</v>
      </c>
      <c r="LP41" s="10">
        <v>0</v>
      </c>
      <c r="LQ41" s="10">
        <v>0</v>
      </c>
      <c r="LR41" s="10">
        <v>0</v>
      </c>
      <c r="LS41" s="10">
        <v>0</v>
      </c>
      <c r="LT41" s="10">
        <v>0</v>
      </c>
      <c r="LU41" s="10">
        <v>0</v>
      </c>
      <c r="LV41" s="10">
        <v>0</v>
      </c>
      <c r="LW41" s="10">
        <v>0</v>
      </c>
      <c r="LX41" s="10">
        <v>0</v>
      </c>
      <c r="LY41" s="10">
        <v>0</v>
      </c>
      <c r="LZ41" s="10">
        <v>0</v>
      </c>
      <c r="MA41" s="10">
        <v>0</v>
      </c>
      <c r="MB41" s="10">
        <v>0</v>
      </c>
      <c r="MC41" s="135">
        <v>0</v>
      </c>
      <c r="MD41" s="10">
        <v>0</v>
      </c>
      <c r="ME41" s="10">
        <v>0</v>
      </c>
      <c r="MF41" s="10">
        <v>0</v>
      </c>
      <c r="MG41" s="10">
        <v>0</v>
      </c>
      <c r="MH41" s="10">
        <v>0</v>
      </c>
      <c r="MI41" s="10">
        <v>0</v>
      </c>
      <c r="MJ41" s="10">
        <v>0</v>
      </c>
      <c r="MK41" s="10">
        <v>0</v>
      </c>
      <c r="ML41" s="10">
        <v>0</v>
      </c>
      <c r="MM41" s="130">
        <v>0</v>
      </c>
      <c r="MN41" s="10">
        <v>0</v>
      </c>
      <c r="MO41" s="10">
        <v>0</v>
      </c>
      <c r="MP41" s="10">
        <v>0</v>
      </c>
      <c r="MQ41" s="10">
        <v>0</v>
      </c>
      <c r="MR41" s="10">
        <v>0</v>
      </c>
      <c r="MS41" s="10">
        <v>0</v>
      </c>
      <c r="MT41" s="10">
        <v>0</v>
      </c>
      <c r="MU41" s="10">
        <v>0</v>
      </c>
      <c r="MV41" s="10">
        <v>0</v>
      </c>
      <c r="MW41" s="10">
        <v>0</v>
      </c>
      <c r="MX41" s="10">
        <v>0</v>
      </c>
      <c r="MY41" s="10">
        <v>0</v>
      </c>
      <c r="MZ41" s="10">
        <v>0</v>
      </c>
      <c r="NA41" s="135">
        <v>0</v>
      </c>
      <c r="NB41" s="10">
        <v>0</v>
      </c>
      <c r="NC41" s="10">
        <v>0</v>
      </c>
      <c r="ND41" s="10">
        <v>0</v>
      </c>
      <c r="NE41" s="10">
        <v>0</v>
      </c>
      <c r="NF41" s="10">
        <v>0</v>
      </c>
      <c r="NG41" s="10">
        <v>0</v>
      </c>
      <c r="NH41" s="10">
        <v>0</v>
      </c>
      <c r="NI41" s="10">
        <v>0</v>
      </c>
      <c r="NJ41" s="10">
        <v>0</v>
      </c>
      <c r="NK41" s="10">
        <v>0</v>
      </c>
      <c r="NL41" s="10">
        <v>0</v>
      </c>
      <c r="NM41" s="10">
        <v>0</v>
      </c>
      <c r="NN41" s="10">
        <v>0</v>
      </c>
      <c r="NO41" s="10">
        <v>0</v>
      </c>
      <c r="NP41" s="10">
        <v>0</v>
      </c>
      <c r="NQ41" s="10">
        <v>0</v>
      </c>
      <c r="NR41" s="10">
        <v>0</v>
      </c>
      <c r="NS41" s="10">
        <v>0</v>
      </c>
      <c r="NT41" s="10">
        <v>0</v>
      </c>
      <c r="NU41" s="10">
        <v>0</v>
      </c>
      <c r="NV41" s="10">
        <v>0</v>
      </c>
      <c r="NW41" s="10">
        <v>0</v>
      </c>
      <c r="NX41" s="10">
        <v>0</v>
      </c>
      <c r="NY41" s="10">
        <v>0</v>
      </c>
      <c r="NZ41" s="10">
        <v>0</v>
      </c>
      <c r="OA41" s="10">
        <v>0</v>
      </c>
      <c r="OB41" s="10">
        <v>0</v>
      </c>
      <c r="OC41" s="10">
        <v>0</v>
      </c>
      <c r="OD41" s="10">
        <v>0</v>
      </c>
      <c r="OE41" s="10">
        <v>0</v>
      </c>
      <c r="OF41" s="10">
        <v>0</v>
      </c>
      <c r="OG41" s="10">
        <v>0</v>
      </c>
      <c r="OH41" s="10">
        <v>0</v>
      </c>
      <c r="OI41" s="10">
        <v>0</v>
      </c>
      <c r="OJ41" s="10">
        <v>0</v>
      </c>
      <c r="OK41" s="10">
        <v>0</v>
      </c>
      <c r="OL41" s="10">
        <v>0</v>
      </c>
      <c r="OM41" s="10">
        <v>0</v>
      </c>
      <c r="ON41" s="10">
        <v>0</v>
      </c>
      <c r="OO41" s="10">
        <v>0</v>
      </c>
      <c r="OP41" s="10">
        <v>0</v>
      </c>
      <c r="OQ41" s="10">
        <v>0</v>
      </c>
      <c r="OR41" s="10">
        <v>0</v>
      </c>
      <c r="OS41" s="10">
        <v>0</v>
      </c>
      <c r="OT41" s="10">
        <v>0</v>
      </c>
      <c r="OU41" s="10">
        <v>0</v>
      </c>
    </row>
    <row r="42" spans="1:411" s="10" customFormat="1">
      <c r="A42" s="28" t="s">
        <v>25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  <c r="KA42" s="10">
        <v>0</v>
      </c>
      <c r="KB42" s="10">
        <v>0</v>
      </c>
      <c r="KC42" s="10">
        <v>0</v>
      </c>
      <c r="KD42" s="10">
        <v>0</v>
      </c>
      <c r="KE42" s="10">
        <v>0</v>
      </c>
      <c r="KF42" s="10">
        <v>0</v>
      </c>
      <c r="KG42" s="10">
        <v>0</v>
      </c>
      <c r="KH42" s="10">
        <v>0</v>
      </c>
      <c r="KI42" s="10">
        <v>0</v>
      </c>
      <c r="KJ42" s="10">
        <v>0</v>
      </c>
      <c r="KK42" s="10">
        <v>0</v>
      </c>
      <c r="KL42" s="10">
        <v>0</v>
      </c>
      <c r="KM42" s="10">
        <v>0</v>
      </c>
      <c r="KN42" s="10">
        <v>0</v>
      </c>
      <c r="KO42" s="10">
        <v>0</v>
      </c>
      <c r="KP42" s="10">
        <v>0</v>
      </c>
      <c r="KQ42" s="10">
        <v>0</v>
      </c>
      <c r="KR42" s="10">
        <v>0</v>
      </c>
      <c r="KS42" s="10">
        <v>0</v>
      </c>
      <c r="KT42" s="10">
        <v>0</v>
      </c>
      <c r="KU42" s="10">
        <v>0</v>
      </c>
      <c r="KV42" s="10">
        <v>0</v>
      </c>
      <c r="KW42" s="10">
        <v>0</v>
      </c>
      <c r="KX42" s="10">
        <v>0</v>
      </c>
      <c r="KY42" s="10">
        <v>0</v>
      </c>
      <c r="KZ42" s="10">
        <v>0</v>
      </c>
      <c r="LA42" s="10">
        <v>0</v>
      </c>
      <c r="LB42" s="10">
        <v>0</v>
      </c>
      <c r="LC42" s="10">
        <v>0</v>
      </c>
      <c r="LD42" s="10">
        <v>0</v>
      </c>
      <c r="LE42" s="10">
        <v>0</v>
      </c>
      <c r="LF42" s="10">
        <v>0</v>
      </c>
      <c r="LG42" s="10">
        <v>0</v>
      </c>
      <c r="LH42" s="10">
        <v>0</v>
      </c>
      <c r="LI42" s="10">
        <v>0</v>
      </c>
      <c r="LJ42" s="10">
        <v>0</v>
      </c>
      <c r="LK42" s="10">
        <v>0</v>
      </c>
      <c r="LL42" s="10">
        <v>0</v>
      </c>
      <c r="LM42" s="10">
        <v>0</v>
      </c>
      <c r="LN42" s="10">
        <v>0</v>
      </c>
      <c r="LO42" s="10">
        <v>0</v>
      </c>
      <c r="LP42" s="10">
        <v>0</v>
      </c>
      <c r="LQ42" s="10">
        <v>0</v>
      </c>
      <c r="LR42" s="10">
        <v>0</v>
      </c>
      <c r="LS42" s="10">
        <v>0</v>
      </c>
      <c r="LT42" s="10">
        <v>0</v>
      </c>
      <c r="LU42" s="10">
        <v>0</v>
      </c>
      <c r="LV42" s="10">
        <v>0</v>
      </c>
      <c r="LW42" s="10">
        <v>0</v>
      </c>
      <c r="LX42" s="10">
        <v>0</v>
      </c>
      <c r="LY42" s="10">
        <v>0</v>
      </c>
      <c r="LZ42" s="10">
        <v>0</v>
      </c>
      <c r="MA42" s="10">
        <v>0</v>
      </c>
      <c r="MB42" s="10">
        <v>0</v>
      </c>
      <c r="MC42" s="162">
        <v>0</v>
      </c>
      <c r="MD42" s="10">
        <v>0</v>
      </c>
      <c r="ME42" s="10">
        <v>0</v>
      </c>
      <c r="MF42" s="10">
        <v>0</v>
      </c>
      <c r="MG42" s="10">
        <v>0</v>
      </c>
      <c r="MH42" s="10">
        <v>0</v>
      </c>
      <c r="MI42" s="10">
        <v>0</v>
      </c>
      <c r="MJ42" s="10">
        <v>0</v>
      </c>
      <c r="MK42" s="10">
        <v>0</v>
      </c>
      <c r="ML42" s="10">
        <v>0</v>
      </c>
      <c r="MM42" s="163">
        <v>0</v>
      </c>
      <c r="MN42" s="10">
        <v>0</v>
      </c>
      <c r="MO42" s="10">
        <v>0</v>
      </c>
      <c r="MP42" s="10">
        <v>0</v>
      </c>
      <c r="MQ42" s="10">
        <v>0</v>
      </c>
      <c r="MR42" s="10">
        <v>837</v>
      </c>
      <c r="MS42" s="10">
        <v>0</v>
      </c>
      <c r="MT42" s="10">
        <v>0</v>
      </c>
      <c r="MU42" s="10">
        <v>0</v>
      </c>
      <c r="MV42" s="10">
        <v>0</v>
      </c>
      <c r="MW42" s="10">
        <v>0</v>
      </c>
      <c r="MX42" s="10">
        <v>0</v>
      </c>
      <c r="MY42" s="10">
        <v>0</v>
      </c>
      <c r="MZ42" s="10">
        <v>0</v>
      </c>
      <c r="NA42" s="162">
        <v>0</v>
      </c>
      <c r="NB42" s="10">
        <v>0</v>
      </c>
      <c r="NC42" s="10">
        <v>0</v>
      </c>
      <c r="ND42" s="10">
        <v>0</v>
      </c>
      <c r="NE42" s="10">
        <v>0</v>
      </c>
      <c r="NF42" s="10">
        <v>0</v>
      </c>
      <c r="NG42" s="10">
        <v>0</v>
      </c>
      <c r="NH42" s="10">
        <v>0</v>
      </c>
      <c r="NI42" s="10">
        <v>0</v>
      </c>
      <c r="NJ42" s="10">
        <v>0</v>
      </c>
      <c r="NK42" s="10">
        <v>0</v>
      </c>
      <c r="NL42" s="10">
        <v>0</v>
      </c>
      <c r="NM42" s="10">
        <v>0</v>
      </c>
      <c r="NN42" s="10">
        <v>0</v>
      </c>
      <c r="NO42" s="10">
        <v>0</v>
      </c>
      <c r="NP42" s="10">
        <v>26940</v>
      </c>
      <c r="NQ42" s="10">
        <v>0</v>
      </c>
      <c r="NR42" s="10">
        <v>0</v>
      </c>
      <c r="NS42" s="10">
        <v>0</v>
      </c>
      <c r="NT42" s="10">
        <v>0</v>
      </c>
      <c r="NU42" s="10">
        <v>0</v>
      </c>
      <c r="NV42" s="10">
        <v>0</v>
      </c>
      <c r="NW42" s="10">
        <v>0</v>
      </c>
      <c r="NX42" s="10">
        <v>0</v>
      </c>
      <c r="NY42" s="10">
        <v>0</v>
      </c>
      <c r="NZ42" s="10">
        <v>0</v>
      </c>
      <c r="OA42" s="10">
        <v>0</v>
      </c>
      <c r="OB42" s="10">
        <v>0</v>
      </c>
      <c r="OC42" s="10">
        <v>0</v>
      </c>
      <c r="OD42" s="10">
        <v>0</v>
      </c>
      <c r="OE42" s="10">
        <v>0</v>
      </c>
      <c r="OF42" s="10">
        <v>0</v>
      </c>
      <c r="OG42" s="10">
        <v>0</v>
      </c>
      <c r="OH42" s="10">
        <v>0</v>
      </c>
      <c r="OI42" s="10">
        <v>0</v>
      </c>
      <c r="OJ42" s="10">
        <v>0</v>
      </c>
      <c r="OK42" s="10">
        <v>0</v>
      </c>
      <c r="OL42" s="10">
        <v>0</v>
      </c>
      <c r="OM42" s="10">
        <v>0</v>
      </c>
      <c r="ON42" s="10">
        <v>0</v>
      </c>
      <c r="OO42" s="10">
        <v>0</v>
      </c>
      <c r="OP42" s="10">
        <v>0</v>
      </c>
      <c r="OQ42" s="10">
        <v>0</v>
      </c>
      <c r="OR42" s="10">
        <v>0</v>
      </c>
      <c r="OS42" s="10">
        <v>0</v>
      </c>
      <c r="OT42" s="10">
        <v>0</v>
      </c>
      <c r="OU42" s="10">
        <v>0</v>
      </c>
    </row>
    <row r="43" spans="1:411" s="10" customFormat="1">
      <c r="A43" s="28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10">
        <v>0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10">
        <v>0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>
        <v>0</v>
      </c>
      <c r="EJ43" s="10">
        <v>0</v>
      </c>
      <c r="EK43" s="10">
        <v>2358</v>
      </c>
      <c r="EL43" s="10">
        <v>0</v>
      </c>
      <c r="EM43" s="10">
        <v>0</v>
      </c>
      <c r="EN43" s="10">
        <v>0</v>
      </c>
      <c r="EO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10">
        <v>0</v>
      </c>
      <c r="FB43" s="10">
        <v>0</v>
      </c>
      <c r="FC43" s="10">
        <v>0</v>
      </c>
      <c r="FD43" s="10">
        <v>0</v>
      </c>
      <c r="FE43" s="10">
        <v>0</v>
      </c>
      <c r="FF43" s="10">
        <v>0</v>
      </c>
      <c r="FG43" s="10">
        <v>0</v>
      </c>
      <c r="FH43" s="10">
        <v>0</v>
      </c>
      <c r="FI43" s="10">
        <v>0</v>
      </c>
      <c r="FJ43" s="10">
        <v>0</v>
      </c>
      <c r="FK43" s="10">
        <v>0</v>
      </c>
      <c r="FL43" s="10">
        <v>0</v>
      </c>
      <c r="FM43" s="10">
        <v>0</v>
      </c>
      <c r="FN43" s="10">
        <v>0</v>
      </c>
      <c r="FO43" s="10">
        <v>0</v>
      </c>
      <c r="FP43" s="10">
        <v>0</v>
      </c>
      <c r="FQ43" s="10">
        <v>0</v>
      </c>
      <c r="FR43" s="10">
        <v>0</v>
      </c>
      <c r="FS43" s="10">
        <v>0</v>
      </c>
      <c r="FT43" s="10">
        <v>0</v>
      </c>
      <c r="FU43" s="10">
        <v>0</v>
      </c>
      <c r="FV43" s="10">
        <v>0</v>
      </c>
      <c r="FW43" s="10">
        <v>0</v>
      </c>
      <c r="FX43" s="10">
        <v>0</v>
      </c>
      <c r="FY43" s="10">
        <v>0</v>
      </c>
      <c r="FZ43" s="10">
        <v>0</v>
      </c>
      <c r="GA43" s="10">
        <v>0</v>
      </c>
      <c r="GB43" s="10">
        <v>0</v>
      </c>
      <c r="GC43" s="10">
        <v>0</v>
      </c>
      <c r="GD43" s="10">
        <v>0</v>
      </c>
      <c r="GE43" s="10">
        <v>0</v>
      </c>
      <c r="GF43" s="10">
        <v>0</v>
      </c>
      <c r="GG43" s="10">
        <v>0</v>
      </c>
      <c r="GH43" s="10">
        <v>0</v>
      </c>
      <c r="GI43" s="10">
        <v>0</v>
      </c>
      <c r="GJ43" s="10">
        <v>0</v>
      </c>
      <c r="GK43" s="10">
        <v>0</v>
      </c>
      <c r="GL43" s="10">
        <v>0</v>
      </c>
      <c r="GM43" s="10">
        <v>0</v>
      </c>
      <c r="GN43" s="10">
        <v>0</v>
      </c>
      <c r="GO43" s="10">
        <v>0</v>
      </c>
      <c r="GP43" s="10">
        <v>0</v>
      </c>
      <c r="GQ43" s="10">
        <v>0</v>
      </c>
      <c r="GR43" s="10">
        <v>0</v>
      </c>
      <c r="GS43" s="10">
        <v>0</v>
      </c>
      <c r="GT43" s="10">
        <v>0</v>
      </c>
      <c r="GU43" s="10">
        <v>0</v>
      </c>
      <c r="GV43" s="10">
        <v>0</v>
      </c>
      <c r="GW43" s="10">
        <v>0</v>
      </c>
      <c r="GX43" s="10">
        <v>0</v>
      </c>
      <c r="GY43" s="10">
        <v>0</v>
      </c>
      <c r="GZ43" s="10">
        <v>0</v>
      </c>
      <c r="HA43" s="10">
        <v>0</v>
      </c>
      <c r="HB43" s="10">
        <v>0</v>
      </c>
      <c r="HC43" s="10">
        <v>0</v>
      </c>
      <c r="HD43" s="10">
        <v>0</v>
      </c>
      <c r="HE43" s="10">
        <v>0</v>
      </c>
      <c r="HF43" s="10">
        <v>0</v>
      </c>
      <c r="HG43" s="10">
        <v>0</v>
      </c>
      <c r="HH43" s="10">
        <v>0</v>
      </c>
      <c r="HI43" s="10">
        <v>0</v>
      </c>
      <c r="HJ43" s="10">
        <v>0</v>
      </c>
      <c r="HK43" s="10">
        <v>0</v>
      </c>
      <c r="HL43" s="10">
        <v>0</v>
      </c>
      <c r="HM43" s="10">
        <v>0</v>
      </c>
      <c r="HN43" s="10">
        <v>0</v>
      </c>
      <c r="HO43" s="10">
        <v>0</v>
      </c>
      <c r="HP43" s="10">
        <v>0</v>
      </c>
      <c r="HQ43" s="10">
        <v>0</v>
      </c>
      <c r="HR43" s="10">
        <v>0</v>
      </c>
      <c r="HS43" s="10">
        <v>0</v>
      </c>
      <c r="HT43" s="10">
        <v>0</v>
      </c>
      <c r="HU43" s="10">
        <v>0</v>
      </c>
      <c r="HV43" s="10">
        <v>0</v>
      </c>
      <c r="HW43" s="10">
        <v>0</v>
      </c>
      <c r="HX43" s="10">
        <v>0</v>
      </c>
      <c r="HY43" s="10">
        <v>0</v>
      </c>
      <c r="HZ43" s="10">
        <v>0</v>
      </c>
      <c r="IA43" s="10">
        <v>0</v>
      </c>
      <c r="IB43" s="10">
        <v>0</v>
      </c>
      <c r="IC43" s="10">
        <v>0</v>
      </c>
      <c r="ID43" s="10">
        <v>0</v>
      </c>
      <c r="IE43" s="10">
        <v>0</v>
      </c>
      <c r="IF43" s="10">
        <v>0</v>
      </c>
      <c r="IG43" s="10">
        <v>0</v>
      </c>
      <c r="IH43" s="10">
        <v>0</v>
      </c>
      <c r="II43" s="10">
        <v>0</v>
      </c>
      <c r="IJ43" s="10">
        <v>0</v>
      </c>
      <c r="IK43" s="10">
        <v>0</v>
      </c>
      <c r="IL43" s="10">
        <v>0</v>
      </c>
      <c r="IM43" s="10">
        <v>0</v>
      </c>
      <c r="IN43" s="10">
        <v>0</v>
      </c>
      <c r="IO43" s="10">
        <v>0</v>
      </c>
      <c r="IP43" s="10">
        <v>0</v>
      </c>
      <c r="IQ43" s="10">
        <v>0</v>
      </c>
      <c r="IR43" s="10">
        <v>0</v>
      </c>
      <c r="IS43" s="10">
        <v>0</v>
      </c>
      <c r="IT43" s="10">
        <v>0</v>
      </c>
      <c r="IU43" s="10">
        <v>0</v>
      </c>
      <c r="IV43" s="10">
        <v>0</v>
      </c>
      <c r="IW43" s="10">
        <v>0</v>
      </c>
      <c r="IX43" s="10">
        <v>0</v>
      </c>
      <c r="IY43" s="10">
        <v>0</v>
      </c>
      <c r="IZ43" s="10">
        <v>0</v>
      </c>
      <c r="JA43" s="10">
        <v>0</v>
      </c>
      <c r="JB43" s="10">
        <v>0</v>
      </c>
      <c r="JC43" s="10">
        <v>0</v>
      </c>
      <c r="JD43" s="10">
        <v>0</v>
      </c>
      <c r="JE43" s="10">
        <v>0</v>
      </c>
      <c r="JF43" s="10">
        <v>0</v>
      </c>
      <c r="JG43" s="10">
        <v>0</v>
      </c>
      <c r="JH43" s="10">
        <v>0</v>
      </c>
      <c r="JI43" s="10">
        <v>0</v>
      </c>
      <c r="JJ43" s="10">
        <v>0</v>
      </c>
      <c r="JK43" s="10">
        <v>0</v>
      </c>
      <c r="JL43" s="10">
        <v>0</v>
      </c>
      <c r="JM43" s="10">
        <v>0</v>
      </c>
      <c r="JN43" s="10">
        <v>0</v>
      </c>
      <c r="JO43" s="10">
        <v>0</v>
      </c>
      <c r="JP43" s="10">
        <v>0</v>
      </c>
      <c r="JQ43" s="10">
        <v>0</v>
      </c>
      <c r="JR43" s="10">
        <v>0</v>
      </c>
      <c r="JS43" s="10">
        <v>0</v>
      </c>
      <c r="JT43" s="10">
        <v>0</v>
      </c>
      <c r="JU43" s="10">
        <v>0</v>
      </c>
      <c r="JV43" s="10">
        <v>0</v>
      </c>
      <c r="JW43" s="10">
        <v>0</v>
      </c>
      <c r="JX43" s="10">
        <v>0</v>
      </c>
      <c r="JY43" s="10">
        <v>0</v>
      </c>
      <c r="JZ43" s="10">
        <v>0</v>
      </c>
      <c r="KA43" s="10">
        <v>0</v>
      </c>
      <c r="KB43" s="10">
        <v>0</v>
      </c>
      <c r="KC43" s="10">
        <v>0</v>
      </c>
      <c r="KD43" s="10">
        <v>0</v>
      </c>
      <c r="KE43" s="10">
        <v>0</v>
      </c>
      <c r="KF43" s="10">
        <v>0</v>
      </c>
      <c r="KG43" s="10">
        <v>0</v>
      </c>
      <c r="KH43" s="10">
        <v>0</v>
      </c>
      <c r="KI43" s="10">
        <v>0</v>
      </c>
      <c r="KJ43" s="10">
        <v>0</v>
      </c>
      <c r="KK43" s="10">
        <v>0</v>
      </c>
      <c r="KL43" s="10">
        <v>0</v>
      </c>
      <c r="KM43" s="10">
        <v>0</v>
      </c>
      <c r="KN43" s="10">
        <v>0</v>
      </c>
      <c r="KO43" s="10">
        <v>0</v>
      </c>
      <c r="KP43" s="10">
        <v>0</v>
      </c>
      <c r="KQ43" s="10">
        <v>0</v>
      </c>
      <c r="KR43" s="10">
        <v>0</v>
      </c>
      <c r="KS43" s="10">
        <v>0</v>
      </c>
      <c r="KT43" s="10">
        <v>0</v>
      </c>
      <c r="KU43" s="10">
        <v>0</v>
      </c>
      <c r="KV43" s="10">
        <v>0</v>
      </c>
      <c r="KW43" s="10">
        <v>0</v>
      </c>
      <c r="KX43" s="10">
        <v>0</v>
      </c>
      <c r="KY43" s="10">
        <v>0</v>
      </c>
      <c r="KZ43" s="10">
        <v>0</v>
      </c>
      <c r="LA43" s="10">
        <v>0</v>
      </c>
      <c r="LB43" s="10">
        <v>0</v>
      </c>
      <c r="LC43" s="10">
        <v>0</v>
      </c>
      <c r="LD43" s="10">
        <v>0</v>
      </c>
      <c r="LE43" s="10">
        <v>0</v>
      </c>
      <c r="LF43" s="10">
        <v>0</v>
      </c>
      <c r="LG43" s="10">
        <v>0</v>
      </c>
      <c r="LH43" s="10">
        <v>0</v>
      </c>
      <c r="LI43" s="10">
        <v>0</v>
      </c>
      <c r="LJ43" s="10">
        <v>0</v>
      </c>
      <c r="LK43" s="10">
        <v>0</v>
      </c>
      <c r="LL43" s="10">
        <v>0</v>
      </c>
      <c r="LM43" s="10">
        <v>0</v>
      </c>
      <c r="LN43" s="10">
        <v>0</v>
      </c>
      <c r="LO43" s="10">
        <v>0</v>
      </c>
      <c r="LP43" s="10">
        <v>0</v>
      </c>
      <c r="LQ43" s="10">
        <v>0</v>
      </c>
      <c r="LR43" s="10">
        <v>0</v>
      </c>
      <c r="LS43" s="10">
        <v>0</v>
      </c>
      <c r="LT43" s="10">
        <v>0</v>
      </c>
      <c r="LU43" s="10">
        <v>0</v>
      </c>
      <c r="LV43" s="10">
        <v>0</v>
      </c>
      <c r="LW43" s="10">
        <v>0</v>
      </c>
      <c r="LX43" s="10">
        <v>0</v>
      </c>
      <c r="LY43" s="10">
        <v>0</v>
      </c>
      <c r="LZ43" s="10">
        <v>0</v>
      </c>
      <c r="MA43" s="10">
        <v>0</v>
      </c>
      <c r="MB43" s="10">
        <v>0</v>
      </c>
      <c r="MC43" s="162">
        <v>0</v>
      </c>
      <c r="MD43" s="10">
        <v>0</v>
      </c>
      <c r="ME43" s="10">
        <v>0</v>
      </c>
      <c r="MF43" s="10">
        <v>0</v>
      </c>
      <c r="MG43" s="10">
        <v>0</v>
      </c>
      <c r="MH43" s="10">
        <v>0</v>
      </c>
      <c r="MI43" s="10">
        <v>0</v>
      </c>
      <c r="MJ43" s="10">
        <v>0</v>
      </c>
      <c r="MK43" s="10">
        <v>0</v>
      </c>
      <c r="ML43" s="10">
        <v>0</v>
      </c>
      <c r="MM43" s="163">
        <v>0</v>
      </c>
      <c r="MN43" s="10">
        <v>0</v>
      </c>
      <c r="MO43" s="10">
        <v>0</v>
      </c>
      <c r="MP43" s="10">
        <v>0</v>
      </c>
      <c r="MQ43" s="10">
        <v>0</v>
      </c>
      <c r="MR43" s="10">
        <v>0</v>
      </c>
      <c r="MS43" s="10">
        <v>0</v>
      </c>
      <c r="MT43" s="10">
        <v>0</v>
      </c>
      <c r="MU43" s="10">
        <v>0</v>
      </c>
      <c r="MV43" s="10">
        <v>0</v>
      </c>
      <c r="MW43" s="10">
        <v>0</v>
      </c>
      <c r="MX43" s="10">
        <v>0</v>
      </c>
      <c r="MY43" s="10">
        <v>0</v>
      </c>
      <c r="MZ43" s="10">
        <v>0</v>
      </c>
      <c r="NA43" s="162">
        <v>0</v>
      </c>
      <c r="NB43" s="10">
        <v>0</v>
      </c>
      <c r="NC43" s="10">
        <v>0</v>
      </c>
      <c r="ND43" s="10">
        <v>0</v>
      </c>
      <c r="NE43" s="10">
        <v>0</v>
      </c>
      <c r="NF43" s="10">
        <v>0</v>
      </c>
      <c r="NG43" s="10">
        <v>0</v>
      </c>
      <c r="NH43" s="10">
        <v>0</v>
      </c>
      <c r="NI43" s="10">
        <v>0</v>
      </c>
      <c r="NJ43" s="10">
        <v>0</v>
      </c>
      <c r="NK43" s="10">
        <v>0</v>
      </c>
      <c r="NL43" s="10">
        <v>0</v>
      </c>
      <c r="NM43" s="10">
        <v>0</v>
      </c>
      <c r="NN43" s="10">
        <v>0</v>
      </c>
      <c r="NO43" s="10">
        <v>0</v>
      </c>
      <c r="NP43" s="10">
        <v>0</v>
      </c>
      <c r="NQ43" s="10">
        <v>0</v>
      </c>
      <c r="NR43" s="10">
        <v>0</v>
      </c>
      <c r="NS43" s="10">
        <v>0</v>
      </c>
      <c r="NT43" s="10">
        <v>0</v>
      </c>
      <c r="NU43" s="10">
        <v>0</v>
      </c>
      <c r="NV43" s="10">
        <v>0</v>
      </c>
      <c r="NW43" s="10">
        <v>0</v>
      </c>
      <c r="NX43" s="10">
        <v>0</v>
      </c>
      <c r="NY43" s="10">
        <v>0</v>
      </c>
      <c r="NZ43" s="10">
        <v>0</v>
      </c>
      <c r="OA43" s="10">
        <v>0</v>
      </c>
      <c r="OB43" s="10">
        <v>0</v>
      </c>
      <c r="OC43" s="10">
        <v>0</v>
      </c>
      <c r="OD43" s="10">
        <v>0</v>
      </c>
      <c r="OE43" s="10">
        <v>0</v>
      </c>
      <c r="OF43" s="10">
        <v>0</v>
      </c>
      <c r="OG43" s="10">
        <v>0</v>
      </c>
      <c r="OH43" s="10">
        <v>0</v>
      </c>
      <c r="OI43" s="10">
        <v>0</v>
      </c>
      <c r="OJ43" s="10">
        <v>0</v>
      </c>
      <c r="OK43" s="10">
        <v>0</v>
      </c>
      <c r="OL43" s="10">
        <v>0</v>
      </c>
      <c r="OM43" s="10">
        <v>0</v>
      </c>
      <c r="ON43" s="10">
        <v>0</v>
      </c>
      <c r="OO43" s="10">
        <v>0</v>
      </c>
      <c r="OP43" s="10">
        <v>0</v>
      </c>
      <c r="OQ43" s="10">
        <v>0</v>
      </c>
      <c r="OR43" s="10">
        <v>0</v>
      </c>
      <c r="OS43" s="10">
        <v>0</v>
      </c>
      <c r="OT43" s="10">
        <v>0</v>
      </c>
      <c r="OU43" s="10">
        <v>0</v>
      </c>
    </row>
    <row r="44" spans="1:411" s="10" customFormat="1">
      <c r="A44" s="28" t="s">
        <v>27</v>
      </c>
      <c r="B44" s="10">
        <v>0</v>
      </c>
      <c r="C44" s="10">
        <v>0</v>
      </c>
      <c r="D44" s="10">
        <v>0</v>
      </c>
      <c r="E44" s="10">
        <v>0</v>
      </c>
      <c r="F44" s="10">
        <v>7910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10">
        <v>0</v>
      </c>
      <c r="ED44" s="10">
        <v>0</v>
      </c>
      <c r="EE44" s="10">
        <v>0</v>
      </c>
      <c r="EF44" s="10">
        <v>0</v>
      </c>
      <c r="EG44" s="10">
        <v>0</v>
      </c>
      <c r="EH44" s="10">
        <v>0</v>
      </c>
      <c r="EI44" s="10">
        <v>0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10">
        <v>0</v>
      </c>
      <c r="EQ44" s="10">
        <v>0</v>
      </c>
      <c r="ER44" s="10">
        <v>0</v>
      </c>
      <c r="ES44" s="10">
        <v>0</v>
      </c>
      <c r="ET44" s="10">
        <v>0</v>
      </c>
      <c r="EU44" s="10">
        <v>0</v>
      </c>
      <c r="EV44" s="10">
        <v>0</v>
      </c>
      <c r="EW44" s="10">
        <v>0</v>
      </c>
      <c r="EX44" s="10">
        <v>0</v>
      </c>
      <c r="EY44" s="10">
        <v>0</v>
      </c>
      <c r="EZ44" s="10">
        <v>0</v>
      </c>
      <c r="FA44" s="10">
        <v>0</v>
      </c>
      <c r="FB44" s="10">
        <v>0</v>
      </c>
      <c r="FC44" s="10">
        <v>0</v>
      </c>
      <c r="FD44" s="10">
        <v>0</v>
      </c>
      <c r="FE44" s="10">
        <v>0</v>
      </c>
      <c r="FF44" s="10">
        <v>0</v>
      </c>
      <c r="FG44" s="10">
        <v>0</v>
      </c>
      <c r="FH44" s="10">
        <v>0</v>
      </c>
      <c r="FI44" s="10">
        <v>0</v>
      </c>
      <c r="FJ44" s="10">
        <v>0</v>
      </c>
      <c r="FK44" s="10">
        <v>0</v>
      </c>
      <c r="FL44" s="10">
        <v>0</v>
      </c>
      <c r="FM44" s="10">
        <v>102300</v>
      </c>
      <c r="FN44" s="10">
        <v>0</v>
      </c>
      <c r="FO44" s="10">
        <v>0</v>
      </c>
      <c r="FP44" s="10">
        <v>0</v>
      </c>
      <c r="FQ44" s="10">
        <v>0</v>
      </c>
      <c r="FR44" s="10">
        <v>0</v>
      </c>
      <c r="FS44" s="10">
        <v>0</v>
      </c>
      <c r="FT44" s="10">
        <v>0</v>
      </c>
      <c r="FU44" s="10">
        <v>0</v>
      </c>
      <c r="FV44" s="10">
        <v>0</v>
      </c>
      <c r="FW44" s="10">
        <v>0</v>
      </c>
      <c r="FX44" s="10">
        <v>0</v>
      </c>
      <c r="FY44" s="10">
        <v>0</v>
      </c>
      <c r="FZ44" s="10">
        <v>0</v>
      </c>
      <c r="GA44" s="10">
        <v>0</v>
      </c>
      <c r="GB44" s="10">
        <v>0</v>
      </c>
      <c r="GC44" s="10">
        <v>0</v>
      </c>
      <c r="GD44" s="10">
        <v>0</v>
      </c>
      <c r="GE44" s="10">
        <v>57995</v>
      </c>
      <c r="GF44" s="10">
        <v>0</v>
      </c>
      <c r="GG44" s="10">
        <v>0</v>
      </c>
      <c r="GH44" s="10">
        <v>0</v>
      </c>
      <c r="GI44" s="10">
        <v>0</v>
      </c>
      <c r="GJ44" s="10">
        <v>0</v>
      </c>
      <c r="GK44" s="10">
        <v>0</v>
      </c>
      <c r="GL44" s="10">
        <v>0</v>
      </c>
      <c r="GM44" s="10">
        <v>0</v>
      </c>
      <c r="GN44" s="10">
        <v>0</v>
      </c>
      <c r="GO44" s="10">
        <v>0</v>
      </c>
      <c r="GP44" s="10">
        <v>0</v>
      </c>
      <c r="GQ44" s="10">
        <v>0</v>
      </c>
      <c r="GR44" s="10">
        <v>0</v>
      </c>
      <c r="GS44" s="10">
        <v>0</v>
      </c>
      <c r="GT44" s="10">
        <v>0</v>
      </c>
      <c r="GU44" s="10">
        <v>0</v>
      </c>
      <c r="GV44" s="10">
        <v>0</v>
      </c>
      <c r="GW44" s="10">
        <v>0</v>
      </c>
      <c r="GX44" s="10">
        <v>0</v>
      </c>
      <c r="GY44" s="10">
        <v>0</v>
      </c>
      <c r="GZ44" s="10">
        <v>0</v>
      </c>
      <c r="HA44" s="10">
        <v>0</v>
      </c>
      <c r="HB44" s="10">
        <v>0</v>
      </c>
      <c r="HC44" s="10">
        <v>0</v>
      </c>
      <c r="HD44" s="10">
        <v>0</v>
      </c>
      <c r="HE44" s="10">
        <v>0</v>
      </c>
      <c r="HF44" s="10">
        <v>0</v>
      </c>
      <c r="HG44" s="10">
        <v>0</v>
      </c>
      <c r="HH44" s="10">
        <v>0</v>
      </c>
      <c r="HI44" s="10">
        <v>0</v>
      </c>
      <c r="HJ44" s="10">
        <v>0</v>
      </c>
      <c r="HK44" s="10">
        <v>0</v>
      </c>
      <c r="HL44" s="10">
        <v>0</v>
      </c>
      <c r="HM44" s="10">
        <v>0</v>
      </c>
      <c r="HN44" s="10">
        <v>0</v>
      </c>
      <c r="HO44" s="10">
        <v>0</v>
      </c>
      <c r="HP44" s="10">
        <v>0</v>
      </c>
      <c r="HQ44" s="10">
        <v>0</v>
      </c>
      <c r="HR44" s="10">
        <v>0</v>
      </c>
      <c r="HS44" s="10">
        <v>0</v>
      </c>
      <c r="HT44" s="10">
        <v>0</v>
      </c>
      <c r="HU44" s="10">
        <v>0</v>
      </c>
      <c r="HV44" s="10">
        <v>0</v>
      </c>
      <c r="HW44" s="10">
        <v>0</v>
      </c>
      <c r="HX44" s="10">
        <v>0</v>
      </c>
      <c r="HY44" s="10">
        <v>0</v>
      </c>
      <c r="HZ44" s="10">
        <v>0</v>
      </c>
      <c r="IA44" s="10">
        <v>0</v>
      </c>
      <c r="IB44" s="10">
        <v>0</v>
      </c>
      <c r="IC44" s="10">
        <v>0</v>
      </c>
      <c r="ID44" s="10">
        <v>0</v>
      </c>
      <c r="IE44" s="10">
        <v>0</v>
      </c>
      <c r="IF44" s="10">
        <v>0</v>
      </c>
      <c r="IG44" s="10">
        <v>0</v>
      </c>
      <c r="IH44" s="10">
        <v>0</v>
      </c>
      <c r="II44" s="10">
        <v>0</v>
      </c>
      <c r="IJ44" s="10">
        <v>0</v>
      </c>
      <c r="IK44" s="10">
        <v>0</v>
      </c>
      <c r="IL44" s="10">
        <v>0</v>
      </c>
      <c r="IM44" s="10">
        <v>0</v>
      </c>
      <c r="IN44" s="10">
        <v>0</v>
      </c>
      <c r="IO44" s="10">
        <v>0</v>
      </c>
      <c r="IP44" s="10">
        <v>0</v>
      </c>
      <c r="IQ44" s="10">
        <v>0</v>
      </c>
      <c r="IR44" s="10">
        <v>0</v>
      </c>
      <c r="IS44" s="10">
        <v>0</v>
      </c>
      <c r="IT44" s="10">
        <v>0</v>
      </c>
      <c r="IU44" s="10">
        <v>0</v>
      </c>
      <c r="IV44" s="10">
        <v>0</v>
      </c>
      <c r="IW44" s="10">
        <v>0</v>
      </c>
      <c r="IX44" s="10">
        <v>0</v>
      </c>
      <c r="IY44" s="10">
        <v>0</v>
      </c>
      <c r="IZ44" s="10">
        <v>0</v>
      </c>
      <c r="JA44" s="10">
        <v>0</v>
      </c>
      <c r="JB44" s="10">
        <v>0</v>
      </c>
      <c r="JC44" s="10">
        <v>0</v>
      </c>
      <c r="JD44" s="10">
        <v>0</v>
      </c>
      <c r="JE44" s="10">
        <v>0</v>
      </c>
      <c r="JF44" s="10">
        <v>0</v>
      </c>
      <c r="JG44" s="10">
        <v>0</v>
      </c>
      <c r="JH44" s="10">
        <v>0</v>
      </c>
      <c r="JI44" s="10">
        <v>0</v>
      </c>
      <c r="JJ44" s="10">
        <v>0</v>
      </c>
      <c r="JK44" s="10">
        <v>0</v>
      </c>
      <c r="JL44" s="10">
        <v>0</v>
      </c>
      <c r="JM44" s="10">
        <v>0</v>
      </c>
      <c r="JN44" s="10">
        <v>0</v>
      </c>
      <c r="JO44" s="10">
        <v>0</v>
      </c>
      <c r="JP44" s="10">
        <v>0</v>
      </c>
      <c r="JQ44" s="10">
        <v>0</v>
      </c>
      <c r="JR44" s="10">
        <v>0</v>
      </c>
      <c r="JS44" s="10">
        <v>0</v>
      </c>
      <c r="JT44" s="10">
        <v>0</v>
      </c>
      <c r="JU44" s="10">
        <v>0</v>
      </c>
      <c r="JV44" s="10">
        <v>0</v>
      </c>
      <c r="JW44" s="10">
        <v>0</v>
      </c>
      <c r="JX44" s="10">
        <v>0</v>
      </c>
      <c r="JY44" s="10">
        <v>0</v>
      </c>
      <c r="JZ44" s="10">
        <v>0</v>
      </c>
      <c r="KA44" s="10">
        <v>0</v>
      </c>
      <c r="KB44" s="10">
        <v>0</v>
      </c>
      <c r="KC44" s="10">
        <v>0</v>
      </c>
      <c r="KD44" s="10">
        <v>0</v>
      </c>
      <c r="KE44" s="10">
        <v>0</v>
      </c>
      <c r="KF44" s="10">
        <v>0</v>
      </c>
      <c r="KG44" s="10">
        <v>0</v>
      </c>
      <c r="KH44" s="10">
        <v>0</v>
      </c>
      <c r="KI44" s="10">
        <v>0</v>
      </c>
      <c r="KJ44" s="10">
        <v>0</v>
      </c>
      <c r="KK44" s="10">
        <v>0</v>
      </c>
      <c r="KL44" s="10">
        <v>0</v>
      </c>
      <c r="KM44" s="10">
        <v>0</v>
      </c>
      <c r="KN44" s="10">
        <v>0</v>
      </c>
      <c r="KO44" s="10">
        <v>0</v>
      </c>
      <c r="KP44" s="10">
        <v>0</v>
      </c>
      <c r="KQ44" s="10">
        <v>0</v>
      </c>
      <c r="KR44" s="10">
        <v>0</v>
      </c>
      <c r="KS44" s="10">
        <v>0</v>
      </c>
      <c r="KT44" s="10">
        <v>0</v>
      </c>
      <c r="KU44" s="10">
        <v>0</v>
      </c>
      <c r="KV44" s="10">
        <v>0</v>
      </c>
      <c r="KW44" s="10">
        <v>0</v>
      </c>
      <c r="KX44" s="10">
        <v>0</v>
      </c>
      <c r="KY44" s="10">
        <v>0</v>
      </c>
      <c r="KZ44" s="10">
        <v>0</v>
      </c>
      <c r="LA44" s="10">
        <v>0</v>
      </c>
      <c r="LB44" s="10">
        <v>0</v>
      </c>
      <c r="LC44" s="10">
        <v>0</v>
      </c>
      <c r="LD44" s="10">
        <v>0</v>
      </c>
      <c r="LE44" s="10">
        <v>0</v>
      </c>
      <c r="LF44" s="10">
        <v>0</v>
      </c>
      <c r="LG44" s="10">
        <v>0</v>
      </c>
      <c r="LH44" s="10">
        <v>0</v>
      </c>
      <c r="LI44" s="10">
        <v>0</v>
      </c>
      <c r="LJ44" s="10">
        <v>0</v>
      </c>
      <c r="LK44" s="10">
        <v>0</v>
      </c>
      <c r="LL44" s="10">
        <v>0</v>
      </c>
      <c r="LM44" s="10">
        <v>0</v>
      </c>
      <c r="LN44" s="10">
        <v>0</v>
      </c>
      <c r="LO44" s="10">
        <v>0</v>
      </c>
      <c r="LP44" s="10">
        <v>0</v>
      </c>
      <c r="LQ44" s="10">
        <v>0</v>
      </c>
      <c r="LR44" s="10">
        <v>0</v>
      </c>
      <c r="LS44" s="10">
        <v>0</v>
      </c>
      <c r="LT44" s="10">
        <v>0</v>
      </c>
      <c r="LU44" s="10">
        <v>0</v>
      </c>
      <c r="LV44" s="10">
        <v>0</v>
      </c>
      <c r="LW44" s="10">
        <v>0</v>
      </c>
      <c r="LX44" s="10">
        <v>0</v>
      </c>
      <c r="LY44" s="10">
        <v>0</v>
      </c>
      <c r="LZ44" s="10">
        <v>0</v>
      </c>
      <c r="MA44" s="10">
        <v>0</v>
      </c>
      <c r="MB44" s="10">
        <v>0</v>
      </c>
      <c r="MC44" s="162">
        <v>0</v>
      </c>
      <c r="MD44" s="10">
        <v>0</v>
      </c>
      <c r="ME44" s="10">
        <v>0</v>
      </c>
      <c r="MF44" s="10">
        <v>0</v>
      </c>
      <c r="MG44" s="10">
        <v>0</v>
      </c>
      <c r="MH44" s="10">
        <v>0</v>
      </c>
      <c r="MI44" s="10">
        <v>0</v>
      </c>
      <c r="MJ44" s="10">
        <v>0</v>
      </c>
      <c r="MK44" s="10">
        <v>0</v>
      </c>
      <c r="ML44" s="10">
        <v>0</v>
      </c>
      <c r="MM44" s="163">
        <v>0</v>
      </c>
      <c r="MN44" s="10">
        <v>0</v>
      </c>
      <c r="MO44" s="10">
        <v>0</v>
      </c>
      <c r="MP44" s="10">
        <v>0</v>
      </c>
      <c r="MQ44" s="10">
        <v>0</v>
      </c>
      <c r="MR44" s="10">
        <v>12306</v>
      </c>
      <c r="MS44" s="10">
        <v>0</v>
      </c>
      <c r="MT44" s="10">
        <v>0</v>
      </c>
      <c r="MU44" s="10">
        <v>0</v>
      </c>
      <c r="MV44" s="10">
        <v>0</v>
      </c>
      <c r="MW44" s="10">
        <v>0</v>
      </c>
      <c r="MX44" s="10">
        <v>0</v>
      </c>
      <c r="MY44" s="10">
        <v>0</v>
      </c>
      <c r="MZ44" s="10">
        <v>0</v>
      </c>
      <c r="NA44" s="162">
        <v>0</v>
      </c>
      <c r="NB44" s="10">
        <v>0</v>
      </c>
      <c r="NC44" s="10">
        <v>0</v>
      </c>
      <c r="ND44" s="10">
        <v>0</v>
      </c>
      <c r="NE44" s="10">
        <v>0</v>
      </c>
      <c r="NF44" s="10">
        <v>0</v>
      </c>
      <c r="NG44" s="10">
        <v>0</v>
      </c>
      <c r="NH44" s="10">
        <v>0</v>
      </c>
      <c r="NI44" s="10">
        <v>0</v>
      </c>
      <c r="NJ44" s="10">
        <v>0</v>
      </c>
      <c r="NK44" s="10">
        <v>0</v>
      </c>
      <c r="NL44" s="10">
        <v>0</v>
      </c>
      <c r="NM44" s="10">
        <v>0</v>
      </c>
      <c r="NN44" s="10">
        <v>0</v>
      </c>
      <c r="NO44" s="10">
        <v>0</v>
      </c>
      <c r="NP44" s="10">
        <v>42255</v>
      </c>
      <c r="NQ44" s="10">
        <v>0</v>
      </c>
      <c r="NR44" s="10">
        <v>0</v>
      </c>
      <c r="NS44" s="10">
        <v>0</v>
      </c>
      <c r="NT44" s="10">
        <v>0</v>
      </c>
      <c r="NU44" s="10">
        <v>0</v>
      </c>
      <c r="NV44" s="10">
        <v>0</v>
      </c>
      <c r="NW44" s="10">
        <v>0</v>
      </c>
      <c r="NX44" s="10">
        <v>0</v>
      </c>
      <c r="NY44" s="10">
        <v>0</v>
      </c>
      <c r="NZ44" s="10">
        <v>0</v>
      </c>
      <c r="OA44" s="10">
        <v>0</v>
      </c>
      <c r="OB44" s="10">
        <v>0</v>
      </c>
      <c r="OC44" s="10">
        <v>0</v>
      </c>
      <c r="OD44" s="10">
        <v>0</v>
      </c>
      <c r="OE44" s="10">
        <v>0</v>
      </c>
      <c r="OF44" s="10">
        <v>0</v>
      </c>
      <c r="OG44" s="10">
        <v>0</v>
      </c>
      <c r="OH44" s="10">
        <v>0</v>
      </c>
      <c r="OI44" s="10">
        <v>0</v>
      </c>
      <c r="OJ44" s="10">
        <v>0</v>
      </c>
      <c r="OK44" s="10">
        <v>0</v>
      </c>
      <c r="OL44" s="10">
        <v>0</v>
      </c>
      <c r="OM44" s="10">
        <v>0</v>
      </c>
      <c r="ON44" s="10">
        <v>0</v>
      </c>
      <c r="OO44" s="10">
        <v>0</v>
      </c>
      <c r="OP44" s="10">
        <v>0</v>
      </c>
      <c r="OQ44" s="10">
        <v>0</v>
      </c>
      <c r="OR44" s="10">
        <v>0</v>
      </c>
      <c r="OS44" s="10">
        <v>0</v>
      </c>
      <c r="OT44" s="10">
        <v>0</v>
      </c>
      <c r="OU44" s="10">
        <v>0</v>
      </c>
    </row>
    <row r="45" spans="1:411" s="10" customFormat="1">
      <c r="A45" s="28" t="s">
        <v>28</v>
      </c>
      <c r="B45" s="10">
        <v>13371</v>
      </c>
      <c r="C45" s="10">
        <v>105362</v>
      </c>
      <c r="D45" s="10">
        <v>47677</v>
      </c>
      <c r="E45" s="10">
        <v>142827</v>
      </c>
      <c r="F45" s="10">
        <v>206554</v>
      </c>
      <c r="G45" s="10">
        <v>150185</v>
      </c>
      <c r="H45" s="10">
        <v>155271</v>
      </c>
      <c r="I45" s="10">
        <v>25283</v>
      </c>
      <c r="J45" s="10">
        <v>135073</v>
      </c>
      <c r="K45" s="10">
        <v>31394</v>
      </c>
      <c r="L45" s="10">
        <v>139790</v>
      </c>
      <c r="M45" s="10">
        <v>252378</v>
      </c>
      <c r="N45" s="10">
        <v>58368</v>
      </c>
      <c r="O45" s="10">
        <v>850</v>
      </c>
      <c r="P45" s="10">
        <v>3200</v>
      </c>
      <c r="Q45" s="10">
        <v>16557</v>
      </c>
      <c r="R45" s="10">
        <v>238396</v>
      </c>
      <c r="S45" s="10">
        <v>197369</v>
      </c>
      <c r="T45" s="10">
        <v>166305</v>
      </c>
      <c r="U45" s="10">
        <v>219352</v>
      </c>
      <c r="V45" s="10">
        <v>81188</v>
      </c>
      <c r="W45" s="10">
        <v>223116</v>
      </c>
      <c r="X45" s="10">
        <v>185285</v>
      </c>
      <c r="Y45" s="10">
        <v>297132</v>
      </c>
      <c r="Z45" s="10">
        <v>256855</v>
      </c>
      <c r="AA45" s="10">
        <v>104536</v>
      </c>
      <c r="AB45" s="10">
        <v>232553</v>
      </c>
      <c r="AC45" s="10">
        <v>139024</v>
      </c>
      <c r="AD45" s="10">
        <v>2859626</v>
      </c>
      <c r="AE45" s="10">
        <v>2156796</v>
      </c>
      <c r="AF45" s="10">
        <v>49512</v>
      </c>
      <c r="AG45" s="10">
        <v>366269</v>
      </c>
      <c r="AH45" s="10">
        <v>318552</v>
      </c>
      <c r="AI45" s="10">
        <v>118826</v>
      </c>
      <c r="AJ45" s="10">
        <v>173438</v>
      </c>
      <c r="AK45" s="10">
        <v>306722</v>
      </c>
      <c r="AL45" s="10">
        <v>537299</v>
      </c>
      <c r="AM45" s="10">
        <v>284928</v>
      </c>
      <c r="AN45" s="10">
        <v>479240</v>
      </c>
      <c r="AO45" s="10">
        <v>222237</v>
      </c>
      <c r="AP45" s="10">
        <v>223344</v>
      </c>
      <c r="AQ45" s="10">
        <v>339030</v>
      </c>
      <c r="AR45" s="10">
        <v>170535</v>
      </c>
      <c r="AS45" s="10">
        <v>49532</v>
      </c>
      <c r="AT45" s="10">
        <v>112930</v>
      </c>
      <c r="AU45" s="10">
        <v>118051</v>
      </c>
      <c r="AV45" s="10">
        <v>198292</v>
      </c>
      <c r="AW45" s="10">
        <v>419860</v>
      </c>
      <c r="AX45" s="10">
        <v>141338</v>
      </c>
      <c r="AY45" s="10">
        <v>71894</v>
      </c>
      <c r="AZ45" s="10">
        <v>202401</v>
      </c>
      <c r="BA45" s="10">
        <v>378429</v>
      </c>
      <c r="BB45" s="10">
        <v>15886</v>
      </c>
      <c r="BC45" s="10">
        <v>64804</v>
      </c>
      <c r="BD45" s="10">
        <v>103521</v>
      </c>
      <c r="BE45" s="10">
        <v>70688</v>
      </c>
      <c r="BF45" s="10">
        <v>39539</v>
      </c>
      <c r="BG45" s="10">
        <v>98635</v>
      </c>
      <c r="BH45" s="10">
        <v>3323713</v>
      </c>
      <c r="BI45" s="10">
        <v>36137</v>
      </c>
      <c r="BJ45" s="10">
        <v>438477</v>
      </c>
      <c r="BK45" s="10">
        <v>3536386</v>
      </c>
      <c r="BL45" s="10">
        <v>11825</v>
      </c>
      <c r="BM45" s="10">
        <v>11912</v>
      </c>
      <c r="BN45" s="10">
        <v>173598</v>
      </c>
      <c r="BO45" s="10">
        <v>109248</v>
      </c>
      <c r="BP45" s="10">
        <v>175896</v>
      </c>
      <c r="BQ45" s="10">
        <v>330875</v>
      </c>
      <c r="BR45" s="10">
        <v>193103</v>
      </c>
      <c r="BS45" s="10">
        <v>316825</v>
      </c>
      <c r="BT45" s="10">
        <v>168767</v>
      </c>
      <c r="BU45" s="10">
        <v>251528</v>
      </c>
      <c r="BV45" s="10">
        <v>185850</v>
      </c>
      <c r="BW45" s="10">
        <v>361014</v>
      </c>
      <c r="BX45" s="10">
        <v>66318</v>
      </c>
      <c r="BY45" s="10">
        <v>97298</v>
      </c>
      <c r="BZ45" s="10">
        <v>28005</v>
      </c>
      <c r="CA45" s="10">
        <v>31043</v>
      </c>
      <c r="CB45" s="10">
        <v>400</v>
      </c>
      <c r="CC45" s="10">
        <v>108863</v>
      </c>
      <c r="CD45" s="10">
        <v>50904</v>
      </c>
      <c r="CE45" s="10">
        <v>301846</v>
      </c>
      <c r="CF45" s="10">
        <v>242800</v>
      </c>
      <c r="CG45" s="10">
        <v>228554</v>
      </c>
      <c r="CH45" s="10">
        <v>208683</v>
      </c>
      <c r="CI45" s="10">
        <v>36204</v>
      </c>
      <c r="CJ45" s="10">
        <v>54712</v>
      </c>
      <c r="CK45" s="10">
        <v>53261</v>
      </c>
      <c r="CL45" s="10">
        <v>65983</v>
      </c>
      <c r="CM45" s="10">
        <v>138913</v>
      </c>
      <c r="CN45" s="10">
        <v>164794</v>
      </c>
      <c r="CO45" s="10">
        <v>110423</v>
      </c>
      <c r="CP45" s="10">
        <v>234224</v>
      </c>
      <c r="CQ45" s="10">
        <v>82986</v>
      </c>
      <c r="CR45" s="10">
        <v>112091</v>
      </c>
      <c r="CS45" s="10">
        <v>58573</v>
      </c>
      <c r="CT45" s="10">
        <v>84483</v>
      </c>
      <c r="CU45" s="10">
        <v>72791</v>
      </c>
      <c r="CV45" s="10">
        <v>127416</v>
      </c>
      <c r="CW45" s="10">
        <v>89907</v>
      </c>
      <c r="CX45" s="10">
        <v>93946</v>
      </c>
      <c r="CY45" s="10">
        <v>28553</v>
      </c>
      <c r="CZ45" s="10">
        <v>73165</v>
      </c>
      <c r="DA45" s="10">
        <v>284310</v>
      </c>
      <c r="DB45" s="10">
        <v>174204</v>
      </c>
      <c r="DC45" s="10">
        <v>261268</v>
      </c>
      <c r="DD45" s="10">
        <v>81978</v>
      </c>
      <c r="DE45" s="10">
        <v>509520</v>
      </c>
      <c r="DF45" s="10">
        <v>214499</v>
      </c>
      <c r="DG45" s="10">
        <v>143457</v>
      </c>
      <c r="DH45" s="10">
        <v>69336</v>
      </c>
      <c r="DI45" s="10">
        <v>37650</v>
      </c>
      <c r="DJ45" s="10">
        <v>139093</v>
      </c>
      <c r="DK45" s="10">
        <v>55925</v>
      </c>
      <c r="DL45" s="10">
        <v>33732</v>
      </c>
      <c r="DM45" s="10">
        <v>86610</v>
      </c>
      <c r="DN45" s="10">
        <v>128364</v>
      </c>
      <c r="DO45" s="10">
        <v>241985</v>
      </c>
      <c r="DP45" s="10">
        <v>177993</v>
      </c>
      <c r="DQ45" s="10">
        <v>60630</v>
      </c>
      <c r="DR45" s="10">
        <v>90339</v>
      </c>
      <c r="DS45" s="10">
        <v>64052</v>
      </c>
      <c r="DT45" s="10">
        <v>271627</v>
      </c>
      <c r="DU45" s="10">
        <v>154402</v>
      </c>
      <c r="DV45" s="10">
        <v>21482</v>
      </c>
      <c r="DW45" s="10">
        <v>480280</v>
      </c>
      <c r="DX45" s="10">
        <v>93984</v>
      </c>
      <c r="DY45" s="10">
        <v>52629</v>
      </c>
      <c r="DZ45" s="10">
        <v>184416</v>
      </c>
      <c r="EA45" s="10">
        <v>142245</v>
      </c>
      <c r="EB45" s="10">
        <v>275679</v>
      </c>
      <c r="EC45" s="10">
        <v>124216</v>
      </c>
      <c r="ED45" s="10">
        <v>18822</v>
      </c>
      <c r="EE45" s="10">
        <v>774922</v>
      </c>
      <c r="EF45" s="10">
        <v>115247</v>
      </c>
      <c r="EG45" s="10">
        <v>54550</v>
      </c>
      <c r="EH45" s="10">
        <v>86686</v>
      </c>
      <c r="EI45" s="10">
        <v>40492</v>
      </c>
      <c r="EJ45" s="10">
        <v>61307</v>
      </c>
      <c r="EK45" s="10">
        <v>79464</v>
      </c>
      <c r="EL45" s="10">
        <v>58050</v>
      </c>
      <c r="EM45" s="10">
        <v>16630</v>
      </c>
      <c r="EN45" s="10">
        <v>186520</v>
      </c>
      <c r="EO45" s="10">
        <v>366200</v>
      </c>
      <c r="EQ45" s="10">
        <v>155291</v>
      </c>
      <c r="ER45" s="10">
        <v>93869</v>
      </c>
      <c r="ES45" s="10">
        <v>56400</v>
      </c>
      <c r="ET45" s="10">
        <v>231333</v>
      </c>
      <c r="EU45" s="10">
        <v>34647</v>
      </c>
      <c r="EV45" s="10">
        <v>35914</v>
      </c>
      <c r="EW45" s="10">
        <v>178362</v>
      </c>
      <c r="EX45" s="10">
        <v>10332</v>
      </c>
      <c r="EY45" s="10">
        <v>118985</v>
      </c>
      <c r="EZ45" s="10">
        <v>38202</v>
      </c>
      <c r="FA45" s="10">
        <v>66794</v>
      </c>
      <c r="FB45" s="10">
        <v>128781</v>
      </c>
      <c r="FC45" s="10">
        <v>133156</v>
      </c>
      <c r="FD45" s="10">
        <v>52070</v>
      </c>
      <c r="FE45" s="10">
        <v>230964</v>
      </c>
      <c r="FF45" s="10">
        <v>67119</v>
      </c>
      <c r="FG45" s="10">
        <v>3063</v>
      </c>
      <c r="FH45" s="10">
        <v>123205</v>
      </c>
      <c r="FI45" s="10">
        <v>109061</v>
      </c>
      <c r="FJ45" s="10">
        <v>135402</v>
      </c>
      <c r="FK45" s="10">
        <v>177211</v>
      </c>
      <c r="FL45" s="10">
        <v>85806</v>
      </c>
      <c r="FM45" s="10">
        <v>489027</v>
      </c>
      <c r="FN45" s="10">
        <v>248340</v>
      </c>
      <c r="FO45" s="10">
        <v>299577</v>
      </c>
      <c r="FP45" s="10">
        <v>237972</v>
      </c>
      <c r="FQ45" s="10">
        <v>1144731</v>
      </c>
      <c r="FR45" s="10">
        <v>152828</v>
      </c>
      <c r="FS45" s="10">
        <v>39791</v>
      </c>
      <c r="FT45" s="10">
        <v>70208</v>
      </c>
      <c r="FU45" s="10">
        <v>58560</v>
      </c>
      <c r="FV45" s="10">
        <v>2278442</v>
      </c>
      <c r="FW45" s="10">
        <v>472386</v>
      </c>
      <c r="FX45" s="10">
        <v>149554</v>
      </c>
      <c r="FY45" s="10">
        <v>106041</v>
      </c>
      <c r="FZ45" s="10">
        <v>141186</v>
      </c>
      <c r="GA45" s="10">
        <v>685</v>
      </c>
      <c r="GB45" s="10">
        <v>49450</v>
      </c>
      <c r="GC45" s="10">
        <v>139093</v>
      </c>
      <c r="GD45" s="10">
        <v>83930</v>
      </c>
      <c r="GE45" s="10">
        <v>362463</v>
      </c>
      <c r="GF45" s="10">
        <v>212028</v>
      </c>
      <c r="GG45" s="10">
        <v>75937</v>
      </c>
      <c r="GH45" s="10">
        <v>81218</v>
      </c>
      <c r="GI45" s="10">
        <v>53108</v>
      </c>
      <c r="GJ45" s="10">
        <v>404476</v>
      </c>
      <c r="GK45" s="10">
        <v>67631</v>
      </c>
      <c r="GL45" s="10">
        <v>164875</v>
      </c>
      <c r="GM45" s="10">
        <v>88821</v>
      </c>
      <c r="GN45" s="10">
        <v>2835</v>
      </c>
      <c r="GO45" s="10">
        <v>44130</v>
      </c>
      <c r="GP45" s="10">
        <v>0</v>
      </c>
      <c r="GQ45" s="10">
        <v>164119</v>
      </c>
      <c r="GR45" s="10">
        <v>47769</v>
      </c>
      <c r="GS45" s="10">
        <v>89621</v>
      </c>
      <c r="GT45" s="10">
        <v>120036</v>
      </c>
      <c r="GU45" s="10">
        <v>129589</v>
      </c>
      <c r="GV45" s="10">
        <v>364253</v>
      </c>
      <c r="GW45" s="10">
        <v>117544</v>
      </c>
      <c r="GX45" s="10">
        <v>38349</v>
      </c>
      <c r="GY45" s="10">
        <v>82148</v>
      </c>
      <c r="GZ45" s="10">
        <v>79357</v>
      </c>
      <c r="HA45" s="10">
        <v>129378</v>
      </c>
      <c r="HB45" s="10">
        <v>89383</v>
      </c>
      <c r="HC45" s="10">
        <v>16000</v>
      </c>
      <c r="HD45" s="10">
        <v>136017</v>
      </c>
      <c r="HE45" s="10">
        <v>178073</v>
      </c>
      <c r="HF45" s="10">
        <v>197047</v>
      </c>
      <c r="HG45" s="10">
        <v>58520</v>
      </c>
      <c r="HH45" s="10">
        <v>249819</v>
      </c>
      <c r="HI45" s="10">
        <v>190408</v>
      </c>
      <c r="HJ45" s="10">
        <v>103958</v>
      </c>
      <c r="HK45" s="10">
        <v>275808</v>
      </c>
      <c r="HL45" s="10">
        <v>175747</v>
      </c>
      <c r="HM45" s="10">
        <v>103938</v>
      </c>
      <c r="HN45" s="10">
        <v>157082</v>
      </c>
      <c r="HO45" s="10">
        <v>220196</v>
      </c>
      <c r="HP45" s="10">
        <v>354047</v>
      </c>
      <c r="HQ45" s="10">
        <v>162299</v>
      </c>
      <c r="HR45" s="10">
        <v>55247</v>
      </c>
      <c r="HS45" s="10">
        <v>283904</v>
      </c>
      <c r="HT45" s="10">
        <v>303194</v>
      </c>
      <c r="HU45" s="10">
        <v>124523</v>
      </c>
      <c r="HV45" s="10">
        <v>137899</v>
      </c>
      <c r="HW45" s="10">
        <v>75793</v>
      </c>
      <c r="HX45" s="10">
        <v>304399</v>
      </c>
      <c r="HY45" s="10">
        <v>208410</v>
      </c>
      <c r="HZ45" s="10">
        <v>143350</v>
      </c>
      <c r="IA45" s="10">
        <v>368654</v>
      </c>
      <c r="IB45" s="10">
        <v>75585</v>
      </c>
      <c r="IC45" s="10">
        <v>18295</v>
      </c>
      <c r="ID45" s="10">
        <v>12568</v>
      </c>
      <c r="IE45" s="10">
        <v>81712</v>
      </c>
      <c r="IF45" s="10">
        <v>78009</v>
      </c>
      <c r="IG45" s="10">
        <v>29476</v>
      </c>
      <c r="IH45" s="10">
        <v>407866</v>
      </c>
      <c r="II45" s="10">
        <v>35709</v>
      </c>
      <c r="IJ45" s="10">
        <v>22651</v>
      </c>
      <c r="IK45" s="10">
        <v>256345</v>
      </c>
      <c r="IL45" s="10">
        <v>118366</v>
      </c>
      <c r="IM45" s="10">
        <v>93810</v>
      </c>
      <c r="IN45" s="10">
        <v>282455</v>
      </c>
      <c r="IO45" s="10">
        <v>256337</v>
      </c>
      <c r="IP45" s="10">
        <v>187090</v>
      </c>
      <c r="IQ45" s="10">
        <v>96294</v>
      </c>
      <c r="IR45" s="10">
        <v>135095</v>
      </c>
      <c r="IS45" s="10">
        <v>188536</v>
      </c>
      <c r="IT45" s="10">
        <v>182064</v>
      </c>
      <c r="IU45" s="10">
        <v>195684</v>
      </c>
      <c r="IV45" s="10">
        <v>19816</v>
      </c>
      <c r="IW45" s="10">
        <v>218881</v>
      </c>
      <c r="IX45" s="10">
        <v>25784</v>
      </c>
      <c r="IY45" s="10">
        <v>13976</v>
      </c>
      <c r="IZ45" s="10">
        <v>331852</v>
      </c>
      <c r="JA45" s="10">
        <v>63507</v>
      </c>
      <c r="JB45" s="10">
        <v>23943</v>
      </c>
      <c r="JC45" s="10">
        <v>588487</v>
      </c>
      <c r="JD45" s="10">
        <v>45790</v>
      </c>
      <c r="JE45" s="10">
        <v>364042</v>
      </c>
      <c r="JF45" s="10">
        <v>247681</v>
      </c>
      <c r="JG45" s="10">
        <v>258976</v>
      </c>
      <c r="JH45" s="10">
        <v>73092</v>
      </c>
      <c r="JI45" s="10">
        <v>852860</v>
      </c>
      <c r="JJ45" s="10">
        <v>727002</v>
      </c>
      <c r="JK45" s="10">
        <v>876529</v>
      </c>
      <c r="JL45" s="10">
        <v>488739</v>
      </c>
      <c r="JM45" s="10">
        <v>744744</v>
      </c>
      <c r="JN45" s="10">
        <v>859270</v>
      </c>
      <c r="JO45" s="10">
        <v>861824</v>
      </c>
      <c r="JP45" s="10">
        <v>714186</v>
      </c>
      <c r="JQ45" s="10">
        <v>871776</v>
      </c>
      <c r="JR45" s="10">
        <v>535540</v>
      </c>
      <c r="JS45" s="10">
        <v>697580</v>
      </c>
      <c r="JT45" s="10">
        <v>921125</v>
      </c>
      <c r="JU45" s="10">
        <v>1255824</v>
      </c>
      <c r="JV45" s="10">
        <v>1013910</v>
      </c>
      <c r="JW45" s="10">
        <v>784200</v>
      </c>
      <c r="JX45" s="10">
        <v>75300</v>
      </c>
      <c r="JY45" s="10">
        <v>73247</v>
      </c>
      <c r="JZ45" s="10">
        <v>32660</v>
      </c>
      <c r="KA45" s="10">
        <v>163828</v>
      </c>
      <c r="KB45" s="10">
        <v>41015</v>
      </c>
      <c r="KC45" s="10">
        <v>83553</v>
      </c>
      <c r="KD45" s="10">
        <v>85943</v>
      </c>
      <c r="KE45" s="10">
        <v>289913</v>
      </c>
      <c r="KF45" s="10">
        <v>95535</v>
      </c>
      <c r="KG45" s="10">
        <v>44192</v>
      </c>
      <c r="KH45" s="10">
        <v>54481</v>
      </c>
      <c r="KI45" s="10">
        <v>85106</v>
      </c>
      <c r="KJ45" s="10">
        <v>27730</v>
      </c>
      <c r="KK45" s="10">
        <v>72388</v>
      </c>
      <c r="KL45" s="10">
        <v>98639</v>
      </c>
      <c r="KM45" s="10">
        <v>189071</v>
      </c>
      <c r="KN45" s="10">
        <v>128448</v>
      </c>
      <c r="KO45" s="10">
        <v>89383</v>
      </c>
      <c r="KP45" s="10">
        <v>151807</v>
      </c>
      <c r="KQ45" s="10">
        <v>174000</v>
      </c>
      <c r="KR45" s="10">
        <v>36205</v>
      </c>
      <c r="KS45" s="10">
        <v>0</v>
      </c>
      <c r="KT45" s="10">
        <v>54063</v>
      </c>
      <c r="KU45" s="10">
        <v>124301</v>
      </c>
      <c r="KV45" s="10">
        <v>50986</v>
      </c>
      <c r="KW45" s="10">
        <v>213995</v>
      </c>
      <c r="KX45" s="10">
        <v>74872</v>
      </c>
      <c r="KY45" s="10">
        <v>45005</v>
      </c>
      <c r="KZ45" s="10">
        <v>25052</v>
      </c>
      <c r="LA45" s="10">
        <v>108987</v>
      </c>
      <c r="LB45" s="10">
        <v>598659</v>
      </c>
      <c r="LC45" s="10">
        <v>333288</v>
      </c>
      <c r="LD45" s="10">
        <v>42413</v>
      </c>
      <c r="LE45" s="10">
        <v>336994</v>
      </c>
      <c r="LF45" s="10">
        <v>50714</v>
      </c>
      <c r="LG45" s="10">
        <v>177792</v>
      </c>
      <c r="LH45" s="10">
        <v>87990</v>
      </c>
      <c r="LI45" s="10">
        <v>92689</v>
      </c>
      <c r="LJ45" s="10">
        <v>693956</v>
      </c>
      <c r="LK45" s="10">
        <v>14949</v>
      </c>
      <c r="LL45" s="10">
        <v>83310</v>
      </c>
      <c r="LM45" s="10">
        <v>221008</v>
      </c>
      <c r="LN45" s="10">
        <v>78592</v>
      </c>
      <c r="LO45" s="10">
        <v>323473</v>
      </c>
      <c r="LP45" s="10">
        <v>1611119</v>
      </c>
      <c r="LQ45" s="10">
        <v>41096</v>
      </c>
      <c r="LR45" s="10">
        <v>114731</v>
      </c>
      <c r="LS45" s="10">
        <v>51946</v>
      </c>
      <c r="LT45" s="10">
        <v>1060</v>
      </c>
      <c r="LU45" s="10">
        <v>191023</v>
      </c>
      <c r="LV45" s="10">
        <v>94581</v>
      </c>
      <c r="LW45" s="10">
        <v>103170</v>
      </c>
      <c r="LX45" s="10">
        <v>71658</v>
      </c>
      <c r="LY45" s="10">
        <v>49856</v>
      </c>
      <c r="LZ45" s="10">
        <v>669285</v>
      </c>
      <c r="MA45" s="10">
        <v>27485</v>
      </c>
      <c r="MB45" s="10">
        <v>13821</v>
      </c>
      <c r="MC45" s="137">
        <v>15828</v>
      </c>
      <c r="MD45" s="10">
        <v>28671</v>
      </c>
      <c r="ME45" s="10">
        <v>52409</v>
      </c>
      <c r="MF45" s="10">
        <v>73479</v>
      </c>
      <c r="MG45" s="10">
        <v>81393</v>
      </c>
      <c r="MH45" s="10">
        <v>0</v>
      </c>
      <c r="MI45" s="10">
        <v>0</v>
      </c>
      <c r="MJ45" s="10">
        <v>49692</v>
      </c>
      <c r="MK45" s="10">
        <v>60</v>
      </c>
      <c r="ML45" s="10">
        <v>339159</v>
      </c>
      <c r="MM45" s="130">
        <v>208749</v>
      </c>
      <c r="MN45" s="10">
        <v>368291</v>
      </c>
      <c r="MO45" s="10">
        <v>5131095</v>
      </c>
      <c r="MP45" s="10">
        <v>38970</v>
      </c>
      <c r="MQ45" s="10">
        <v>130336</v>
      </c>
      <c r="MR45" s="10">
        <v>300967</v>
      </c>
      <c r="MS45" s="10">
        <v>131910</v>
      </c>
      <c r="MT45" s="10">
        <v>72547</v>
      </c>
      <c r="MU45" s="10">
        <v>43705</v>
      </c>
      <c r="MV45" s="10">
        <v>234514</v>
      </c>
      <c r="MW45" s="10">
        <v>75420</v>
      </c>
      <c r="MX45" s="10">
        <v>43835</v>
      </c>
      <c r="MY45" s="10">
        <v>483907</v>
      </c>
      <c r="MZ45" s="10">
        <v>297381</v>
      </c>
      <c r="NA45" s="137">
        <v>72832</v>
      </c>
      <c r="NB45" s="10">
        <v>68037</v>
      </c>
      <c r="NC45" s="10">
        <v>40580</v>
      </c>
      <c r="ND45" s="10">
        <v>16505</v>
      </c>
      <c r="NE45" s="10">
        <v>65933</v>
      </c>
      <c r="NF45" s="10">
        <v>43007</v>
      </c>
      <c r="NG45" s="10">
        <v>54734</v>
      </c>
      <c r="NH45" s="10">
        <v>85903</v>
      </c>
      <c r="NI45" s="10">
        <v>16184</v>
      </c>
      <c r="NJ45" s="10">
        <v>211666</v>
      </c>
      <c r="NK45" s="10">
        <v>106887</v>
      </c>
      <c r="NL45" s="10">
        <v>176520</v>
      </c>
      <c r="NM45" s="10">
        <v>127149</v>
      </c>
      <c r="NN45" s="10">
        <v>121839</v>
      </c>
      <c r="NO45" s="10">
        <v>90218</v>
      </c>
      <c r="NP45" s="10">
        <v>296300</v>
      </c>
      <c r="NQ45" s="10">
        <v>23006</v>
      </c>
      <c r="NR45" s="10">
        <v>56106</v>
      </c>
      <c r="NS45" s="10">
        <v>240413</v>
      </c>
      <c r="NT45" s="10">
        <v>14846</v>
      </c>
      <c r="NU45" s="10">
        <v>469772</v>
      </c>
      <c r="NV45" s="10">
        <v>86651</v>
      </c>
      <c r="NW45" s="10">
        <v>55925</v>
      </c>
      <c r="NX45" s="10">
        <v>141402</v>
      </c>
      <c r="NY45" s="10">
        <v>40859</v>
      </c>
      <c r="NZ45" s="10">
        <v>393</v>
      </c>
      <c r="OA45" s="10">
        <v>120963</v>
      </c>
      <c r="OB45" s="10">
        <v>1858282</v>
      </c>
      <c r="OC45" s="10">
        <v>193509</v>
      </c>
      <c r="OD45" s="10">
        <v>3846</v>
      </c>
      <c r="OE45" s="10">
        <v>22556</v>
      </c>
      <c r="OF45" s="10">
        <v>406050</v>
      </c>
      <c r="OG45" s="10">
        <v>245629</v>
      </c>
      <c r="OH45" s="10">
        <v>70020</v>
      </c>
      <c r="OI45" s="10">
        <v>42238</v>
      </c>
      <c r="OJ45" s="10">
        <v>110978</v>
      </c>
      <c r="OK45" s="10">
        <v>337024</v>
      </c>
      <c r="OL45" s="10">
        <v>117718</v>
      </c>
      <c r="OM45" s="10">
        <v>79308</v>
      </c>
      <c r="ON45" s="10">
        <v>10212</v>
      </c>
      <c r="OO45" s="10">
        <v>345603</v>
      </c>
      <c r="OP45" s="10">
        <v>0</v>
      </c>
      <c r="OQ45" s="10">
        <v>295484</v>
      </c>
      <c r="OR45" s="10">
        <v>70392</v>
      </c>
      <c r="OS45" s="10">
        <v>157430</v>
      </c>
      <c r="OT45" s="10">
        <v>152430</v>
      </c>
      <c r="OU45" s="10">
        <v>83518</v>
      </c>
    </row>
    <row r="46" spans="1:411" s="10" customFormat="1">
      <c r="A46" s="28" t="s">
        <v>29</v>
      </c>
      <c r="B46" s="10">
        <v>0</v>
      </c>
      <c r="C46" s="10">
        <v>90740</v>
      </c>
      <c r="D46" s="10">
        <v>54881</v>
      </c>
      <c r="E46" s="10">
        <v>18725</v>
      </c>
      <c r="F46" s="10">
        <v>20530</v>
      </c>
      <c r="G46" s="10">
        <v>23645</v>
      </c>
      <c r="H46" s="10">
        <v>0</v>
      </c>
      <c r="I46" s="10">
        <v>0</v>
      </c>
      <c r="J46" s="10">
        <v>0</v>
      </c>
      <c r="K46" s="10">
        <v>1533</v>
      </c>
      <c r="L46" s="10">
        <v>134845</v>
      </c>
      <c r="M46" s="10">
        <v>12329</v>
      </c>
      <c r="N46" s="10">
        <v>4210</v>
      </c>
      <c r="O46" s="10">
        <v>0</v>
      </c>
      <c r="P46" s="10">
        <v>0</v>
      </c>
      <c r="Q46" s="10">
        <v>0</v>
      </c>
      <c r="R46" s="10">
        <v>0</v>
      </c>
      <c r="S46" s="10">
        <v>491900</v>
      </c>
      <c r="T46" s="10">
        <v>140799</v>
      </c>
      <c r="U46" s="10">
        <v>60982</v>
      </c>
      <c r="V46" s="10">
        <v>92946</v>
      </c>
      <c r="W46" s="10">
        <v>213344</v>
      </c>
      <c r="X46" s="10">
        <v>123216</v>
      </c>
      <c r="Y46" s="10">
        <v>144804</v>
      </c>
      <c r="Z46" s="10">
        <v>138326</v>
      </c>
      <c r="AA46" s="10">
        <v>225533</v>
      </c>
      <c r="AB46" s="10">
        <v>52231</v>
      </c>
      <c r="AC46" s="10">
        <v>98552</v>
      </c>
      <c r="AD46" s="10">
        <v>1266783</v>
      </c>
      <c r="AE46" s="10">
        <v>0</v>
      </c>
      <c r="AF46" s="10">
        <v>5738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1908</v>
      </c>
      <c r="BC46" s="10">
        <v>1445</v>
      </c>
      <c r="BD46" s="10">
        <v>61213</v>
      </c>
      <c r="BE46" s="10">
        <v>0</v>
      </c>
      <c r="BF46" s="10">
        <v>0</v>
      </c>
      <c r="BG46" s="10">
        <v>11455</v>
      </c>
      <c r="BH46" s="10">
        <v>0</v>
      </c>
      <c r="BI46" s="10">
        <v>3768</v>
      </c>
      <c r="BJ46" s="10">
        <v>206120</v>
      </c>
      <c r="BK46" s="10">
        <v>0</v>
      </c>
      <c r="BL46" s="10">
        <v>0</v>
      </c>
      <c r="BM46" s="10">
        <v>0</v>
      </c>
      <c r="BN46" s="10">
        <v>14548</v>
      </c>
      <c r="BO46" s="10">
        <v>11770</v>
      </c>
      <c r="BP46" s="10">
        <v>0</v>
      </c>
      <c r="BQ46" s="10">
        <v>89696</v>
      </c>
      <c r="BR46" s="10">
        <v>84683</v>
      </c>
      <c r="BS46" s="10">
        <v>0</v>
      </c>
      <c r="BT46" s="10">
        <v>0</v>
      </c>
      <c r="BU46" s="10">
        <v>98730</v>
      </c>
      <c r="BV46" s="10">
        <v>0</v>
      </c>
      <c r="BW46" s="10">
        <v>0</v>
      </c>
      <c r="BX46" s="10">
        <v>1420</v>
      </c>
      <c r="BY46" s="10">
        <v>0</v>
      </c>
      <c r="BZ46" s="10">
        <v>137908</v>
      </c>
      <c r="CA46" s="10">
        <v>0</v>
      </c>
      <c r="CB46" s="10">
        <v>0</v>
      </c>
      <c r="CC46" s="10">
        <v>98400</v>
      </c>
      <c r="CD46" s="10">
        <v>0</v>
      </c>
      <c r="CE46" s="10">
        <v>41910</v>
      </c>
      <c r="CF46" s="10">
        <v>2854</v>
      </c>
      <c r="CG46" s="10">
        <v>12890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143660</v>
      </c>
      <c r="DF46" s="10">
        <v>817</v>
      </c>
      <c r="DG46" s="10">
        <v>15657</v>
      </c>
      <c r="DH46" s="10">
        <v>0</v>
      </c>
      <c r="DI46" s="10">
        <v>0</v>
      </c>
      <c r="DJ46" s="10">
        <v>104729</v>
      </c>
      <c r="DK46" s="10">
        <v>0</v>
      </c>
      <c r="DL46" s="10">
        <v>29712</v>
      </c>
      <c r="DM46" s="10">
        <v>31153</v>
      </c>
      <c r="DN46" s="10">
        <v>0</v>
      </c>
      <c r="DO46" s="10">
        <v>4325</v>
      </c>
      <c r="DP46" s="10">
        <v>0</v>
      </c>
      <c r="DQ46" s="10">
        <v>0</v>
      </c>
      <c r="DR46" s="10">
        <v>0</v>
      </c>
      <c r="DS46" s="10">
        <v>58231</v>
      </c>
      <c r="DT46" s="10">
        <v>100376</v>
      </c>
      <c r="DU46" s="10">
        <v>53637</v>
      </c>
      <c r="DV46" s="10">
        <v>110065</v>
      </c>
      <c r="DW46" s="10">
        <v>40412</v>
      </c>
      <c r="DX46" s="10">
        <v>88241</v>
      </c>
      <c r="DY46" s="10">
        <v>0</v>
      </c>
      <c r="DZ46" s="10">
        <v>61200</v>
      </c>
      <c r="EA46" s="10">
        <v>104530</v>
      </c>
      <c r="EB46" s="10">
        <v>0</v>
      </c>
      <c r="EC46" s="10">
        <v>0</v>
      </c>
      <c r="ED46" s="10">
        <v>19138</v>
      </c>
      <c r="EE46" s="10">
        <v>0</v>
      </c>
      <c r="EF46" s="10">
        <v>65409</v>
      </c>
      <c r="EG46" s="10">
        <v>6802</v>
      </c>
      <c r="EH46" s="10">
        <v>8160</v>
      </c>
      <c r="EI46" s="10">
        <v>744170</v>
      </c>
      <c r="EJ46" s="10">
        <v>0</v>
      </c>
      <c r="EK46" s="10">
        <v>0</v>
      </c>
      <c r="EL46" s="10">
        <v>116369</v>
      </c>
      <c r="EM46" s="10">
        <v>0</v>
      </c>
      <c r="EN46" s="10">
        <v>62100</v>
      </c>
      <c r="EO46" s="10">
        <v>0</v>
      </c>
      <c r="EQ46" s="10">
        <v>0</v>
      </c>
      <c r="ER46" s="10">
        <v>0</v>
      </c>
      <c r="ES46" s="10">
        <v>123800</v>
      </c>
      <c r="ET46" s="10">
        <v>201119</v>
      </c>
      <c r="EU46" s="10">
        <v>0</v>
      </c>
      <c r="EV46" s="10">
        <v>0</v>
      </c>
      <c r="EW46" s="10">
        <v>8158</v>
      </c>
      <c r="EX46" s="10">
        <v>52330</v>
      </c>
      <c r="EY46" s="10">
        <v>212160</v>
      </c>
      <c r="EZ46" s="10">
        <v>0</v>
      </c>
      <c r="FA46" s="10">
        <v>0</v>
      </c>
      <c r="FB46" s="10">
        <v>0</v>
      </c>
      <c r="FC46" s="10">
        <v>0</v>
      </c>
      <c r="FD46" s="10">
        <v>0</v>
      </c>
      <c r="FE46" s="10">
        <v>0</v>
      </c>
      <c r="FF46" s="10">
        <v>17703</v>
      </c>
      <c r="FG46" s="10">
        <v>1180</v>
      </c>
      <c r="FH46" s="10">
        <v>5548</v>
      </c>
      <c r="FI46" s="10">
        <v>149569</v>
      </c>
      <c r="FJ46" s="10">
        <v>51161</v>
      </c>
      <c r="FK46" s="10">
        <v>0</v>
      </c>
      <c r="FL46" s="10">
        <v>51213</v>
      </c>
      <c r="FM46" s="10">
        <v>642749</v>
      </c>
      <c r="FN46" s="10">
        <v>3719</v>
      </c>
      <c r="FO46" s="10">
        <v>20299</v>
      </c>
      <c r="FP46" s="10">
        <v>291203</v>
      </c>
      <c r="FQ46" s="10">
        <v>583188</v>
      </c>
      <c r="FR46" s="10">
        <v>406968</v>
      </c>
      <c r="FS46" s="10">
        <v>0</v>
      </c>
      <c r="FT46" s="10">
        <v>21682</v>
      </c>
      <c r="FU46" s="10">
        <v>0</v>
      </c>
      <c r="FV46" s="10">
        <v>0</v>
      </c>
      <c r="FW46" s="10">
        <v>440973</v>
      </c>
      <c r="FX46" s="10">
        <v>4024</v>
      </c>
      <c r="FY46" s="10">
        <v>0</v>
      </c>
      <c r="FZ46" s="10">
        <v>18012</v>
      </c>
      <c r="GA46" s="10">
        <v>94788</v>
      </c>
      <c r="GB46" s="10">
        <v>116095</v>
      </c>
      <c r="GC46" s="10">
        <v>104729</v>
      </c>
      <c r="GD46" s="10">
        <v>349687</v>
      </c>
      <c r="GE46" s="10">
        <v>0</v>
      </c>
      <c r="GF46" s="10">
        <v>0</v>
      </c>
      <c r="GG46" s="10">
        <v>1352</v>
      </c>
      <c r="GH46" s="10">
        <v>95</v>
      </c>
      <c r="GI46" s="10">
        <v>0</v>
      </c>
      <c r="GJ46" s="10">
        <v>19517</v>
      </c>
      <c r="GK46" s="10">
        <v>4337</v>
      </c>
      <c r="GL46" s="10">
        <v>0</v>
      </c>
      <c r="GM46" s="10">
        <v>10401</v>
      </c>
      <c r="GN46" s="10">
        <v>0</v>
      </c>
      <c r="GO46" s="10">
        <v>8208</v>
      </c>
      <c r="GP46" s="10">
        <v>187932</v>
      </c>
      <c r="GQ46" s="10">
        <v>10978</v>
      </c>
      <c r="GR46" s="10">
        <v>833</v>
      </c>
      <c r="GS46" s="10">
        <v>190547</v>
      </c>
      <c r="GT46" s="10">
        <v>282312</v>
      </c>
      <c r="GU46" s="10">
        <v>252953</v>
      </c>
      <c r="GV46" s="10">
        <v>1052981</v>
      </c>
      <c r="GW46" s="10">
        <v>0</v>
      </c>
      <c r="GX46" s="10">
        <v>9373</v>
      </c>
      <c r="GY46" s="10">
        <v>10032</v>
      </c>
      <c r="GZ46" s="10">
        <v>20723</v>
      </c>
      <c r="HA46" s="10">
        <v>793875</v>
      </c>
      <c r="HB46" s="10">
        <v>3595</v>
      </c>
      <c r="HC46" s="10">
        <v>0</v>
      </c>
      <c r="HD46" s="10">
        <v>55882</v>
      </c>
      <c r="HE46" s="10">
        <v>17758</v>
      </c>
      <c r="HF46" s="10">
        <v>17758</v>
      </c>
      <c r="HG46" s="10">
        <v>10061</v>
      </c>
      <c r="HH46" s="10">
        <v>154923</v>
      </c>
      <c r="HI46" s="10">
        <v>51993</v>
      </c>
      <c r="HJ46" s="10">
        <v>50124</v>
      </c>
      <c r="HK46" s="10">
        <v>63244</v>
      </c>
      <c r="HL46" s="10">
        <v>48870</v>
      </c>
      <c r="HM46" s="10">
        <v>266570</v>
      </c>
      <c r="HN46" s="10">
        <v>278991</v>
      </c>
      <c r="HO46" s="10">
        <v>7250</v>
      </c>
      <c r="HP46" s="10">
        <v>330094</v>
      </c>
      <c r="HQ46" s="10">
        <v>20425</v>
      </c>
      <c r="HR46" s="10">
        <v>30679</v>
      </c>
      <c r="HS46" s="10">
        <v>0</v>
      </c>
      <c r="HT46" s="10">
        <v>404379</v>
      </c>
      <c r="HU46" s="10">
        <v>225230</v>
      </c>
      <c r="HV46" s="10">
        <v>0</v>
      </c>
      <c r="HW46" s="10">
        <v>88631</v>
      </c>
      <c r="HX46" s="10">
        <v>0</v>
      </c>
      <c r="HY46" s="10">
        <v>95132</v>
      </c>
      <c r="HZ46" s="10">
        <v>21674</v>
      </c>
      <c r="IA46" s="10">
        <v>0</v>
      </c>
      <c r="IB46" s="10">
        <v>0</v>
      </c>
      <c r="IC46" s="10">
        <v>3466</v>
      </c>
      <c r="ID46" s="10">
        <v>0</v>
      </c>
      <c r="IE46" s="10">
        <v>32343</v>
      </c>
      <c r="IF46" s="10">
        <v>0</v>
      </c>
      <c r="IG46" s="10">
        <v>1400</v>
      </c>
      <c r="IH46" s="10">
        <v>212180</v>
      </c>
      <c r="II46" s="10">
        <v>212</v>
      </c>
      <c r="IJ46" s="10">
        <v>672</v>
      </c>
      <c r="IK46" s="10">
        <v>11702</v>
      </c>
      <c r="IL46" s="10">
        <v>131394</v>
      </c>
      <c r="IM46" s="10">
        <v>30347</v>
      </c>
      <c r="IN46" s="10">
        <v>45</v>
      </c>
      <c r="IO46" s="10">
        <v>172252</v>
      </c>
      <c r="IP46" s="10">
        <v>77941</v>
      </c>
      <c r="IQ46" s="10">
        <v>131923</v>
      </c>
      <c r="IR46" s="10">
        <v>168574</v>
      </c>
      <c r="IS46" s="10">
        <v>112322</v>
      </c>
      <c r="IT46" s="10">
        <v>116482</v>
      </c>
      <c r="IU46" s="10">
        <v>39007</v>
      </c>
      <c r="IV46" s="10">
        <v>5927</v>
      </c>
      <c r="IW46" s="10">
        <v>264807</v>
      </c>
      <c r="IX46" s="10">
        <v>37095</v>
      </c>
      <c r="IY46" s="10">
        <v>1353</v>
      </c>
      <c r="IZ46" s="10">
        <v>0</v>
      </c>
      <c r="JA46" s="10">
        <v>0</v>
      </c>
      <c r="JB46" s="10">
        <v>0</v>
      </c>
      <c r="JC46" s="10">
        <v>459369</v>
      </c>
      <c r="JD46" s="10">
        <v>0</v>
      </c>
      <c r="JE46" s="10">
        <v>0</v>
      </c>
      <c r="JF46" s="10">
        <v>0</v>
      </c>
      <c r="JG46" s="10">
        <v>0</v>
      </c>
      <c r="JH46" s="10">
        <v>1775</v>
      </c>
      <c r="JI46" s="10">
        <v>0</v>
      </c>
      <c r="JJ46" s="10">
        <v>0</v>
      </c>
      <c r="JK46" s="10">
        <v>0</v>
      </c>
      <c r="JL46" s="10">
        <v>0</v>
      </c>
      <c r="JM46" s="10">
        <v>0</v>
      </c>
      <c r="JN46" s="10">
        <v>0</v>
      </c>
      <c r="JO46" s="10">
        <v>0</v>
      </c>
      <c r="JP46" s="10">
        <v>0</v>
      </c>
      <c r="JQ46" s="10">
        <v>0</v>
      </c>
      <c r="JR46" s="10">
        <v>0</v>
      </c>
      <c r="JS46" s="10">
        <v>0</v>
      </c>
      <c r="JT46" s="10">
        <v>0</v>
      </c>
      <c r="JU46" s="10">
        <v>0</v>
      </c>
      <c r="JV46" s="10">
        <v>0</v>
      </c>
      <c r="JW46" s="10">
        <v>1250</v>
      </c>
      <c r="JX46" s="10">
        <v>20191</v>
      </c>
      <c r="JY46" s="10">
        <v>234721</v>
      </c>
      <c r="JZ46" s="10">
        <v>9685</v>
      </c>
      <c r="KA46" s="10">
        <v>7175</v>
      </c>
      <c r="KB46" s="10">
        <v>92128</v>
      </c>
      <c r="KC46" s="10">
        <v>30006</v>
      </c>
      <c r="KD46" s="10">
        <v>0</v>
      </c>
      <c r="KE46" s="10">
        <v>3896</v>
      </c>
      <c r="KF46" s="10">
        <v>6958</v>
      </c>
      <c r="KG46" s="10">
        <v>40960</v>
      </c>
      <c r="KH46" s="10">
        <v>0</v>
      </c>
      <c r="KI46" s="10">
        <v>44819</v>
      </c>
      <c r="KJ46" s="10">
        <v>1586</v>
      </c>
      <c r="KK46" s="10">
        <v>0</v>
      </c>
      <c r="KL46" s="10">
        <v>24848</v>
      </c>
      <c r="KM46" s="10">
        <v>1733</v>
      </c>
      <c r="KN46" s="10">
        <v>64509</v>
      </c>
      <c r="KO46" s="10">
        <v>3595</v>
      </c>
      <c r="KP46" s="10">
        <v>0</v>
      </c>
      <c r="KQ46" s="10">
        <v>0</v>
      </c>
      <c r="KR46" s="10">
        <v>0</v>
      </c>
      <c r="KS46" s="10">
        <v>0</v>
      </c>
      <c r="KT46" s="10">
        <v>0</v>
      </c>
      <c r="KU46" s="10">
        <v>0</v>
      </c>
      <c r="KV46" s="10">
        <v>0</v>
      </c>
      <c r="KW46" s="10">
        <v>394</v>
      </c>
      <c r="KX46" s="10">
        <v>3837</v>
      </c>
      <c r="KY46" s="10">
        <v>0</v>
      </c>
      <c r="KZ46" s="10">
        <v>0</v>
      </c>
      <c r="LA46" s="10">
        <v>356</v>
      </c>
      <c r="LB46" s="10">
        <v>260786</v>
      </c>
      <c r="LC46" s="10">
        <v>110840</v>
      </c>
      <c r="LD46" s="10">
        <v>0</v>
      </c>
      <c r="LE46" s="10">
        <v>11835</v>
      </c>
      <c r="LF46" s="10">
        <v>3086</v>
      </c>
      <c r="LG46" s="10">
        <v>137323</v>
      </c>
      <c r="LH46" s="10">
        <v>43723</v>
      </c>
      <c r="LI46" s="10">
        <v>0</v>
      </c>
      <c r="LJ46" s="10">
        <v>0</v>
      </c>
      <c r="LK46" s="10">
        <v>12895</v>
      </c>
      <c r="LL46" s="10">
        <v>14924</v>
      </c>
      <c r="LM46" s="10">
        <v>5116</v>
      </c>
      <c r="LN46" s="10">
        <v>0</v>
      </c>
      <c r="LO46" s="10">
        <v>243883</v>
      </c>
      <c r="LP46" s="10">
        <v>27846</v>
      </c>
      <c r="LQ46" s="10">
        <v>0</v>
      </c>
      <c r="LR46" s="10">
        <v>107904</v>
      </c>
      <c r="LS46" s="10">
        <v>0</v>
      </c>
      <c r="LT46" s="10">
        <v>5414</v>
      </c>
      <c r="LU46" s="10">
        <v>129761</v>
      </c>
      <c r="LV46" s="10">
        <v>0</v>
      </c>
      <c r="LW46" s="10">
        <v>0</v>
      </c>
      <c r="LX46" s="10">
        <v>167640</v>
      </c>
      <c r="LY46" s="10">
        <v>200867</v>
      </c>
      <c r="LZ46" s="10">
        <v>70407</v>
      </c>
      <c r="MA46" s="10">
        <v>12748</v>
      </c>
      <c r="MB46" s="10">
        <v>0</v>
      </c>
      <c r="MC46" s="162">
        <v>8987</v>
      </c>
      <c r="MD46" s="10">
        <v>4648</v>
      </c>
      <c r="ME46" s="10">
        <v>11339</v>
      </c>
      <c r="MF46" s="10">
        <v>0</v>
      </c>
      <c r="MG46" s="10">
        <v>1326</v>
      </c>
      <c r="MH46" s="10">
        <v>0</v>
      </c>
      <c r="MI46" s="10">
        <v>25354</v>
      </c>
      <c r="MJ46" s="10">
        <v>0</v>
      </c>
      <c r="MK46" s="10">
        <v>0</v>
      </c>
      <c r="ML46" s="10">
        <v>1275</v>
      </c>
      <c r="MM46" s="130">
        <v>153406</v>
      </c>
      <c r="MN46" s="10">
        <v>62563</v>
      </c>
      <c r="MO46" s="10">
        <v>0</v>
      </c>
      <c r="MP46" s="10">
        <v>0</v>
      </c>
      <c r="MQ46" s="10">
        <v>105006</v>
      </c>
      <c r="MR46" s="10">
        <v>0</v>
      </c>
      <c r="MS46" s="10">
        <v>4928</v>
      </c>
      <c r="MT46" s="10">
        <v>5535</v>
      </c>
      <c r="MU46" s="10">
        <v>69600</v>
      </c>
      <c r="MV46" s="10">
        <v>40657</v>
      </c>
      <c r="MW46" s="10">
        <v>4580</v>
      </c>
      <c r="MX46" s="10">
        <v>57000</v>
      </c>
      <c r="MY46" s="10">
        <v>0</v>
      </c>
      <c r="MZ46" s="10">
        <v>0</v>
      </c>
      <c r="NA46" s="162">
        <v>0</v>
      </c>
      <c r="NB46" s="10">
        <v>0</v>
      </c>
      <c r="NC46" s="10">
        <v>0</v>
      </c>
      <c r="ND46" s="10">
        <v>394</v>
      </c>
      <c r="NE46" s="10">
        <v>0</v>
      </c>
      <c r="NF46" s="10">
        <v>1839</v>
      </c>
      <c r="NG46" s="10">
        <v>196712</v>
      </c>
      <c r="NH46" s="10">
        <v>0</v>
      </c>
      <c r="NI46" s="10">
        <v>28654</v>
      </c>
      <c r="NJ46" s="10">
        <v>234000</v>
      </c>
      <c r="NK46" s="10">
        <v>176108</v>
      </c>
      <c r="NL46" s="10">
        <v>0</v>
      </c>
      <c r="NM46" s="10">
        <v>98400</v>
      </c>
      <c r="NN46" s="10">
        <v>98600</v>
      </c>
      <c r="NO46" s="10">
        <v>9352</v>
      </c>
      <c r="NP46" s="10">
        <v>320829</v>
      </c>
      <c r="NQ46" s="10">
        <v>86466</v>
      </c>
      <c r="NR46" s="10">
        <v>2823</v>
      </c>
      <c r="NS46" s="10">
        <v>0</v>
      </c>
      <c r="NT46" s="10">
        <v>0</v>
      </c>
      <c r="NU46" s="10">
        <v>45772</v>
      </c>
      <c r="NV46" s="10">
        <v>2754</v>
      </c>
      <c r="NW46" s="10">
        <v>0</v>
      </c>
      <c r="NX46" s="10">
        <v>1714</v>
      </c>
      <c r="NY46" s="10">
        <v>10611</v>
      </c>
      <c r="NZ46" s="10">
        <v>0</v>
      </c>
      <c r="OA46" s="10">
        <v>61846</v>
      </c>
      <c r="OB46" s="10">
        <v>533160</v>
      </c>
      <c r="OC46" s="10">
        <v>196967</v>
      </c>
      <c r="OD46" s="10">
        <v>57593</v>
      </c>
      <c r="OE46" s="10">
        <v>0</v>
      </c>
      <c r="OF46" s="10">
        <v>0</v>
      </c>
      <c r="OG46" s="10">
        <v>17236</v>
      </c>
      <c r="OH46" s="10">
        <v>38732</v>
      </c>
      <c r="OI46" s="10">
        <v>49150</v>
      </c>
      <c r="OJ46" s="10">
        <v>119667</v>
      </c>
      <c r="OK46" s="10">
        <v>0</v>
      </c>
      <c r="OL46" s="10">
        <v>98400</v>
      </c>
      <c r="OM46" s="10">
        <v>108425</v>
      </c>
      <c r="ON46" s="10">
        <v>0</v>
      </c>
      <c r="OO46" s="10">
        <v>30801</v>
      </c>
      <c r="OP46" s="10">
        <v>0</v>
      </c>
      <c r="OQ46" s="10">
        <v>140533</v>
      </c>
      <c r="OR46" s="10">
        <v>153969</v>
      </c>
      <c r="OS46" s="10">
        <v>20297</v>
      </c>
      <c r="OT46" s="10">
        <v>0</v>
      </c>
      <c r="OU46" s="10">
        <v>4200</v>
      </c>
    </row>
    <row r="47" spans="1:411" s="10" customFormat="1">
      <c r="A47" s="28" t="s">
        <v>30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407454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10">
        <v>0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10">
        <v>0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>
        <v>0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10">
        <v>0</v>
      </c>
      <c r="FB47" s="10">
        <v>0</v>
      </c>
      <c r="FC47" s="10">
        <v>0</v>
      </c>
      <c r="FD47" s="10">
        <v>0</v>
      </c>
      <c r="FE47" s="10">
        <v>0</v>
      </c>
      <c r="FF47" s="10">
        <v>0</v>
      </c>
      <c r="FG47" s="10">
        <v>0</v>
      </c>
      <c r="FH47" s="10">
        <v>0</v>
      </c>
      <c r="FI47" s="10">
        <v>0</v>
      </c>
      <c r="FJ47" s="10">
        <v>0</v>
      </c>
      <c r="FK47" s="10">
        <v>0</v>
      </c>
      <c r="FL47" s="10">
        <v>0</v>
      </c>
      <c r="FM47" s="10">
        <v>0</v>
      </c>
      <c r="FN47" s="10">
        <v>0</v>
      </c>
      <c r="FO47" s="10">
        <v>0</v>
      </c>
      <c r="FP47" s="10">
        <v>0</v>
      </c>
      <c r="FQ47" s="10">
        <v>0</v>
      </c>
      <c r="FR47" s="10">
        <v>0</v>
      </c>
      <c r="FS47" s="10">
        <v>0</v>
      </c>
      <c r="FT47" s="10">
        <v>0</v>
      </c>
      <c r="FU47" s="10">
        <v>0</v>
      </c>
      <c r="FV47" s="10">
        <v>0</v>
      </c>
      <c r="FW47" s="10">
        <v>0</v>
      </c>
      <c r="FX47" s="10">
        <v>0</v>
      </c>
      <c r="FY47" s="10">
        <v>0</v>
      </c>
      <c r="FZ47" s="10">
        <v>0</v>
      </c>
      <c r="GA47" s="10">
        <v>0</v>
      </c>
      <c r="GB47" s="10">
        <v>0</v>
      </c>
      <c r="GC47" s="10">
        <v>0</v>
      </c>
      <c r="GD47" s="10">
        <v>0</v>
      </c>
      <c r="GE47" s="10">
        <v>0</v>
      </c>
      <c r="GF47" s="10">
        <v>0</v>
      </c>
      <c r="GG47" s="10">
        <v>0</v>
      </c>
      <c r="GH47" s="10">
        <v>0</v>
      </c>
      <c r="GI47" s="10">
        <v>0</v>
      </c>
      <c r="GJ47" s="10">
        <v>0</v>
      </c>
      <c r="GK47" s="10">
        <v>0</v>
      </c>
      <c r="GL47" s="10">
        <v>0</v>
      </c>
      <c r="GM47" s="10">
        <v>0</v>
      </c>
      <c r="GN47" s="10">
        <v>0</v>
      </c>
      <c r="GO47" s="10">
        <v>0</v>
      </c>
      <c r="GP47" s="10">
        <v>0</v>
      </c>
      <c r="GQ47" s="10">
        <v>0</v>
      </c>
      <c r="GR47" s="10">
        <v>0</v>
      </c>
      <c r="GS47" s="10">
        <v>0</v>
      </c>
      <c r="GT47" s="10">
        <v>0</v>
      </c>
      <c r="GU47" s="10">
        <v>0</v>
      </c>
      <c r="GV47" s="10">
        <v>0</v>
      </c>
      <c r="GW47" s="10">
        <v>0</v>
      </c>
      <c r="GX47" s="10">
        <v>0</v>
      </c>
      <c r="GY47" s="10">
        <v>0</v>
      </c>
      <c r="GZ47" s="10">
        <v>0</v>
      </c>
      <c r="HA47" s="10">
        <v>0</v>
      </c>
      <c r="HB47" s="10">
        <v>0</v>
      </c>
      <c r="HC47" s="10">
        <v>0</v>
      </c>
      <c r="HD47" s="10">
        <v>0</v>
      </c>
      <c r="HE47" s="10">
        <v>0</v>
      </c>
      <c r="HF47" s="10">
        <v>0</v>
      </c>
      <c r="HG47" s="10">
        <v>0</v>
      </c>
      <c r="HH47" s="10">
        <v>0</v>
      </c>
      <c r="HI47" s="10">
        <v>0</v>
      </c>
      <c r="HJ47" s="10">
        <v>0</v>
      </c>
      <c r="HK47" s="10">
        <v>0</v>
      </c>
      <c r="HL47" s="10">
        <v>0</v>
      </c>
      <c r="HM47" s="10">
        <v>0</v>
      </c>
      <c r="HN47" s="10">
        <v>0</v>
      </c>
      <c r="HO47" s="10">
        <v>0</v>
      </c>
      <c r="HP47" s="10">
        <v>0</v>
      </c>
      <c r="HQ47" s="10">
        <v>0</v>
      </c>
      <c r="HR47" s="10">
        <v>0</v>
      </c>
      <c r="HS47" s="10">
        <v>0</v>
      </c>
      <c r="HT47" s="10">
        <v>0</v>
      </c>
      <c r="HU47" s="10">
        <v>0</v>
      </c>
      <c r="HV47" s="10">
        <v>0</v>
      </c>
      <c r="HW47" s="10">
        <v>0</v>
      </c>
      <c r="HX47" s="10">
        <v>0</v>
      </c>
      <c r="HY47" s="10">
        <v>0</v>
      </c>
      <c r="HZ47" s="10">
        <v>0</v>
      </c>
      <c r="IA47" s="10">
        <v>0</v>
      </c>
      <c r="IB47" s="10">
        <v>0</v>
      </c>
      <c r="IC47" s="10">
        <v>0</v>
      </c>
      <c r="ID47" s="10">
        <v>0</v>
      </c>
      <c r="IE47" s="10">
        <v>0</v>
      </c>
      <c r="IF47" s="10">
        <v>0</v>
      </c>
      <c r="IG47" s="10">
        <v>0</v>
      </c>
      <c r="IH47" s="10">
        <v>0</v>
      </c>
      <c r="II47" s="10">
        <v>0</v>
      </c>
      <c r="IJ47" s="10">
        <v>0</v>
      </c>
      <c r="IK47" s="10">
        <v>0</v>
      </c>
      <c r="IL47" s="10">
        <v>0</v>
      </c>
      <c r="IM47" s="10">
        <v>0</v>
      </c>
      <c r="IN47" s="10">
        <v>0</v>
      </c>
      <c r="IO47" s="10">
        <v>0</v>
      </c>
      <c r="IP47" s="10">
        <v>0</v>
      </c>
      <c r="IQ47" s="10">
        <v>0</v>
      </c>
      <c r="IR47" s="10">
        <v>0</v>
      </c>
      <c r="IS47" s="10">
        <v>0</v>
      </c>
      <c r="IT47" s="10">
        <v>0</v>
      </c>
      <c r="IU47" s="10">
        <v>0</v>
      </c>
      <c r="IV47" s="10">
        <v>0</v>
      </c>
      <c r="IW47" s="10">
        <v>0</v>
      </c>
      <c r="IX47" s="10">
        <v>0</v>
      </c>
      <c r="IY47" s="10">
        <v>0</v>
      </c>
      <c r="IZ47" s="10">
        <v>0</v>
      </c>
      <c r="JA47" s="10">
        <v>0</v>
      </c>
      <c r="JB47" s="10">
        <v>0</v>
      </c>
      <c r="JC47" s="10">
        <v>0</v>
      </c>
      <c r="JD47" s="10">
        <v>0</v>
      </c>
      <c r="JE47" s="10">
        <v>0</v>
      </c>
      <c r="JF47" s="10">
        <v>0</v>
      </c>
      <c r="JG47" s="10">
        <v>0</v>
      </c>
      <c r="JH47" s="10">
        <v>0</v>
      </c>
      <c r="JI47" s="10">
        <v>0</v>
      </c>
      <c r="JJ47" s="10">
        <v>0</v>
      </c>
      <c r="JK47" s="10">
        <v>0</v>
      </c>
      <c r="JL47" s="10">
        <v>0</v>
      </c>
      <c r="JM47" s="10">
        <v>0</v>
      </c>
      <c r="JN47" s="10">
        <v>0</v>
      </c>
      <c r="JO47" s="10">
        <v>0</v>
      </c>
      <c r="JP47" s="10">
        <v>0</v>
      </c>
      <c r="JQ47" s="10">
        <v>0</v>
      </c>
      <c r="JR47" s="10">
        <v>0</v>
      </c>
      <c r="JS47" s="10">
        <v>0</v>
      </c>
      <c r="JT47" s="10">
        <v>0</v>
      </c>
      <c r="JU47" s="10">
        <v>0</v>
      </c>
      <c r="JV47" s="10">
        <v>0</v>
      </c>
      <c r="JW47" s="10">
        <v>0</v>
      </c>
      <c r="JX47" s="10">
        <v>0</v>
      </c>
      <c r="JY47" s="10">
        <v>0</v>
      </c>
      <c r="JZ47" s="10">
        <v>0</v>
      </c>
      <c r="KA47" s="10">
        <v>0</v>
      </c>
      <c r="KB47" s="10">
        <v>0</v>
      </c>
      <c r="KC47" s="10">
        <v>0</v>
      </c>
      <c r="KD47" s="10">
        <v>0</v>
      </c>
      <c r="KE47" s="10">
        <v>0</v>
      </c>
      <c r="KF47" s="10">
        <v>0</v>
      </c>
      <c r="KG47" s="10">
        <v>0</v>
      </c>
      <c r="KH47" s="10">
        <v>0</v>
      </c>
      <c r="KI47" s="10">
        <v>0</v>
      </c>
      <c r="KJ47" s="10">
        <v>0</v>
      </c>
      <c r="KK47" s="10">
        <v>0</v>
      </c>
      <c r="KL47" s="10">
        <v>0</v>
      </c>
      <c r="KM47" s="10">
        <v>0</v>
      </c>
      <c r="KN47" s="10">
        <v>0</v>
      </c>
      <c r="KO47" s="10">
        <v>0</v>
      </c>
      <c r="KP47" s="10">
        <v>0</v>
      </c>
      <c r="KQ47" s="10">
        <v>0</v>
      </c>
      <c r="KR47" s="10">
        <v>0</v>
      </c>
      <c r="KS47" s="10">
        <v>0</v>
      </c>
      <c r="KT47" s="10">
        <v>0</v>
      </c>
      <c r="KU47" s="10">
        <v>0</v>
      </c>
      <c r="KV47" s="10">
        <v>0</v>
      </c>
      <c r="KW47" s="10">
        <v>0</v>
      </c>
      <c r="KX47" s="10">
        <v>0</v>
      </c>
      <c r="KY47" s="10">
        <v>0</v>
      </c>
      <c r="KZ47" s="10">
        <v>0</v>
      </c>
      <c r="LA47" s="10">
        <v>0</v>
      </c>
      <c r="LB47" s="10">
        <v>0</v>
      </c>
      <c r="LC47" s="10">
        <v>0</v>
      </c>
      <c r="LD47" s="10">
        <v>0</v>
      </c>
      <c r="LE47" s="10">
        <v>0</v>
      </c>
      <c r="LF47" s="10">
        <v>0</v>
      </c>
      <c r="LG47" s="10">
        <v>0</v>
      </c>
      <c r="LH47" s="10">
        <v>0</v>
      </c>
      <c r="LI47" s="10">
        <v>0</v>
      </c>
      <c r="LJ47" s="10">
        <v>0</v>
      </c>
      <c r="LK47" s="10">
        <v>0</v>
      </c>
      <c r="LL47" s="10">
        <v>0</v>
      </c>
      <c r="LM47" s="10">
        <v>0</v>
      </c>
      <c r="LN47" s="10">
        <v>0</v>
      </c>
      <c r="LO47" s="10">
        <v>0</v>
      </c>
      <c r="LP47" s="10">
        <v>0</v>
      </c>
      <c r="LQ47" s="10">
        <v>0</v>
      </c>
      <c r="LR47" s="10">
        <v>0</v>
      </c>
      <c r="LS47" s="10">
        <v>0</v>
      </c>
      <c r="LT47" s="10">
        <v>0</v>
      </c>
      <c r="LU47" s="10">
        <v>0</v>
      </c>
      <c r="LV47" s="10">
        <v>0</v>
      </c>
      <c r="LW47" s="10">
        <v>0</v>
      </c>
      <c r="LX47" s="10">
        <v>0</v>
      </c>
      <c r="LY47" s="10">
        <v>0</v>
      </c>
      <c r="LZ47" s="10">
        <v>0</v>
      </c>
      <c r="MA47" s="10">
        <v>0</v>
      </c>
      <c r="MB47" s="10">
        <v>0</v>
      </c>
      <c r="MC47" s="162">
        <v>0</v>
      </c>
      <c r="MD47" s="10">
        <v>0</v>
      </c>
      <c r="ME47" s="10">
        <v>0</v>
      </c>
      <c r="MF47" s="10">
        <v>0</v>
      </c>
      <c r="MG47" s="10">
        <v>0</v>
      </c>
      <c r="MH47" s="10">
        <v>17737</v>
      </c>
      <c r="MI47" s="10">
        <v>43207</v>
      </c>
      <c r="MJ47" s="10">
        <v>224343</v>
      </c>
      <c r="MK47" s="10">
        <v>11729</v>
      </c>
      <c r="ML47" s="10">
        <v>0</v>
      </c>
      <c r="MM47" s="163">
        <v>0</v>
      </c>
      <c r="MN47" s="10">
        <v>0</v>
      </c>
      <c r="MO47" s="10">
        <v>0</v>
      </c>
      <c r="MP47" s="10">
        <v>0</v>
      </c>
      <c r="MQ47" s="10">
        <v>0</v>
      </c>
      <c r="MR47" s="10">
        <v>0</v>
      </c>
      <c r="MS47" s="10">
        <v>0</v>
      </c>
      <c r="MT47" s="10">
        <v>0</v>
      </c>
      <c r="MU47" s="10">
        <v>0</v>
      </c>
      <c r="MV47" s="10">
        <v>0</v>
      </c>
      <c r="MW47" s="10">
        <v>0</v>
      </c>
      <c r="MX47" s="10">
        <v>0</v>
      </c>
      <c r="MY47" s="10">
        <v>0</v>
      </c>
      <c r="MZ47" s="10">
        <v>0</v>
      </c>
      <c r="NA47" s="162">
        <v>0</v>
      </c>
      <c r="NB47" s="10">
        <v>0</v>
      </c>
      <c r="NC47" s="10">
        <v>0</v>
      </c>
      <c r="ND47" s="10">
        <v>0</v>
      </c>
      <c r="NE47" s="10">
        <v>0</v>
      </c>
      <c r="NF47" s="10">
        <v>0</v>
      </c>
      <c r="NG47" s="10">
        <v>0</v>
      </c>
      <c r="NH47" s="10">
        <v>0</v>
      </c>
      <c r="NI47" s="10">
        <v>0</v>
      </c>
      <c r="NJ47" s="10">
        <v>0</v>
      </c>
      <c r="NK47" s="10">
        <v>0</v>
      </c>
      <c r="NL47" s="10">
        <v>0</v>
      </c>
      <c r="NM47" s="10">
        <v>0</v>
      </c>
      <c r="NN47" s="10">
        <v>0</v>
      </c>
      <c r="NO47" s="10">
        <v>0</v>
      </c>
      <c r="NP47" s="10">
        <v>0</v>
      </c>
      <c r="NQ47" s="10">
        <v>0</v>
      </c>
      <c r="NR47" s="10">
        <v>0</v>
      </c>
      <c r="NS47" s="10">
        <v>0</v>
      </c>
      <c r="NT47" s="10">
        <v>0</v>
      </c>
      <c r="NU47" s="10">
        <v>0</v>
      </c>
      <c r="NV47" s="10">
        <v>0</v>
      </c>
      <c r="NW47" s="10">
        <v>0</v>
      </c>
      <c r="NX47" s="10">
        <v>0</v>
      </c>
      <c r="NY47" s="10">
        <v>0</v>
      </c>
      <c r="NZ47" s="10">
        <v>0</v>
      </c>
      <c r="OA47" s="10">
        <v>0</v>
      </c>
      <c r="OB47" s="10">
        <v>0</v>
      </c>
      <c r="OC47" s="10">
        <v>0</v>
      </c>
      <c r="OD47" s="10">
        <v>0</v>
      </c>
      <c r="OE47" s="10">
        <v>0</v>
      </c>
      <c r="OF47" s="10">
        <v>0</v>
      </c>
      <c r="OG47" s="10">
        <v>0</v>
      </c>
      <c r="OH47" s="10">
        <v>0</v>
      </c>
      <c r="OI47" s="10">
        <v>0</v>
      </c>
      <c r="OJ47" s="10">
        <v>0</v>
      </c>
      <c r="OK47" s="10">
        <v>0</v>
      </c>
      <c r="OL47" s="10">
        <v>0</v>
      </c>
      <c r="OM47" s="10">
        <v>0</v>
      </c>
      <c r="ON47" s="10">
        <v>0</v>
      </c>
      <c r="OO47" s="10">
        <v>0</v>
      </c>
      <c r="OP47" s="10">
        <v>0</v>
      </c>
      <c r="OQ47" s="10">
        <v>0</v>
      </c>
      <c r="OR47" s="10">
        <v>0</v>
      </c>
      <c r="OS47" s="10">
        <v>0</v>
      </c>
      <c r="OT47" s="10">
        <v>0</v>
      </c>
      <c r="OU47" s="10">
        <v>0</v>
      </c>
    </row>
    <row r="48" spans="1:411" s="10" customFormat="1">
      <c r="A48" s="28" t="s">
        <v>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10">
        <v>0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10">
        <v>0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10">
        <v>0</v>
      </c>
      <c r="EQ48" s="10">
        <v>0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0</v>
      </c>
      <c r="FA48" s="10">
        <v>0</v>
      </c>
      <c r="FB48" s="10">
        <v>0</v>
      </c>
      <c r="FC48" s="10">
        <v>0</v>
      </c>
      <c r="FD48" s="10">
        <v>0</v>
      </c>
      <c r="FE48" s="10">
        <v>0</v>
      </c>
      <c r="FF48" s="10">
        <v>0</v>
      </c>
      <c r="FG48" s="10">
        <v>0</v>
      </c>
      <c r="FH48" s="10">
        <v>0</v>
      </c>
      <c r="FI48" s="10">
        <v>0</v>
      </c>
      <c r="FJ48" s="10">
        <v>0</v>
      </c>
      <c r="FK48" s="10">
        <v>0</v>
      </c>
      <c r="FL48" s="10">
        <v>0</v>
      </c>
      <c r="FM48" s="10">
        <v>0</v>
      </c>
      <c r="FN48" s="10">
        <v>0</v>
      </c>
      <c r="FO48" s="10">
        <v>0</v>
      </c>
      <c r="FP48" s="10">
        <v>0</v>
      </c>
      <c r="FQ48" s="10">
        <v>0</v>
      </c>
      <c r="FR48" s="10">
        <v>0</v>
      </c>
      <c r="FS48" s="10">
        <v>0</v>
      </c>
      <c r="FT48" s="10">
        <v>0</v>
      </c>
      <c r="FU48" s="10">
        <v>0</v>
      </c>
      <c r="FV48" s="10">
        <v>0</v>
      </c>
      <c r="FW48" s="10">
        <v>0</v>
      </c>
      <c r="FX48" s="10">
        <v>0</v>
      </c>
      <c r="FY48" s="10">
        <v>0</v>
      </c>
      <c r="FZ48" s="10">
        <v>0</v>
      </c>
      <c r="GA48" s="10">
        <v>0</v>
      </c>
      <c r="GB48" s="10">
        <v>0</v>
      </c>
      <c r="GC48" s="10">
        <v>0</v>
      </c>
      <c r="GD48" s="10">
        <v>0</v>
      </c>
      <c r="GE48" s="10">
        <v>0</v>
      </c>
      <c r="GF48" s="10">
        <v>0</v>
      </c>
      <c r="GG48" s="10">
        <v>0</v>
      </c>
      <c r="GH48" s="10">
        <v>0</v>
      </c>
      <c r="GI48" s="10">
        <v>0</v>
      </c>
      <c r="GJ48" s="10">
        <v>0</v>
      </c>
      <c r="GK48" s="10">
        <v>0</v>
      </c>
      <c r="GL48" s="10">
        <v>0</v>
      </c>
      <c r="GM48" s="10">
        <v>0</v>
      </c>
      <c r="GN48" s="10">
        <v>0</v>
      </c>
      <c r="GO48" s="10">
        <v>0</v>
      </c>
      <c r="GP48" s="10">
        <v>0</v>
      </c>
      <c r="GQ48" s="10">
        <v>0</v>
      </c>
      <c r="GR48" s="10">
        <v>0</v>
      </c>
      <c r="GS48" s="10">
        <v>0</v>
      </c>
      <c r="GT48" s="10">
        <v>0</v>
      </c>
      <c r="GU48" s="10">
        <v>0</v>
      </c>
      <c r="GV48" s="10">
        <v>0</v>
      </c>
      <c r="GW48" s="10">
        <v>0</v>
      </c>
      <c r="GX48" s="10">
        <v>0</v>
      </c>
      <c r="GY48" s="10">
        <v>0</v>
      </c>
      <c r="GZ48" s="10">
        <v>0</v>
      </c>
      <c r="HA48" s="10">
        <v>0</v>
      </c>
      <c r="HB48" s="10">
        <v>0</v>
      </c>
      <c r="HC48" s="10">
        <v>0</v>
      </c>
      <c r="HD48" s="10">
        <v>0</v>
      </c>
      <c r="HE48" s="10">
        <v>0</v>
      </c>
      <c r="HF48" s="10">
        <v>0</v>
      </c>
      <c r="HG48" s="10">
        <v>0</v>
      </c>
      <c r="HH48" s="10">
        <v>0</v>
      </c>
      <c r="HI48" s="10">
        <v>0</v>
      </c>
      <c r="HJ48" s="10">
        <v>0</v>
      </c>
      <c r="HK48" s="10">
        <v>0</v>
      </c>
      <c r="HL48" s="10">
        <v>0</v>
      </c>
      <c r="HM48" s="10">
        <v>0</v>
      </c>
      <c r="HN48" s="10">
        <v>0</v>
      </c>
      <c r="HO48" s="10">
        <v>0</v>
      </c>
      <c r="HP48" s="10">
        <v>0</v>
      </c>
      <c r="HQ48" s="10">
        <v>0</v>
      </c>
      <c r="HR48" s="10">
        <v>0</v>
      </c>
      <c r="HS48" s="10">
        <v>0</v>
      </c>
      <c r="HT48" s="10">
        <v>0</v>
      </c>
      <c r="HU48" s="10">
        <v>0</v>
      </c>
      <c r="HV48" s="10">
        <v>0</v>
      </c>
      <c r="HW48" s="10">
        <v>0</v>
      </c>
      <c r="HX48" s="10">
        <v>0</v>
      </c>
      <c r="HY48" s="10">
        <v>0</v>
      </c>
      <c r="HZ48" s="10">
        <v>0</v>
      </c>
      <c r="IA48" s="10">
        <v>0</v>
      </c>
      <c r="IB48" s="10">
        <v>0</v>
      </c>
      <c r="IC48" s="10">
        <v>0</v>
      </c>
      <c r="ID48" s="10">
        <v>0</v>
      </c>
      <c r="IE48" s="10">
        <v>0</v>
      </c>
      <c r="IF48" s="10">
        <v>0</v>
      </c>
      <c r="IG48" s="10">
        <v>0</v>
      </c>
      <c r="IH48" s="10">
        <v>0</v>
      </c>
      <c r="II48" s="10">
        <v>0</v>
      </c>
      <c r="IJ48" s="10">
        <v>0</v>
      </c>
      <c r="IK48" s="10">
        <v>0</v>
      </c>
      <c r="IL48" s="10">
        <v>0</v>
      </c>
      <c r="IM48" s="10">
        <v>0</v>
      </c>
      <c r="IN48" s="10">
        <v>0</v>
      </c>
      <c r="IO48" s="10">
        <v>0</v>
      </c>
      <c r="IP48" s="10">
        <v>0</v>
      </c>
      <c r="IQ48" s="10">
        <v>0</v>
      </c>
      <c r="IR48" s="10">
        <v>0</v>
      </c>
      <c r="IS48" s="10">
        <v>0</v>
      </c>
      <c r="IT48" s="10">
        <v>0</v>
      </c>
      <c r="IU48" s="10">
        <v>0</v>
      </c>
      <c r="IV48" s="10">
        <v>0</v>
      </c>
      <c r="IW48" s="10">
        <v>0</v>
      </c>
      <c r="IX48" s="10">
        <v>0</v>
      </c>
      <c r="IY48" s="10">
        <v>0</v>
      </c>
      <c r="IZ48" s="10">
        <v>0</v>
      </c>
      <c r="JA48" s="10">
        <v>0</v>
      </c>
      <c r="JB48" s="10">
        <v>0</v>
      </c>
      <c r="JC48" s="10">
        <v>0</v>
      </c>
      <c r="JD48" s="10">
        <v>0</v>
      </c>
      <c r="JE48" s="10">
        <v>0</v>
      </c>
      <c r="JF48" s="10">
        <v>0</v>
      </c>
      <c r="JG48" s="10">
        <v>0</v>
      </c>
      <c r="JH48" s="10">
        <v>0</v>
      </c>
      <c r="JI48" s="10">
        <v>0</v>
      </c>
      <c r="JJ48" s="10">
        <v>0</v>
      </c>
      <c r="JK48" s="10">
        <v>0</v>
      </c>
      <c r="JL48" s="10">
        <v>0</v>
      </c>
      <c r="JM48" s="10">
        <v>0</v>
      </c>
      <c r="JN48" s="10">
        <v>0</v>
      </c>
      <c r="JO48" s="10">
        <v>0</v>
      </c>
      <c r="JP48" s="10">
        <v>0</v>
      </c>
      <c r="JQ48" s="10">
        <v>0</v>
      </c>
      <c r="JR48" s="10">
        <v>0</v>
      </c>
      <c r="JS48" s="10">
        <v>0</v>
      </c>
      <c r="JT48" s="10">
        <v>0</v>
      </c>
      <c r="JU48" s="10">
        <v>0</v>
      </c>
      <c r="JV48" s="10">
        <v>0</v>
      </c>
      <c r="JW48" s="10">
        <v>0</v>
      </c>
      <c r="JX48" s="10">
        <v>0</v>
      </c>
      <c r="JY48" s="10">
        <v>0</v>
      </c>
      <c r="JZ48" s="10">
        <v>0</v>
      </c>
      <c r="KA48" s="10">
        <v>0</v>
      </c>
      <c r="KB48" s="10">
        <v>0</v>
      </c>
      <c r="KC48" s="10">
        <v>0</v>
      </c>
      <c r="KD48" s="10">
        <v>0</v>
      </c>
      <c r="KE48" s="10">
        <v>0</v>
      </c>
      <c r="KF48" s="10">
        <v>0</v>
      </c>
      <c r="KG48" s="10">
        <v>0</v>
      </c>
      <c r="KH48" s="10">
        <v>0</v>
      </c>
      <c r="KI48" s="10">
        <v>0</v>
      </c>
      <c r="KJ48" s="10">
        <v>0</v>
      </c>
      <c r="KK48" s="10">
        <v>0</v>
      </c>
      <c r="KL48" s="10">
        <v>0</v>
      </c>
      <c r="KM48" s="10">
        <v>0</v>
      </c>
      <c r="KN48" s="10">
        <v>0</v>
      </c>
      <c r="KO48" s="10">
        <v>0</v>
      </c>
      <c r="KP48" s="10">
        <v>0</v>
      </c>
      <c r="KQ48" s="10">
        <v>0</v>
      </c>
      <c r="KR48" s="10">
        <v>0</v>
      </c>
      <c r="KS48" s="10">
        <v>0</v>
      </c>
      <c r="KT48" s="10">
        <v>0</v>
      </c>
      <c r="KU48" s="10">
        <v>0</v>
      </c>
      <c r="KV48" s="10">
        <v>0</v>
      </c>
      <c r="KW48" s="10">
        <v>0</v>
      </c>
      <c r="KX48" s="10">
        <v>0</v>
      </c>
      <c r="KY48" s="10">
        <v>0</v>
      </c>
      <c r="KZ48" s="10">
        <v>0</v>
      </c>
      <c r="LA48" s="10">
        <v>0</v>
      </c>
      <c r="LB48" s="10">
        <v>0</v>
      </c>
      <c r="LC48" s="10">
        <v>0</v>
      </c>
      <c r="LD48" s="10">
        <v>0</v>
      </c>
      <c r="LE48" s="10">
        <v>0</v>
      </c>
      <c r="LF48" s="10">
        <v>0</v>
      </c>
      <c r="LG48" s="10">
        <v>0</v>
      </c>
      <c r="LH48" s="10">
        <v>0</v>
      </c>
      <c r="LI48" s="10">
        <v>0</v>
      </c>
      <c r="LJ48" s="10">
        <v>0</v>
      </c>
      <c r="LK48" s="10">
        <v>0</v>
      </c>
      <c r="LL48" s="10">
        <v>0</v>
      </c>
      <c r="LM48" s="10">
        <v>0</v>
      </c>
      <c r="LN48" s="10">
        <v>0</v>
      </c>
      <c r="LO48" s="10">
        <v>0</v>
      </c>
      <c r="LP48" s="10">
        <v>0</v>
      </c>
      <c r="LQ48" s="10">
        <v>0</v>
      </c>
      <c r="LR48" s="10">
        <v>0</v>
      </c>
      <c r="LS48" s="10">
        <v>0</v>
      </c>
      <c r="LT48" s="10">
        <v>0</v>
      </c>
      <c r="LU48" s="10">
        <v>0</v>
      </c>
      <c r="LV48" s="10">
        <v>0</v>
      </c>
      <c r="LW48" s="10">
        <v>0</v>
      </c>
      <c r="LX48" s="10">
        <v>0</v>
      </c>
      <c r="LY48" s="10">
        <v>0</v>
      </c>
      <c r="LZ48" s="10">
        <v>0</v>
      </c>
      <c r="MA48" s="10">
        <v>0</v>
      </c>
      <c r="MB48" s="10">
        <v>0</v>
      </c>
      <c r="MC48" s="162">
        <v>0</v>
      </c>
      <c r="MD48" s="10">
        <v>0</v>
      </c>
      <c r="ME48" s="10">
        <v>0</v>
      </c>
      <c r="MF48" s="10">
        <v>0</v>
      </c>
      <c r="MG48" s="10">
        <v>0</v>
      </c>
      <c r="MH48" s="10">
        <v>0</v>
      </c>
      <c r="MI48" s="10">
        <v>0</v>
      </c>
      <c r="MJ48" s="10">
        <v>0</v>
      </c>
      <c r="MK48" s="10">
        <v>0</v>
      </c>
      <c r="ML48" s="10">
        <v>0</v>
      </c>
      <c r="MM48" s="163">
        <v>0</v>
      </c>
      <c r="MN48" s="10">
        <v>0</v>
      </c>
      <c r="MO48" s="10">
        <v>0</v>
      </c>
      <c r="MP48" s="10">
        <v>0</v>
      </c>
      <c r="MQ48" s="10">
        <v>0</v>
      </c>
      <c r="MR48" s="10">
        <v>0</v>
      </c>
      <c r="MS48" s="10">
        <v>0</v>
      </c>
      <c r="MT48" s="10">
        <v>0</v>
      </c>
      <c r="MU48" s="10">
        <v>0</v>
      </c>
      <c r="MV48" s="10">
        <v>0</v>
      </c>
      <c r="MW48" s="10">
        <v>0</v>
      </c>
      <c r="MX48" s="10">
        <v>0</v>
      </c>
      <c r="MY48" s="10">
        <v>0</v>
      </c>
      <c r="MZ48" s="10">
        <v>0</v>
      </c>
      <c r="NA48" s="162">
        <v>0</v>
      </c>
      <c r="NB48" s="10">
        <v>0</v>
      </c>
      <c r="NC48" s="10">
        <v>0</v>
      </c>
      <c r="ND48" s="10">
        <v>0</v>
      </c>
      <c r="NE48" s="10">
        <v>0</v>
      </c>
      <c r="NF48" s="10">
        <v>0</v>
      </c>
      <c r="NG48" s="10">
        <v>0</v>
      </c>
      <c r="NH48" s="10">
        <v>0</v>
      </c>
      <c r="NI48" s="10">
        <v>0</v>
      </c>
      <c r="NJ48" s="10">
        <v>0</v>
      </c>
      <c r="NK48" s="10">
        <v>0</v>
      </c>
      <c r="NL48" s="10">
        <v>0</v>
      </c>
      <c r="NM48" s="10">
        <v>0</v>
      </c>
      <c r="NN48" s="10">
        <v>0</v>
      </c>
      <c r="NO48" s="10">
        <v>0</v>
      </c>
      <c r="NP48" s="10">
        <v>0</v>
      </c>
      <c r="NQ48" s="10">
        <v>0</v>
      </c>
      <c r="NR48" s="10">
        <v>0</v>
      </c>
      <c r="NS48" s="10">
        <v>0</v>
      </c>
      <c r="NT48" s="10">
        <v>0</v>
      </c>
      <c r="NU48" s="10">
        <v>0</v>
      </c>
      <c r="NV48" s="10">
        <v>0</v>
      </c>
      <c r="NW48" s="10">
        <v>0</v>
      </c>
      <c r="NX48" s="10">
        <v>0</v>
      </c>
      <c r="NY48" s="10">
        <v>0</v>
      </c>
      <c r="NZ48" s="10">
        <v>0</v>
      </c>
      <c r="OA48" s="10">
        <v>0</v>
      </c>
      <c r="OB48" s="10">
        <v>0</v>
      </c>
      <c r="OC48" s="10">
        <v>0</v>
      </c>
      <c r="OD48" s="10">
        <v>0</v>
      </c>
      <c r="OE48" s="10">
        <v>0</v>
      </c>
      <c r="OF48" s="10">
        <v>0</v>
      </c>
      <c r="OG48" s="10">
        <v>0</v>
      </c>
      <c r="OH48" s="10">
        <v>0</v>
      </c>
      <c r="OI48" s="10">
        <v>0</v>
      </c>
      <c r="OJ48" s="10">
        <v>0</v>
      </c>
      <c r="OK48" s="10">
        <v>0</v>
      </c>
      <c r="OL48" s="10">
        <v>0</v>
      </c>
      <c r="OM48" s="10">
        <v>0</v>
      </c>
      <c r="ON48" s="10">
        <v>0</v>
      </c>
      <c r="OO48" s="10">
        <v>0</v>
      </c>
      <c r="OP48" s="10">
        <v>0</v>
      </c>
      <c r="OQ48" s="10">
        <v>0</v>
      </c>
      <c r="OR48" s="10">
        <v>0</v>
      </c>
      <c r="OS48" s="10">
        <v>0</v>
      </c>
      <c r="OT48" s="10">
        <v>0</v>
      </c>
      <c r="OU48" s="10">
        <v>0</v>
      </c>
    </row>
    <row r="49" spans="1:416" s="10" customFormat="1">
      <c r="A49" s="28" t="s">
        <v>32</v>
      </c>
      <c r="B49" s="10">
        <v>5151</v>
      </c>
      <c r="C49" s="10">
        <v>0</v>
      </c>
      <c r="D49" s="10">
        <v>0</v>
      </c>
      <c r="E49" s="10">
        <v>112830</v>
      </c>
      <c r="F49" s="10">
        <v>40329</v>
      </c>
      <c r="G49" s="10">
        <v>112830</v>
      </c>
      <c r="H49" s="10">
        <v>0</v>
      </c>
      <c r="I49" s="10">
        <v>0</v>
      </c>
      <c r="J49" s="10">
        <v>8508</v>
      </c>
      <c r="K49" s="10">
        <v>0</v>
      </c>
      <c r="L49" s="10">
        <v>19979</v>
      </c>
      <c r="M49" s="10">
        <v>33431</v>
      </c>
      <c r="N49" s="10">
        <v>0</v>
      </c>
      <c r="O49" s="10">
        <v>1691</v>
      </c>
      <c r="P49" s="10">
        <v>677</v>
      </c>
      <c r="Q49" s="10">
        <v>0</v>
      </c>
      <c r="R49" s="10">
        <v>24390</v>
      </c>
      <c r="S49" s="10">
        <v>68315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364884</v>
      </c>
      <c r="AE49" s="10">
        <v>0</v>
      </c>
      <c r="AF49" s="10">
        <v>13781</v>
      </c>
      <c r="AG49" s="10">
        <v>32774</v>
      </c>
      <c r="AH49" s="10">
        <v>49517</v>
      </c>
      <c r="AI49" s="10">
        <v>49437</v>
      </c>
      <c r="AJ49" s="10">
        <v>48443</v>
      </c>
      <c r="AK49" s="10">
        <v>51323</v>
      </c>
      <c r="AL49" s="10">
        <v>65155</v>
      </c>
      <c r="AM49" s="10">
        <v>64118</v>
      </c>
      <c r="AN49" s="10">
        <v>82139</v>
      </c>
      <c r="AO49" s="10">
        <v>48178</v>
      </c>
      <c r="AP49" s="10">
        <v>49247</v>
      </c>
      <c r="AQ49" s="10">
        <v>66506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39953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10427</v>
      </c>
      <c r="BI49" s="10">
        <v>0</v>
      </c>
      <c r="BJ49" s="10">
        <v>132179</v>
      </c>
      <c r="BK49" s="10">
        <v>0</v>
      </c>
      <c r="BL49" s="10">
        <v>0</v>
      </c>
      <c r="BM49" s="10">
        <v>500</v>
      </c>
      <c r="BN49" s="10">
        <v>29701</v>
      </c>
      <c r="BO49" s="10">
        <v>0</v>
      </c>
      <c r="BP49" s="10">
        <v>6233</v>
      </c>
      <c r="BQ49" s="10">
        <v>39522</v>
      </c>
      <c r="BR49" s="10">
        <v>0</v>
      </c>
      <c r="BS49" s="10">
        <v>0</v>
      </c>
      <c r="BT49" s="10">
        <v>20418</v>
      </c>
      <c r="BU49" s="10">
        <v>0</v>
      </c>
      <c r="BV49" s="10">
        <v>0</v>
      </c>
      <c r="BW49" s="10">
        <v>40900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90468</v>
      </c>
      <c r="CI49" s="10">
        <v>0</v>
      </c>
      <c r="CJ49" s="10">
        <v>0</v>
      </c>
      <c r="CK49" s="10">
        <v>0</v>
      </c>
      <c r="CL49" s="10">
        <v>0</v>
      </c>
      <c r="CM49" s="10">
        <v>224223</v>
      </c>
      <c r="CN49" s="10">
        <v>85985</v>
      </c>
      <c r="CO49" s="10">
        <v>111540</v>
      </c>
      <c r="CP49" s="10">
        <v>177344</v>
      </c>
      <c r="CQ49" s="10">
        <v>179289</v>
      </c>
      <c r="CR49" s="10">
        <v>162862</v>
      </c>
      <c r="CS49" s="10">
        <v>0</v>
      </c>
      <c r="CT49" s="10">
        <v>0</v>
      </c>
      <c r="CU49" s="10">
        <v>0</v>
      </c>
      <c r="CV49" s="10">
        <v>85831</v>
      </c>
      <c r="CW49" s="10">
        <v>193793</v>
      </c>
      <c r="CX49" s="10">
        <v>139137</v>
      </c>
      <c r="CY49" s="10">
        <v>0</v>
      </c>
      <c r="CZ49" s="10">
        <v>165492</v>
      </c>
      <c r="DA49" s="10">
        <v>156375</v>
      </c>
      <c r="DB49" s="10">
        <v>175879</v>
      </c>
      <c r="DC49" s="10">
        <v>89094</v>
      </c>
      <c r="DD49" s="10">
        <v>34350</v>
      </c>
      <c r="DE49" s="10">
        <v>0</v>
      </c>
      <c r="DF49" s="10">
        <v>0</v>
      </c>
      <c r="DG49" s="10">
        <v>0</v>
      </c>
      <c r="DH49" s="10">
        <v>15207</v>
      </c>
      <c r="DI49" s="10">
        <v>24075</v>
      </c>
      <c r="DJ49" s="10">
        <v>22755</v>
      </c>
      <c r="DK49" s="10">
        <v>0</v>
      </c>
      <c r="DL49" s="10">
        <v>14700</v>
      </c>
      <c r="DM49" s="10">
        <v>33989</v>
      </c>
      <c r="DN49" s="10">
        <v>27087</v>
      </c>
      <c r="DO49" s="10">
        <v>33581</v>
      </c>
      <c r="DP49" s="10">
        <v>43330</v>
      </c>
      <c r="DQ49" s="10">
        <v>0</v>
      </c>
      <c r="DR49" s="10">
        <v>4954</v>
      </c>
      <c r="DS49" s="10">
        <v>0</v>
      </c>
      <c r="DT49" s="10">
        <v>12145</v>
      </c>
      <c r="DU49" s="10">
        <v>0</v>
      </c>
      <c r="DV49" s="10">
        <v>20913</v>
      </c>
      <c r="DW49" s="10">
        <v>49509</v>
      </c>
      <c r="DX49" s="10">
        <v>43147</v>
      </c>
      <c r="DY49" s="10">
        <v>23979</v>
      </c>
      <c r="DZ49" s="10">
        <v>48079</v>
      </c>
      <c r="EA49" s="10">
        <v>24903</v>
      </c>
      <c r="EB49" s="10">
        <v>0</v>
      </c>
      <c r="EC49" s="10">
        <v>17111</v>
      </c>
      <c r="ED49" s="10">
        <v>0</v>
      </c>
      <c r="EE49" s="10">
        <v>0</v>
      </c>
      <c r="EF49" s="10">
        <v>0</v>
      </c>
      <c r="EG49" s="10">
        <v>9370</v>
      </c>
      <c r="EH49" s="10">
        <v>0</v>
      </c>
      <c r="EI49" s="10">
        <v>21939</v>
      </c>
      <c r="EJ49" s="10">
        <v>0</v>
      </c>
      <c r="EK49" s="10">
        <v>0</v>
      </c>
      <c r="EL49" s="10">
        <v>11227</v>
      </c>
      <c r="EM49" s="10">
        <v>27720</v>
      </c>
      <c r="EN49" s="10">
        <v>27336</v>
      </c>
      <c r="EO49" s="10">
        <v>26730</v>
      </c>
      <c r="EQ49" s="10">
        <v>11901</v>
      </c>
      <c r="ER49" s="10">
        <v>0</v>
      </c>
      <c r="ES49" s="10">
        <v>21622</v>
      </c>
      <c r="ET49" s="10">
        <v>45335</v>
      </c>
      <c r="EU49" s="10">
        <v>0</v>
      </c>
      <c r="EV49" s="10">
        <v>4926</v>
      </c>
      <c r="EW49" s="10">
        <v>30477</v>
      </c>
      <c r="EX49" s="10">
        <v>10561</v>
      </c>
      <c r="EY49" s="10">
        <v>23733</v>
      </c>
      <c r="EZ49" s="10">
        <v>10479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0</v>
      </c>
      <c r="FH49" s="10">
        <v>0</v>
      </c>
      <c r="FI49" s="10">
        <v>22030</v>
      </c>
      <c r="FJ49" s="10">
        <v>0</v>
      </c>
      <c r="FK49" s="10">
        <v>61757</v>
      </c>
      <c r="FL49" s="10">
        <v>23646</v>
      </c>
      <c r="FM49" s="10">
        <v>36508</v>
      </c>
      <c r="FN49" s="10">
        <v>12610</v>
      </c>
      <c r="FO49" s="10">
        <v>41795</v>
      </c>
      <c r="FP49" s="10">
        <v>13745</v>
      </c>
      <c r="FQ49" s="10">
        <v>2796</v>
      </c>
      <c r="FR49" s="10">
        <v>27768</v>
      </c>
      <c r="FS49" s="10">
        <v>0</v>
      </c>
      <c r="FT49" s="10">
        <v>0</v>
      </c>
      <c r="FU49" s="10">
        <v>3718</v>
      </c>
      <c r="FV49" s="10">
        <v>214200</v>
      </c>
      <c r="FW49" s="10">
        <v>0</v>
      </c>
      <c r="FX49" s="10">
        <v>0</v>
      </c>
      <c r="FY49" s="10">
        <v>0</v>
      </c>
      <c r="FZ49" s="10">
        <v>0</v>
      </c>
      <c r="GA49" s="10">
        <v>0</v>
      </c>
      <c r="GB49" s="10">
        <v>28359</v>
      </c>
      <c r="GC49" s="10">
        <v>22755</v>
      </c>
      <c r="GD49" s="10">
        <v>95164</v>
      </c>
      <c r="GE49" s="10">
        <v>0</v>
      </c>
      <c r="GF49" s="10">
        <v>6621</v>
      </c>
      <c r="GG49" s="10">
        <v>0</v>
      </c>
      <c r="GH49" s="10">
        <v>8875</v>
      </c>
      <c r="GI49" s="10">
        <v>0</v>
      </c>
      <c r="GJ49" s="10">
        <v>25906</v>
      </c>
      <c r="GK49" s="10">
        <v>7494</v>
      </c>
      <c r="GL49" s="10">
        <v>26956</v>
      </c>
      <c r="GM49" s="10">
        <v>0</v>
      </c>
      <c r="GN49" s="10">
        <v>0</v>
      </c>
      <c r="GO49" s="10">
        <v>0</v>
      </c>
      <c r="GP49" s="10">
        <v>0</v>
      </c>
      <c r="GQ49" s="10">
        <v>19381</v>
      </c>
      <c r="GR49" s="10">
        <v>0</v>
      </c>
      <c r="GS49" s="10">
        <v>0</v>
      </c>
      <c r="GT49" s="10">
        <v>43596</v>
      </c>
      <c r="GU49" s="10">
        <v>45125</v>
      </c>
      <c r="GV49" s="10">
        <v>106189</v>
      </c>
      <c r="GW49" s="10">
        <v>9187</v>
      </c>
      <c r="GX49" s="10">
        <v>0</v>
      </c>
      <c r="GY49" s="10">
        <v>0</v>
      </c>
      <c r="GZ49" s="10">
        <v>0</v>
      </c>
      <c r="HA49" s="10">
        <v>59500</v>
      </c>
      <c r="HB49" s="10">
        <v>0</v>
      </c>
      <c r="HC49" s="10">
        <v>5980</v>
      </c>
      <c r="HD49" s="10">
        <v>0</v>
      </c>
      <c r="HE49" s="10">
        <v>0</v>
      </c>
      <c r="HF49" s="10">
        <v>61821</v>
      </c>
      <c r="HG49" s="10">
        <v>0</v>
      </c>
      <c r="HH49" s="10">
        <v>0</v>
      </c>
      <c r="HI49" s="10">
        <v>26255</v>
      </c>
      <c r="HJ49" s="10">
        <v>0</v>
      </c>
      <c r="HK49" s="10">
        <v>0</v>
      </c>
      <c r="HL49" s="10">
        <v>0</v>
      </c>
      <c r="HM49" s="10">
        <v>0</v>
      </c>
      <c r="HN49" s="10">
        <v>46491</v>
      </c>
      <c r="HO49" s="10">
        <v>0</v>
      </c>
      <c r="HP49" s="10">
        <v>0</v>
      </c>
      <c r="HQ49" s="10">
        <v>0</v>
      </c>
      <c r="HR49" s="10">
        <v>0</v>
      </c>
      <c r="HS49" s="10">
        <v>0</v>
      </c>
      <c r="HT49" s="10">
        <v>0</v>
      </c>
      <c r="HU49" s="10">
        <v>0</v>
      </c>
      <c r="HV49" s="10">
        <v>0</v>
      </c>
      <c r="HW49" s="10">
        <v>0</v>
      </c>
      <c r="HX49" s="10">
        <v>0</v>
      </c>
      <c r="HY49" s="10">
        <v>0</v>
      </c>
      <c r="HZ49" s="10">
        <v>0</v>
      </c>
      <c r="IA49" s="10">
        <v>29067</v>
      </c>
      <c r="IB49" s="10">
        <v>0</v>
      </c>
      <c r="IC49" s="10">
        <v>694</v>
      </c>
      <c r="ID49" s="10">
        <v>0</v>
      </c>
      <c r="IE49" s="10">
        <v>0</v>
      </c>
      <c r="IF49" s="10">
        <v>0</v>
      </c>
      <c r="IG49" s="10">
        <v>0</v>
      </c>
      <c r="IH49" s="10">
        <v>88531</v>
      </c>
      <c r="II49" s="10">
        <v>0</v>
      </c>
      <c r="IJ49" s="10">
        <v>0</v>
      </c>
      <c r="IK49" s="10">
        <v>0</v>
      </c>
      <c r="IL49" s="10">
        <v>0</v>
      </c>
      <c r="IM49" s="10">
        <v>0</v>
      </c>
      <c r="IN49" s="10">
        <v>0</v>
      </c>
      <c r="IO49" s="10">
        <v>0</v>
      </c>
      <c r="IP49" s="10">
        <v>0</v>
      </c>
      <c r="IQ49" s="10">
        <v>0</v>
      </c>
      <c r="IR49" s="10">
        <v>0</v>
      </c>
      <c r="IS49" s="10">
        <v>0</v>
      </c>
      <c r="IT49" s="10">
        <v>0</v>
      </c>
      <c r="IU49" s="10">
        <v>0</v>
      </c>
      <c r="IV49" s="10">
        <v>0</v>
      </c>
      <c r="IW49" s="10">
        <v>0</v>
      </c>
      <c r="IX49" s="10">
        <v>0</v>
      </c>
      <c r="IY49" s="10">
        <v>0</v>
      </c>
      <c r="IZ49" s="10">
        <v>0</v>
      </c>
      <c r="JA49" s="10">
        <v>21016</v>
      </c>
      <c r="JB49" s="10">
        <v>12981</v>
      </c>
      <c r="JC49" s="10">
        <v>58490</v>
      </c>
      <c r="JD49" s="10">
        <v>9046</v>
      </c>
      <c r="JE49" s="10">
        <v>30211</v>
      </c>
      <c r="JF49" s="10">
        <v>52289</v>
      </c>
      <c r="JG49" s="10">
        <v>28184</v>
      </c>
      <c r="JH49" s="10">
        <v>0</v>
      </c>
      <c r="JI49" s="10">
        <v>86694</v>
      </c>
      <c r="JJ49" s="10">
        <v>75918</v>
      </c>
      <c r="JK49" s="10">
        <v>82559</v>
      </c>
      <c r="JL49" s="10">
        <v>47949</v>
      </c>
      <c r="JM49" s="10">
        <v>75835</v>
      </c>
      <c r="JN49" s="10">
        <v>83739</v>
      </c>
      <c r="JO49" s="10">
        <v>81304</v>
      </c>
      <c r="JP49" s="10">
        <v>61540</v>
      </c>
      <c r="JQ49" s="10">
        <v>81395</v>
      </c>
      <c r="JR49" s="10">
        <v>57381</v>
      </c>
      <c r="JS49" s="10">
        <v>83498</v>
      </c>
      <c r="JT49" s="10">
        <v>79811</v>
      </c>
      <c r="JU49" s="10">
        <v>122501</v>
      </c>
      <c r="JV49" s="10">
        <v>78022</v>
      </c>
      <c r="JW49" s="10">
        <v>223867</v>
      </c>
      <c r="JX49" s="10">
        <v>0</v>
      </c>
      <c r="JY49" s="10">
        <v>32532</v>
      </c>
      <c r="JZ49" s="10">
        <v>0</v>
      </c>
      <c r="KA49" s="10">
        <v>21036</v>
      </c>
      <c r="KB49" s="10">
        <v>0</v>
      </c>
      <c r="KC49" s="10">
        <v>0</v>
      </c>
      <c r="KD49" s="10">
        <v>0</v>
      </c>
      <c r="KE49" s="10">
        <v>0</v>
      </c>
      <c r="KF49" s="10">
        <v>46860</v>
      </c>
      <c r="KG49" s="10">
        <v>0</v>
      </c>
      <c r="KH49" s="10">
        <v>0</v>
      </c>
      <c r="KI49" s="10">
        <v>17900</v>
      </c>
      <c r="KJ49" s="10">
        <v>13219</v>
      </c>
      <c r="KK49" s="10">
        <v>12906</v>
      </c>
      <c r="KL49" s="10">
        <v>4224</v>
      </c>
      <c r="KM49" s="10">
        <v>0</v>
      </c>
      <c r="KN49" s="10">
        <v>0</v>
      </c>
      <c r="KO49" s="10">
        <v>0</v>
      </c>
      <c r="KP49" s="10">
        <v>25653</v>
      </c>
      <c r="KQ49" s="10">
        <v>47045</v>
      </c>
      <c r="KR49" s="10">
        <v>0</v>
      </c>
      <c r="KS49" s="10">
        <v>11070</v>
      </c>
      <c r="KT49" s="10">
        <v>37770</v>
      </c>
      <c r="KU49" s="10">
        <v>6540</v>
      </c>
      <c r="KV49" s="10">
        <v>0</v>
      </c>
      <c r="KW49" s="10">
        <v>0</v>
      </c>
      <c r="KX49" s="10">
        <v>13330</v>
      </c>
      <c r="KY49" s="10">
        <v>0</v>
      </c>
      <c r="KZ49" s="10">
        <v>0</v>
      </c>
      <c r="LA49" s="10">
        <v>12386</v>
      </c>
      <c r="LB49" s="10">
        <v>75857</v>
      </c>
      <c r="LC49" s="10">
        <v>44876</v>
      </c>
      <c r="LD49" s="10">
        <v>0</v>
      </c>
      <c r="LE49" s="10">
        <v>0</v>
      </c>
      <c r="LF49" s="10">
        <v>0</v>
      </c>
      <c r="LG49" s="10">
        <v>0</v>
      </c>
      <c r="LH49" s="10">
        <v>15698</v>
      </c>
      <c r="LI49" s="10">
        <v>12000</v>
      </c>
      <c r="LJ49" s="10">
        <v>48805</v>
      </c>
      <c r="LK49" s="10">
        <v>0</v>
      </c>
      <c r="LL49" s="10">
        <v>0</v>
      </c>
      <c r="LM49" s="10">
        <v>26014</v>
      </c>
      <c r="LN49" s="10">
        <v>4831</v>
      </c>
      <c r="LO49" s="10">
        <v>31542</v>
      </c>
      <c r="LP49" s="10">
        <v>80000</v>
      </c>
      <c r="LQ49" s="10">
        <v>0</v>
      </c>
      <c r="LR49" s="10">
        <v>0</v>
      </c>
      <c r="LS49" s="10">
        <v>0</v>
      </c>
      <c r="LT49" s="10">
        <v>0</v>
      </c>
      <c r="LU49" s="10">
        <v>0</v>
      </c>
      <c r="LV49" s="10">
        <v>0</v>
      </c>
      <c r="LW49" s="10">
        <v>0</v>
      </c>
      <c r="LX49" s="10">
        <v>0</v>
      </c>
      <c r="LY49" s="10">
        <v>14577</v>
      </c>
      <c r="LZ49" s="10">
        <v>39894</v>
      </c>
      <c r="MA49" s="10">
        <v>0</v>
      </c>
      <c r="MB49" s="10">
        <v>0</v>
      </c>
      <c r="MC49" s="162">
        <v>0</v>
      </c>
      <c r="MD49" s="10">
        <v>0</v>
      </c>
      <c r="ME49" s="10">
        <v>0</v>
      </c>
      <c r="MF49" s="10">
        <v>0</v>
      </c>
      <c r="MG49" s="10">
        <v>16862</v>
      </c>
      <c r="MH49" s="10">
        <v>0</v>
      </c>
      <c r="MI49" s="10">
        <v>0</v>
      </c>
      <c r="MJ49" s="10">
        <v>0</v>
      </c>
      <c r="MK49" s="10">
        <v>0</v>
      </c>
      <c r="ML49" s="10">
        <v>40664</v>
      </c>
      <c r="MM49" s="163">
        <v>0</v>
      </c>
      <c r="MN49" s="10">
        <v>0</v>
      </c>
      <c r="MO49" s="10">
        <v>0</v>
      </c>
      <c r="MP49" s="10">
        <v>0</v>
      </c>
      <c r="MQ49" s="10">
        <v>18046</v>
      </c>
      <c r="MR49" s="10">
        <v>18319</v>
      </c>
      <c r="MS49" s="10">
        <v>42610</v>
      </c>
      <c r="MT49" s="10">
        <v>57726</v>
      </c>
      <c r="MU49" s="10">
        <v>6843</v>
      </c>
      <c r="MV49" s="10">
        <v>45002</v>
      </c>
      <c r="MW49" s="10">
        <v>0</v>
      </c>
      <c r="MX49" s="10">
        <v>10296</v>
      </c>
      <c r="MY49" s="10">
        <v>0</v>
      </c>
      <c r="MZ49" s="10">
        <v>65014</v>
      </c>
      <c r="NA49" s="162">
        <v>0</v>
      </c>
      <c r="NB49" s="10">
        <v>19900</v>
      </c>
      <c r="NC49" s="10">
        <v>0</v>
      </c>
      <c r="ND49" s="10">
        <v>10692</v>
      </c>
      <c r="NE49" s="10">
        <v>0</v>
      </c>
      <c r="NF49" s="10">
        <v>9302</v>
      </c>
      <c r="NG49" s="10">
        <v>24439</v>
      </c>
      <c r="NH49" s="10">
        <v>46669</v>
      </c>
      <c r="NI49" s="10">
        <v>0</v>
      </c>
      <c r="NJ49" s="10">
        <v>0</v>
      </c>
      <c r="NK49" s="10">
        <v>0</v>
      </c>
      <c r="NL49" s="10">
        <v>14541</v>
      </c>
      <c r="NM49" s="10">
        <v>0</v>
      </c>
      <c r="NN49" s="10">
        <v>0</v>
      </c>
      <c r="NO49" s="10">
        <v>0</v>
      </c>
      <c r="NP49" s="10">
        <v>23880</v>
      </c>
      <c r="NQ49" s="10">
        <v>0</v>
      </c>
      <c r="NR49" s="10">
        <v>3992</v>
      </c>
      <c r="NS49" s="10">
        <v>13888</v>
      </c>
      <c r="NT49" s="10">
        <v>0</v>
      </c>
      <c r="NU49" s="10">
        <v>60704</v>
      </c>
      <c r="NV49" s="10">
        <v>18276</v>
      </c>
      <c r="NW49" s="10">
        <v>0</v>
      </c>
      <c r="NX49" s="10">
        <v>0</v>
      </c>
      <c r="NY49" s="10">
        <v>0</v>
      </c>
      <c r="NZ49" s="10">
        <v>5006</v>
      </c>
      <c r="OA49" s="10">
        <v>48313</v>
      </c>
      <c r="OB49" s="10">
        <v>0</v>
      </c>
      <c r="OC49" s="10">
        <v>61203</v>
      </c>
      <c r="OD49" s="10">
        <v>0</v>
      </c>
      <c r="OE49" s="10">
        <v>5994</v>
      </c>
      <c r="OF49" s="10">
        <v>39114</v>
      </c>
      <c r="OG49" s="10">
        <v>19000</v>
      </c>
      <c r="OH49" s="10">
        <v>0</v>
      </c>
      <c r="OI49" s="10">
        <v>0</v>
      </c>
      <c r="OJ49" s="10">
        <v>0</v>
      </c>
      <c r="OK49" s="10">
        <v>18050</v>
      </c>
      <c r="OL49" s="10">
        <v>0</v>
      </c>
      <c r="OM49" s="10">
        <v>23637</v>
      </c>
      <c r="ON49" s="10">
        <v>0</v>
      </c>
      <c r="OO49" s="10">
        <v>31720</v>
      </c>
      <c r="OP49" s="10">
        <v>0</v>
      </c>
      <c r="OQ49" s="10">
        <v>132025</v>
      </c>
      <c r="OR49" s="10">
        <v>0</v>
      </c>
      <c r="OS49" s="10">
        <v>0</v>
      </c>
      <c r="OT49" s="10">
        <v>0</v>
      </c>
      <c r="OU49" s="10">
        <v>0</v>
      </c>
    </row>
    <row r="50" spans="1:416" s="10" customFormat="1">
      <c r="A50" s="28" t="s">
        <v>33</v>
      </c>
      <c r="B50" s="10">
        <v>577799</v>
      </c>
      <c r="C50" s="10">
        <v>4813317</v>
      </c>
      <c r="D50" s="10">
        <v>1006604</v>
      </c>
      <c r="E50" s="10">
        <v>8631499</v>
      </c>
      <c r="F50" s="10">
        <v>4075517</v>
      </c>
      <c r="G50" s="10">
        <v>5963864</v>
      </c>
      <c r="H50" s="10">
        <v>4650169</v>
      </c>
      <c r="I50" s="10">
        <v>889467</v>
      </c>
      <c r="J50" s="10">
        <v>1349231</v>
      </c>
      <c r="K50" s="10">
        <v>1190707</v>
      </c>
      <c r="L50" s="10">
        <v>2380396</v>
      </c>
      <c r="M50" s="10">
        <v>3033977</v>
      </c>
      <c r="N50" s="10">
        <v>733411</v>
      </c>
      <c r="O50" s="10">
        <v>54758</v>
      </c>
      <c r="P50" s="10">
        <v>81431</v>
      </c>
      <c r="Q50" s="10">
        <v>912149</v>
      </c>
      <c r="R50" s="10">
        <v>2584848</v>
      </c>
      <c r="S50" s="10">
        <v>5037952</v>
      </c>
      <c r="T50" s="10">
        <v>3290743</v>
      </c>
      <c r="U50" s="10">
        <v>1269848</v>
      </c>
      <c r="V50" s="10">
        <v>1996484</v>
      </c>
      <c r="W50" s="10">
        <v>2045114</v>
      </c>
      <c r="X50" s="10">
        <v>1808405</v>
      </c>
      <c r="Y50" s="10">
        <v>3210569</v>
      </c>
      <c r="Z50" s="10">
        <v>3567841</v>
      </c>
      <c r="AA50" s="10">
        <v>2966904</v>
      </c>
      <c r="AB50" s="10">
        <v>3141530</v>
      </c>
      <c r="AC50" s="10">
        <v>3052576</v>
      </c>
      <c r="AD50" s="10">
        <v>66112685</v>
      </c>
      <c r="AE50" s="10">
        <v>46215612</v>
      </c>
      <c r="AF50" s="10">
        <v>2005995</v>
      </c>
      <c r="AG50" s="10">
        <v>5801888</v>
      </c>
      <c r="AH50" s="10">
        <v>3821085</v>
      </c>
      <c r="AI50" s="10">
        <v>3680357</v>
      </c>
      <c r="AJ50" s="10">
        <v>3866360</v>
      </c>
      <c r="AK50" s="10">
        <v>4206683</v>
      </c>
      <c r="AL50" s="10">
        <v>5178517</v>
      </c>
      <c r="AM50" s="10">
        <v>5788603</v>
      </c>
      <c r="AN50" s="10">
        <v>7146568</v>
      </c>
      <c r="AO50" s="10">
        <v>3584574</v>
      </c>
      <c r="AP50" s="10">
        <v>3576216</v>
      </c>
      <c r="AQ50" s="10">
        <v>5280054</v>
      </c>
      <c r="AR50" s="10">
        <v>4641966</v>
      </c>
      <c r="AS50" s="10">
        <v>3798384</v>
      </c>
      <c r="AT50" s="10">
        <v>5877537</v>
      </c>
      <c r="AU50" s="10">
        <v>4300674</v>
      </c>
      <c r="AV50" s="10">
        <v>3511752</v>
      </c>
      <c r="AW50" s="10">
        <v>4975311</v>
      </c>
      <c r="AX50" s="10">
        <v>3767181</v>
      </c>
      <c r="AY50" s="10">
        <v>7223001</v>
      </c>
      <c r="AZ50" s="10">
        <v>6483647</v>
      </c>
      <c r="BA50" s="10">
        <v>6600290</v>
      </c>
      <c r="BB50" s="10">
        <v>662395</v>
      </c>
      <c r="BC50" s="10">
        <v>1160954</v>
      </c>
      <c r="BD50" s="10">
        <v>3033839</v>
      </c>
      <c r="BE50" s="10">
        <v>1766644</v>
      </c>
      <c r="BF50" s="10">
        <v>3043487</v>
      </c>
      <c r="BG50" s="10">
        <v>2276216</v>
      </c>
      <c r="BH50" s="10">
        <v>5145489</v>
      </c>
      <c r="BI50" s="10">
        <v>1152542</v>
      </c>
      <c r="BJ50" s="10">
        <v>11580292</v>
      </c>
      <c r="BK50" s="10">
        <v>16202237</v>
      </c>
      <c r="BL50" s="10">
        <v>1718016</v>
      </c>
      <c r="BM50" s="10">
        <v>648956</v>
      </c>
      <c r="BN50" s="10">
        <v>3729271</v>
      </c>
      <c r="BO50" s="10">
        <v>7528986</v>
      </c>
      <c r="BP50" s="10">
        <v>2802508</v>
      </c>
      <c r="BQ50" s="10">
        <v>4107722</v>
      </c>
      <c r="BR50" s="10">
        <v>3621853</v>
      </c>
      <c r="BS50" s="10">
        <v>3260904</v>
      </c>
      <c r="BT50" s="10">
        <v>1832217</v>
      </c>
      <c r="BU50" s="10">
        <v>5210856</v>
      </c>
      <c r="BV50" s="10">
        <v>4418266</v>
      </c>
      <c r="BW50" s="10">
        <v>3970156</v>
      </c>
      <c r="BX50" s="10">
        <v>1036180</v>
      </c>
      <c r="BY50" s="10">
        <v>2515458</v>
      </c>
      <c r="BZ50" s="10">
        <v>2896363</v>
      </c>
      <c r="CA50" s="10">
        <v>6831289</v>
      </c>
      <c r="CB50" s="10">
        <v>855313</v>
      </c>
      <c r="CC50" s="10">
        <v>2374233</v>
      </c>
      <c r="CD50" s="10">
        <v>882222</v>
      </c>
      <c r="CE50" s="10">
        <v>3318467</v>
      </c>
      <c r="CF50" s="10">
        <v>3880873</v>
      </c>
      <c r="CG50" s="10">
        <v>2666759</v>
      </c>
      <c r="CH50" s="10">
        <v>7209421</v>
      </c>
      <c r="CI50" s="10">
        <v>5986996</v>
      </c>
      <c r="CJ50" s="10">
        <v>8782464</v>
      </c>
      <c r="CK50" s="10">
        <v>5186578</v>
      </c>
      <c r="CL50" s="10">
        <v>10667450</v>
      </c>
      <c r="CM50" s="10">
        <v>6248356</v>
      </c>
      <c r="CN50" s="10">
        <v>3236851</v>
      </c>
      <c r="CO50" s="10">
        <v>3532505</v>
      </c>
      <c r="CP50" s="10">
        <v>4726533</v>
      </c>
      <c r="CQ50" s="10">
        <v>4490412</v>
      </c>
      <c r="CR50" s="10">
        <v>4702668</v>
      </c>
      <c r="CS50" s="10">
        <v>6602299</v>
      </c>
      <c r="CT50" s="10">
        <v>6286597</v>
      </c>
      <c r="CU50" s="10">
        <v>5382061</v>
      </c>
      <c r="CV50" s="10">
        <v>6573149</v>
      </c>
      <c r="CW50" s="10">
        <v>5629538</v>
      </c>
      <c r="CX50" s="10">
        <v>3896616</v>
      </c>
      <c r="CY50" s="10">
        <v>2654195</v>
      </c>
      <c r="CZ50" s="10">
        <v>4011006</v>
      </c>
      <c r="DA50" s="10">
        <v>6334326</v>
      </c>
      <c r="DB50" s="10">
        <v>5830800</v>
      </c>
      <c r="DC50" s="10">
        <v>6086621</v>
      </c>
      <c r="DD50" s="10">
        <v>2870100</v>
      </c>
      <c r="DE50" s="10">
        <v>11273931</v>
      </c>
      <c r="DF50" s="10">
        <v>719894</v>
      </c>
      <c r="DG50" s="10">
        <v>3103603</v>
      </c>
      <c r="DH50" s="10">
        <v>1862618</v>
      </c>
      <c r="DI50" s="10">
        <v>2025227</v>
      </c>
      <c r="DJ50" s="10">
        <v>2147554</v>
      </c>
      <c r="DK50" s="10">
        <v>3668457</v>
      </c>
      <c r="DL50" s="10">
        <v>1099318</v>
      </c>
      <c r="DM50" s="10">
        <v>3927851</v>
      </c>
      <c r="DN50" s="10">
        <v>2392429</v>
      </c>
      <c r="DO50" s="10">
        <v>3394101</v>
      </c>
      <c r="DP50" s="10">
        <v>3604906</v>
      </c>
      <c r="DQ50" s="10">
        <v>2245893</v>
      </c>
      <c r="DR50" s="10">
        <v>740893</v>
      </c>
      <c r="DS50" s="10">
        <v>600574</v>
      </c>
      <c r="DT50" s="10">
        <v>5049423</v>
      </c>
      <c r="DU50" s="10">
        <v>1579633</v>
      </c>
      <c r="DV50" s="10">
        <v>870164</v>
      </c>
      <c r="DW50" s="10">
        <v>7830540</v>
      </c>
      <c r="DX50" s="10">
        <v>3765089</v>
      </c>
      <c r="DY50" s="10">
        <v>1872109</v>
      </c>
      <c r="DZ50" s="10">
        <v>6754497</v>
      </c>
      <c r="EA50" s="10">
        <v>3534535</v>
      </c>
      <c r="EB50" s="10">
        <v>3440050</v>
      </c>
      <c r="EC50" s="10">
        <v>3104098</v>
      </c>
      <c r="ED50" s="10">
        <v>946296</v>
      </c>
      <c r="EE50" s="10">
        <v>3550601</v>
      </c>
      <c r="EF50" s="10">
        <v>1604357</v>
      </c>
      <c r="EG50" s="10">
        <v>1022527</v>
      </c>
      <c r="EH50" s="10">
        <v>1626197</v>
      </c>
      <c r="EI50" s="10">
        <v>3570981</v>
      </c>
      <c r="EJ50" s="10">
        <v>822603</v>
      </c>
      <c r="EK50" s="10">
        <v>1220728</v>
      </c>
      <c r="EL50" s="10">
        <v>1197464</v>
      </c>
      <c r="EM50" s="10">
        <v>1682445</v>
      </c>
      <c r="EN50" s="10">
        <v>3336589</v>
      </c>
      <c r="EO50" s="10">
        <v>4894006</v>
      </c>
      <c r="EQ50" s="10">
        <v>2542204</v>
      </c>
      <c r="ER50" s="10">
        <v>1173771</v>
      </c>
      <c r="ES50" s="10">
        <v>2277346</v>
      </c>
      <c r="ET50" s="10">
        <v>5967999</v>
      </c>
      <c r="EU50" s="10">
        <v>1258406</v>
      </c>
      <c r="EV50" s="10">
        <v>401619</v>
      </c>
      <c r="EW50" s="10">
        <v>2918696</v>
      </c>
      <c r="EX50" s="10">
        <v>1354245</v>
      </c>
      <c r="EY50" s="10">
        <v>2078686</v>
      </c>
      <c r="EZ50" s="10">
        <v>668198</v>
      </c>
      <c r="FA50" s="10">
        <v>4482727</v>
      </c>
      <c r="FB50" s="10">
        <v>1830909</v>
      </c>
      <c r="FC50" s="10">
        <v>2457414</v>
      </c>
      <c r="FD50" s="10">
        <v>1493930</v>
      </c>
      <c r="FE50" s="10">
        <v>4300314</v>
      </c>
      <c r="FF50" s="10">
        <v>4506579</v>
      </c>
      <c r="FG50" s="10">
        <v>427543</v>
      </c>
      <c r="FH50" s="10">
        <v>1928957</v>
      </c>
      <c r="FI50" s="10">
        <v>3252024</v>
      </c>
      <c r="FJ50" s="10">
        <v>2659369</v>
      </c>
      <c r="FK50" s="10">
        <v>5383995</v>
      </c>
      <c r="FL50" s="10">
        <v>1801209</v>
      </c>
      <c r="FM50" s="10">
        <v>7018181</v>
      </c>
      <c r="FN50" s="10">
        <v>4710988</v>
      </c>
      <c r="FO50" s="10">
        <v>7042933</v>
      </c>
      <c r="FP50" s="10">
        <v>2554776</v>
      </c>
      <c r="FQ50" s="10">
        <v>2981161</v>
      </c>
      <c r="FR50" s="10">
        <v>3599666</v>
      </c>
      <c r="FS50" s="10">
        <v>1093030</v>
      </c>
      <c r="FT50" s="10">
        <v>1873842</v>
      </c>
      <c r="FU50" s="10">
        <v>473301</v>
      </c>
      <c r="FV50" s="10">
        <v>22658370</v>
      </c>
      <c r="FW50" s="10">
        <v>4978425</v>
      </c>
      <c r="FX50" s="10">
        <v>4354439</v>
      </c>
      <c r="FY50" s="10">
        <v>4116428</v>
      </c>
      <c r="FZ50" s="10">
        <v>1178704</v>
      </c>
      <c r="GA50" s="10">
        <v>1106549</v>
      </c>
      <c r="GB50" s="10">
        <v>2206693</v>
      </c>
      <c r="GC50" s="10">
        <v>2147554</v>
      </c>
      <c r="GD50" s="10">
        <v>11819901</v>
      </c>
      <c r="GE50" s="10">
        <v>2744910</v>
      </c>
      <c r="GF50" s="10">
        <v>2414131</v>
      </c>
      <c r="GG50" s="10">
        <v>1350646</v>
      </c>
      <c r="GH50" s="10">
        <v>2912543</v>
      </c>
      <c r="GI50" s="10">
        <v>484589</v>
      </c>
      <c r="GJ50" s="10">
        <v>3504416</v>
      </c>
      <c r="GK50" s="10">
        <v>1177153</v>
      </c>
      <c r="GL50" s="10">
        <v>2770426</v>
      </c>
      <c r="GM50" s="10">
        <v>7909221</v>
      </c>
      <c r="GN50" s="10">
        <v>228924</v>
      </c>
      <c r="GO50" s="10">
        <v>804205</v>
      </c>
      <c r="GP50" s="10">
        <v>1506945</v>
      </c>
      <c r="GQ50" s="10">
        <v>1962028</v>
      </c>
      <c r="GR50" s="10">
        <v>1574221</v>
      </c>
      <c r="GS50" s="10">
        <v>1249432</v>
      </c>
      <c r="GT50" s="10">
        <v>3530620</v>
      </c>
      <c r="GU50" s="10">
        <v>3867636</v>
      </c>
      <c r="GV50" s="10">
        <v>13842336</v>
      </c>
      <c r="GW50" s="10">
        <v>601129</v>
      </c>
      <c r="GX50" s="10">
        <v>3430926</v>
      </c>
      <c r="GY50" s="10">
        <v>4123208</v>
      </c>
      <c r="GZ50" s="10">
        <v>5481793</v>
      </c>
      <c r="HA50" s="10">
        <v>5468238</v>
      </c>
      <c r="HB50" s="10">
        <v>2185976</v>
      </c>
      <c r="HC50" s="10">
        <v>376577</v>
      </c>
      <c r="HD50" s="10">
        <v>1367141</v>
      </c>
      <c r="HE50" s="10">
        <v>5421148</v>
      </c>
      <c r="HF50" s="10">
        <v>5638716</v>
      </c>
      <c r="HG50" s="10">
        <v>1941673</v>
      </c>
      <c r="HH50" s="10">
        <v>4705742</v>
      </c>
      <c r="HI50" s="10">
        <v>2842200</v>
      </c>
      <c r="HJ50" s="10">
        <v>1463681</v>
      </c>
      <c r="HK50" s="10">
        <v>4101124</v>
      </c>
      <c r="HL50" s="10">
        <v>1767873</v>
      </c>
      <c r="HM50" s="10">
        <v>1645338</v>
      </c>
      <c r="HN50" s="10">
        <v>3490327</v>
      </c>
      <c r="HO50" s="10">
        <v>5448171</v>
      </c>
      <c r="HP50" s="10">
        <v>4993321</v>
      </c>
      <c r="HQ50" s="10">
        <v>3190386</v>
      </c>
      <c r="HR50" s="10">
        <v>936050</v>
      </c>
      <c r="HS50" s="10">
        <v>3180004</v>
      </c>
      <c r="HT50" s="10">
        <v>4858920</v>
      </c>
      <c r="HU50" s="10">
        <v>3401522</v>
      </c>
      <c r="HV50" s="10">
        <v>3040686</v>
      </c>
      <c r="HW50" s="10">
        <v>1360883</v>
      </c>
      <c r="HX50" s="10">
        <v>5048313</v>
      </c>
      <c r="HY50" s="10">
        <v>2225843</v>
      </c>
      <c r="HZ50" s="10">
        <v>707986</v>
      </c>
      <c r="IA50" s="10">
        <v>3453597</v>
      </c>
      <c r="IB50" s="10">
        <v>1054729</v>
      </c>
      <c r="IC50" s="10">
        <v>395916</v>
      </c>
      <c r="ID50" s="10">
        <v>656960</v>
      </c>
      <c r="IE50" s="10">
        <v>3289079</v>
      </c>
      <c r="IF50" s="10">
        <v>1745090</v>
      </c>
      <c r="IG50" s="10">
        <v>353654</v>
      </c>
      <c r="IH50" s="10">
        <v>5284089</v>
      </c>
      <c r="II50" s="10">
        <v>650952</v>
      </c>
      <c r="IJ50" s="10">
        <v>1070647</v>
      </c>
      <c r="IK50" s="10">
        <v>1548980</v>
      </c>
      <c r="IL50" s="10">
        <v>3639323</v>
      </c>
      <c r="IM50" s="10">
        <v>1217061</v>
      </c>
      <c r="IN50" s="10">
        <v>1676385</v>
      </c>
      <c r="IO50" s="10">
        <v>1866987</v>
      </c>
      <c r="IP50" s="10">
        <v>2662443</v>
      </c>
      <c r="IQ50" s="10">
        <v>2515215</v>
      </c>
      <c r="IR50" s="10">
        <v>1362050</v>
      </c>
      <c r="IS50" s="10">
        <v>1877883</v>
      </c>
      <c r="IT50" s="10">
        <v>1161759</v>
      </c>
      <c r="IU50" s="10">
        <v>1918242</v>
      </c>
      <c r="IV50" s="10">
        <v>530628</v>
      </c>
      <c r="IW50" s="10">
        <v>1719857</v>
      </c>
      <c r="IX50" s="10">
        <v>372112</v>
      </c>
      <c r="IY50" s="10">
        <v>135106</v>
      </c>
      <c r="IZ50" s="10">
        <v>3331593</v>
      </c>
      <c r="JA50" s="10">
        <v>2140815</v>
      </c>
      <c r="JB50" s="10">
        <v>1098785</v>
      </c>
      <c r="JC50" s="10">
        <v>8721415</v>
      </c>
      <c r="JD50" s="10">
        <v>925686</v>
      </c>
      <c r="JE50" s="10">
        <v>5791244</v>
      </c>
      <c r="JF50" s="10">
        <v>4991629</v>
      </c>
      <c r="JG50" s="10">
        <v>2935900</v>
      </c>
      <c r="JH50" s="10">
        <v>1510360</v>
      </c>
      <c r="JI50" s="10">
        <v>7569965</v>
      </c>
      <c r="JJ50" s="10">
        <v>6711956</v>
      </c>
      <c r="JK50" s="10">
        <v>9148881</v>
      </c>
      <c r="JL50" s="10">
        <v>5858657</v>
      </c>
      <c r="JM50" s="10">
        <v>7272799</v>
      </c>
      <c r="JN50" s="10">
        <v>7014235</v>
      </c>
      <c r="JO50" s="10">
        <v>7279977</v>
      </c>
      <c r="JP50" s="10">
        <v>6588822</v>
      </c>
      <c r="JQ50" s="10">
        <v>7767784</v>
      </c>
      <c r="JR50" s="10">
        <v>5420303</v>
      </c>
      <c r="JS50" s="10">
        <v>7238260</v>
      </c>
      <c r="JT50" s="10">
        <v>7642648</v>
      </c>
      <c r="JU50" s="10">
        <v>10757783</v>
      </c>
      <c r="JV50" s="10">
        <v>7199807</v>
      </c>
      <c r="JW50" s="10">
        <v>20534875</v>
      </c>
      <c r="JX50" s="10">
        <v>728225</v>
      </c>
      <c r="JY50" s="10">
        <v>3267274</v>
      </c>
      <c r="JZ50" s="10">
        <v>335753</v>
      </c>
      <c r="KA50" s="10">
        <v>2176512</v>
      </c>
      <c r="KB50" s="10">
        <v>3616202</v>
      </c>
      <c r="KC50" s="10">
        <v>2111553</v>
      </c>
      <c r="KD50" s="10">
        <v>1805218</v>
      </c>
      <c r="KE50" s="10">
        <v>3473934</v>
      </c>
      <c r="KF50" s="10">
        <v>5858532</v>
      </c>
      <c r="KG50" s="10">
        <v>1273613</v>
      </c>
      <c r="KH50" s="10">
        <v>1810666</v>
      </c>
      <c r="KI50" s="10">
        <v>1868690</v>
      </c>
      <c r="KJ50" s="10">
        <v>803080</v>
      </c>
      <c r="KK50" s="10">
        <v>3095177</v>
      </c>
      <c r="KL50" s="10">
        <v>1065883</v>
      </c>
      <c r="KM50" s="10">
        <v>3451485</v>
      </c>
      <c r="KN50" s="10">
        <v>3961266</v>
      </c>
      <c r="KO50" s="10">
        <v>2185976</v>
      </c>
      <c r="KP50" s="10">
        <v>1846073</v>
      </c>
      <c r="KQ50" s="10">
        <v>3444062</v>
      </c>
      <c r="KR50" s="10">
        <v>381800</v>
      </c>
      <c r="KS50" s="10">
        <v>632031</v>
      </c>
      <c r="KT50" s="10">
        <v>2830511</v>
      </c>
      <c r="KU50" s="10">
        <v>1387407</v>
      </c>
      <c r="KV50" s="10">
        <v>1913528</v>
      </c>
      <c r="KW50" s="10">
        <v>1482873</v>
      </c>
      <c r="KX50" s="10">
        <v>1224145</v>
      </c>
      <c r="KY50" s="10">
        <v>1700223</v>
      </c>
      <c r="KZ50" s="10">
        <v>540446</v>
      </c>
      <c r="LA50" s="10">
        <v>1698485</v>
      </c>
      <c r="LB50" s="10">
        <v>6090071</v>
      </c>
      <c r="LC50" s="10">
        <v>3591047</v>
      </c>
      <c r="LD50" s="10">
        <v>4252602</v>
      </c>
      <c r="LE50" s="10">
        <v>5042232</v>
      </c>
      <c r="LF50" s="10">
        <v>1914436</v>
      </c>
      <c r="LG50" s="10">
        <v>9850730</v>
      </c>
      <c r="LH50" s="10">
        <v>1923939</v>
      </c>
      <c r="LI50" s="10">
        <v>1114212</v>
      </c>
      <c r="LJ50" s="10">
        <v>8859488</v>
      </c>
      <c r="LK50" s="10">
        <v>818695</v>
      </c>
      <c r="LL50" s="10">
        <v>809516</v>
      </c>
      <c r="LM50" s="10">
        <v>3085210</v>
      </c>
      <c r="LN50" s="10">
        <v>619279</v>
      </c>
      <c r="LO50" s="10">
        <v>5134459</v>
      </c>
      <c r="LP50" s="10">
        <v>18343808</v>
      </c>
      <c r="LQ50" s="10">
        <v>2334071</v>
      </c>
      <c r="LR50" s="10">
        <v>2054964</v>
      </c>
      <c r="LS50" s="10">
        <v>1641711</v>
      </c>
      <c r="LT50" s="10">
        <v>265249</v>
      </c>
      <c r="LU50" s="10">
        <v>3811522</v>
      </c>
      <c r="LV50" s="10">
        <v>1304698</v>
      </c>
      <c r="LW50" s="10">
        <v>1220918</v>
      </c>
      <c r="LX50" s="10">
        <v>1675240</v>
      </c>
      <c r="LY50" s="10">
        <v>1808493</v>
      </c>
      <c r="LZ50" s="10">
        <v>6823868</v>
      </c>
      <c r="MA50" s="10">
        <v>985677</v>
      </c>
      <c r="MB50" s="10">
        <v>294387</v>
      </c>
      <c r="MC50" s="136">
        <v>1000848</v>
      </c>
      <c r="MD50" s="10">
        <v>646276</v>
      </c>
      <c r="ME50" s="10">
        <v>1599410</v>
      </c>
      <c r="MF50" s="10">
        <v>2588605</v>
      </c>
      <c r="MG50" s="10">
        <v>1950492</v>
      </c>
      <c r="MH50" s="10">
        <v>176835</v>
      </c>
      <c r="MI50" s="10">
        <v>403476</v>
      </c>
      <c r="MJ50" s="10">
        <v>1644189</v>
      </c>
      <c r="MK50" s="10">
        <v>191828</v>
      </c>
      <c r="ML50" s="10">
        <v>3383879</v>
      </c>
      <c r="MM50" s="131">
        <v>7305306</v>
      </c>
      <c r="MN50" s="10">
        <v>5481508</v>
      </c>
      <c r="MO50" s="10">
        <v>36650681</v>
      </c>
      <c r="MP50" s="10">
        <v>1799865</v>
      </c>
      <c r="MQ50" s="10">
        <v>2256552</v>
      </c>
      <c r="MR50" s="10">
        <v>3115118</v>
      </c>
      <c r="MS50" s="10">
        <v>3837005</v>
      </c>
      <c r="MT50" s="10">
        <v>4579351</v>
      </c>
      <c r="MU50" s="10">
        <v>843736</v>
      </c>
      <c r="MV50" s="10">
        <v>3816677</v>
      </c>
      <c r="MW50" s="10">
        <v>571458</v>
      </c>
      <c r="MX50" s="10">
        <v>1523293</v>
      </c>
      <c r="MY50" s="10">
        <v>2792597</v>
      </c>
      <c r="MZ50" s="10">
        <v>8187584</v>
      </c>
      <c r="NA50" s="136">
        <v>536975</v>
      </c>
      <c r="NB50" s="10">
        <v>1154204</v>
      </c>
      <c r="NC50" s="10">
        <v>705034</v>
      </c>
      <c r="ND50" s="10">
        <v>533014</v>
      </c>
      <c r="NE50" s="10">
        <v>1363753</v>
      </c>
      <c r="NF50" s="10">
        <v>1189814</v>
      </c>
      <c r="NG50" s="10">
        <v>2184485</v>
      </c>
      <c r="NH50" s="10">
        <v>3119202</v>
      </c>
      <c r="NI50" s="10">
        <v>877640</v>
      </c>
      <c r="NJ50" s="10">
        <v>2304397</v>
      </c>
      <c r="NK50" s="10">
        <v>2120772</v>
      </c>
      <c r="NL50" s="10">
        <v>1656827</v>
      </c>
      <c r="NM50" s="10">
        <v>2328448</v>
      </c>
      <c r="NN50" s="10">
        <v>1876708</v>
      </c>
      <c r="NO50" s="10">
        <v>1257762</v>
      </c>
      <c r="NP50" s="10">
        <v>3783811</v>
      </c>
      <c r="NQ50" s="10">
        <v>2551149</v>
      </c>
      <c r="NR50" s="10">
        <v>670025</v>
      </c>
      <c r="NS50" s="10">
        <v>1671340</v>
      </c>
      <c r="NT50" s="10">
        <v>688779</v>
      </c>
      <c r="NU50" s="10">
        <v>5315476</v>
      </c>
      <c r="NV50" s="10">
        <v>2998472</v>
      </c>
      <c r="NW50" s="10">
        <v>3668457</v>
      </c>
      <c r="NX50" s="10">
        <v>4748248</v>
      </c>
      <c r="NY50" s="10">
        <v>500020</v>
      </c>
      <c r="NZ50" s="10">
        <v>558407</v>
      </c>
      <c r="OA50" s="10">
        <v>4058904</v>
      </c>
      <c r="OB50" s="10">
        <v>22881788</v>
      </c>
      <c r="OC50" s="10">
        <v>4670547</v>
      </c>
      <c r="OD50" s="10">
        <v>557151</v>
      </c>
      <c r="OE50" s="10">
        <v>741639</v>
      </c>
      <c r="OF50" s="10">
        <v>5068218</v>
      </c>
      <c r="OG50" s="10">
        <v>4339296</v>
      </c>
      <c r="OH50" s="10">
        <v>1212769</v>
      </c>
      <c r="OI50" s="10">
        <v>4658305</v>
      </c>
      <c r="OJ50" s="10">
        <v>1766124</v>
      </c>
      <c r="OK50" s="10">
        <v>3282604</v>
      </c>
      <c r="OL50" s="10">
        <v>1901067</v>
      </c>
      <c r="OM50" s="10">
        <v>1861376</v>
      </c>
      <c r="ON50" s="10">
        <v>177373</v>
      </c>
      <c r="OO50" s="10">
        <v>6156274</v>
      </c>
      <c r="OP50" s="10">
        <v>203701</v>
      </c>
      <c r="OQ50" s="10">
        <v>3660886</v>
      </c>
      <c r="OR50" s="10">
        <v>2508846</v>
      </c>
      <c r="OS50" s="10">
        <v>3903278</v>
      </c>
      <c r="OT50" s="10">
        <v>2923464</v>
      </c>
      <c r="OU50" s="10">
        <v>910255</v>
      </c>
    </row>
    <row r="51" spans="1:416" s="10" customFormat="1">
      <c r="A51" s="28" t="s">
        <v>34</v>
      </c>
      <c r="B51" s="10">
        <v>33107</v>
      </c>
      <c r="C51" s="10">
        <v>410974</v>
      </c>
      <c r="D51" s="10">
        <v>72090</v>
      </c>
      <c r="E51" s="10">
        <v>594135</v>
      </c>
      <c r="F51" s="10">
        <v>233640</v>
      </c>
      <c r="G51" s="10">
        <v>467021</v>
      </c>
      <c r="H51" s="10">
        <v>349345</v>
      </c>
      <c r="I51" s="10">
        <v>85134</v>
      </c>
      <c r="J51" s="10">
        <v>86513</v>
      </c>
      <c r="K51" s="10">
        <v>99002</v>
      </c>
      <c r="L51" s="10">
        <v>169670</v>
      </c>
      <c r="M51" s="10">
        <v>228584</v>
      </c>
      <c r="N51" s="10">
        <v>36492</v>
      </c>
      <c r="O51" s="10">
        <v>2232</v>
      </c>
      <c r="P51" s="10">
        <v>13985</v>
      </c>
      <c r="Q51" s="10">
        <v>70439</v>
      </c>
      <c r="R51" s="10">
        <v>146907</v>
      </c>
      <c r="S51" s="10">
        <v>380160</v>
      </c>
      <c r="T51" s="10">
        <v>248333</v>
      </c>
      <c r="U51" s="10">
        <v>98807</v>
      </c>
      <c r="V51" s="10">
        <v>152835</v>
      </c>
      <c r="W51" s="10">
        <v>153707</v>
      </c>
      <c r="X51" s="10">
        <v>126170</v>
      </c>
      <c r="Y51" s="10">
        <v>257758</v>
      </c>
      <c r="Z51" s="10">
        <v>306341</v>
      </c>
      <c r="AA51" s="10">
        <v>227467</v>
      </c>
      <c r="AB51" s="10">
        <v>243063</v>
      </c>
      <c r="AC51" s="10">
        <v>209317</v>
      </c>
      <c r="AD51" s="10">
        <v>4412449</v>
      </c>
      <c r="AE51" s="10">
        <v>3375714</v>
      </c>
      <c r="AF51" s="10">
        <v>136570</v>
      </c>
      <c r="AG51" s="10">
        <v>407279</v>
      </c>
      <c r="AH51" s="10">
        <v>250436</v>
      </c>
      <c r="AI51" s="10">
        <v>252099</v>
      </c>
      <c r="AJ51" s="10">
        <v>248513</v>
      </c>
      <c r="AK51" s="10">
        <v>249817</v>
      </c>
      <c r="AL51" s="10">
        <v>312769</v>
      </c>
      <c r="AM51" s="10">
        <v>377607</v>
      </c>
      <c r="AN51" s="10">
        <v>395477</v>
      </c>
      <c r="AO51" s="10">
        <v>244723</v>
      </c>
      <c r="AP51" s="10">
        <v>249737</v>
      </c>
      <c r="AQ51" s="10">
        <v>332461</v>
      </c>
      <c r="AR51" s="10">
        <v>301081</v>
      </c>
      <c r="AS51" s="10">
        <v>250049</v>
      </c>
      <c r="AT51" s="10">
        <v>394342</v>
      </c>
      <c r="AU51" s="10">
        <v>301529</v>
      </c>
      <c r="AV51" s="10">
        <v>247042</v>
      </c>
      <c r="AW51" s="10">
        <v>288721</v>
      </c>
      <c r="AX51" s="10">
        <v>240724</v>
      </c>
      <c r="AY51" s="10">
        <v>423523</v>
      </c>
      <c r="AZ51" s="10">
        <v>417430</v>
      </c>
      <c r="BA51" s="10">
        <v>399551</v>
      </c>
      <c r="BB51" s="10">
        <v>41130</v>
      </c>
      <c r="BC51" s="10">
        <v>68768</v>
      </c>
      <c r="BD51" s="10">
        <v>256991</v>
      </c>
      <c r="BE51" s="10">
        <v>128332</v>
      </c>
      <c r="BF51" s="10">
        <v>293521</v>
      </c>
      <c r="BG51" s="10">
        <v>161617</v>
      </c>
      <c r="BH51" s="10">
        <v>110033</v>
      </c>
      <c r="BI51" s="10">
        <v>82959</v>
      </c>
      <c r="BJ51" s="10">
        <v>1081487</v>
      </c>
      <c r="BK51" s="10">
        <v>1191413</v>
      </c>
      <c r="BL51" s="10">
        <v>138876</v>
      </c>
      <c r="BM51" s="10">
        <v>39370</v>
      </c>
      <c r="BN51" s="10">
        <v>303007</v>
      </c>
      <c r="BO51" s="10">
        <v>480957</v>
      </c>
      <c r="BP51" s="10">
        <v>79521</v>
      </c>
      <c r="BQ51" s="10">
        <v>186391</v>
      </c>
      <c r="BR51" s="10">
        <v>191963</v>
      </c>
      <c r="BS51" s="10">
        <v>170500</v>
      </c>
      <c r="BT51" s="10">
        <v>45452</v>
      </c>
      <c r="BU51" s="10">
        <v>237556</v>
      </c>
      <c r="BV51" s="10">
        <v>167185</v>
      </c>
      <c r="BW51" s="10">
        <v>198647</v>
      </c>
      <c r="BX51" s="10">
        <v>30114</v>
      </c>
      <c r="BY51" s="10">
        <v>78762</v>
      </c>
      <c r="BZ51" s="10">
        <v>141023</v>
      </c>
      <c r="CA51" s="10">
        <v>122376</v>
      </c>
      <c r="CB51" s="10">
        <v>36580</v>
      </c>
      <c r="CC51" s="10">
        <v>84682</v>
      </c>
      <c r="CD51" s="10">
        <v>79913</v>
      </c>
      <c r="CE51" s="10">
        <v>224304</v>
      </c>
      <c r="CF51" s="10">
        <v>284648</v>
      </c>
      <c r="CG51" s="10">
        <v>153438</v>
      </c>
      <c r="CH51" s="10">
        <v>411644</v>
      </c>
      <c r="CI51" s="10">
        <v>458247</v>
      </c>
      <c r="CJ51" s="10">
        <v>529718</v>
      </c>
      <c r="CK51" s="10">
        <v>300832</v>
      </c>
      <c r="CL51" s="10">
        <v>582570</v>
      </c>
      <c r="CM51" s="10">
        <v>355349</v>
      </c>
      <c r="CN51" s="10">
        <v>106352</v>
      </c>
      <c r="CO51" s="10">
        <v>163058</v>
      </c>
      <c r="CP51" s="10">
        <v>280040</v>
      </c>
      <c r="CQ51" s="10">
        <v>293696</v>
      </c>
      <c r="CR51" s="10">
        <v>330975</v>
      </c>
      <c r="CS51" s="10">
        <v>493838</v>
      </c>
      <c r="CT51" s="10">
        <v>358504</v>
      </c>
      <c r="CU51" s="10">
        <v>378012</v>
      </c>
      <c r="CV51" s="10">
        <v>396947</v>
      </c>
      <c r="CW51" s="10">
        <v>239749</v>
      </c>
      <c r="CX51" s="10">
        <v>221709</v>
      </c>
      <c r="CY51" s="10">
        <v>132650</v>
      </c>
      <c r="CZ51" s="10">
        <v>300763</v>
      </c>
      <c r="DA51" s="10">
        <v>330992</v>
      </c>
      <c r="DB51" s="10">
        <v>346034</v>
      </c>
      <c r="DC51" s="10">
        <v>385285</v>
      </c>
      <c r="DD51" s="10">
        <v>216267</v>
      </c>
      <c r="DE51" s="10">
        <v>809305</v>
      </c>
      <c r="DF51" s="10">
        <v>49056</v>
      </c>
      <c r="DG51" s="10">
        <v>274921</v>
      </c>
      <c r="DH51" s="10">
        <v>128570</v>
      </c>
      <c r="DI51" s="10">
        <v>188523</v>
      </c>
      <c r="DJ51" s="10">
        <v>152826</v>
      </c>
      <c r="DK51" s="10">
        <v>247921</v>
      </c>
      <c r="DL51" s="10">
        <v>72477</v>
      </c>
      <c r="DM51" s="10">
        <v>267049</v>
      </c>
      <c r="DN51" s="10">
        <v>215850</v>
      </c>
      <c r="DO51" s="10">
        <v>331434</v>
      </c>
      <c r="DP51" s="10">
        <v>263820</v>
      </c>
      <c r="DQ51" s="10">
        <v>206070</v>
      </c>
      <c r="DR51" s="10">
        <v>46490</v>
      </c>
      <c r="DS51" s="10">
        <v>27321</v>
      </c>
      <c r="DT51" s="10">
        <v>285925</v>
      </c>
      <c r="DU51" s="10">
        <v>136150</v>
      </c>
      <c r="DV51" s="10">
        <v>76720</v>
      </c>
      <c r="DW51" s="10">
        <v>641327</v>
      </c>
      <c r="DX51" s="10">
        <v>209511</v>
      </c>
      <c r="DY51" s="10">
        <v>135784</v>
      </c>
      <c r="DZ51" s="10">
        <v>373391</v>
      </c>
      <c r="EA51" s="10">
        <v>270274</v>
      </c>
      <c r="EB51" s="10">
        <v>211544</v>
      </c>
      <c r="EC51" s="10">
        <v>212749</v>
      </c>
      <c r="ED51" s="10">
        <v>45095</v>
      </c>
      <c r="EE51" s="10">
        <v>241842</v>
      </c>
      <c r="EF51" s="10">
        <v>140041</v>
      </c>
      <c r="EG51" s="10">
        <v>57172</v>
      </c>
      <c r="EH51" s="10">
        <v>127790</v>
      </c>
      <c r="EI51" s="10">
        <v>209709</v>
      </c>
      <c r="EJ51" s="10">
        <v>24760</v>
      </c>
      <c r="EK51" s="10">
        <v>68007</v>
      </c>
      <c r="EL51" s="10">
        <v>50285</v>
      </c>
      <c r="EM51" s="10">
        <v>130500</v>
      </c>
      <c r="EN51" s="10">
        <v>264337</v>
      </c>
      <c r="EO51" s="10">
        <v>352112</v>
      </c>
      <c r="EQ51" s="10">
        <v>209550</v>
      </c>
      <c r="ER51" s="10">
        <v>91287</v>
      </c>
      <c r="ES51" s="10">
        <v>134421</v>
      </c>
      <c r="ET51" s="10">
        <v>639645</v>
      </c>
      <c r="EU51" s="10">
        <v>116579</v>
      </c>
      <c r="EV51" s="10">
        <v>39279</v>
      </c>
      <c r="EW51" s="10">
        <v>234137</v>
      </c>
      <c r="EX51" s="10">
        <v>92844</v>
      </c>
      <c r="EY51" s="10">
        <v>165581</v>
      </c>
      <c r="EZ51" s="10">
        <v>53640</v>
      </c>
      <c r="FA51" s="10">
        <v>255205</v>
      </c>
      <c r="FB51" s="10">
        <v>72375</v>
      </c>
      <c r="FC51" s="10">
        <v>86636</v>
      </c>
      <c r="FD51" s="10">
        <v>53679</v>
      </c>
      <c r="FE51" s="10">
        <v>218246</v>
      </c>
      <c r="FF51" s="10">
        <v>292709</v>
      </c>
      <c r="FG51" s="10">
        <v>34153</v>
      </c>
      <c r="FH51" s="10">
        <v>101153</v>
      </c>
      <c r="FI51" s="10">
        <v>204505</v>
      </c>
      <c r="FJ51" s="10">
        <v>187884</v>
      </c>
      <c r="FK51" s="10">
        <v>354813</v>
      </c>
      <c r="FL51" s="10">
        <v>122723</v>
      </c>
      <c r="FM51" s="10">
        <v>445910</v>
      </c>
      <c r="FN51" s="10">
        <v>410732</v>
      </c>
      <c r="FO51" s="10">
        <v>557860</v>
      </c>
      <c r="FP51" s="10">
        <v>118384</v>
      </c>
      <c r="FQ51" s="10">
        <v>56738</v>
      </c>
      <c r="FR51" s="10">
        <v>218645</v>
      </c>
      <c r="FS51" s="10">
        <v>83595</v>
      </c>
      <c r="FT51" s="10">
        <v>133293</v>
      </c>
      <c r="FU51" s="10">
        <v>33145</v>
      </c>
      <c r="FV51" s="10">
        <v>1674854</v>
      </c>
      <c r="FW51" s="10">
        <v>372720</v>
      </c>
      <c r="FX51" s="10">
        <v>229147</v>
      </c>
      <c r="FY51" s="10">
        <v>203852</v>
      </c>
      <c r="FZ51" s="10">
        <v>29729</v>
      </c>
      <c r="GA51" s="10">
        <v>73332</v>
      </c>
      <c r="GB51" s="10">
        <v>94545</v>
      </c>
      <c r="GC51" s="10">
        <v>152826</v>
      </c>
      <c r="GD51" s="10">
        <v>673139</v>
      </c>
      <c r="GE51" s="10">
        <v>191796</v>
      </c>
      <c r="GF51" s="10">
        <v>141547</v>
      </c>
      <c r="GG51" s="10">
        <v>97248</v>
      </c>
      <c r="GH51" s="10">
        <v>271631</v>
      </c>
      <c r="GI51" s="10">
        <v>34477</v>
      </c>
      <c r="GJ51" s="10">
        <v>361607</v>
      </c>
      <c r="GK51" s="10">
        <v>38437</v>
      </c>
      <c r="GL51" s="10">
        <v>134342</v>
      </c>
      <c r="GM51" s="10">
        <v>682908</v>
      </c>
      <c r="GN51" s="10">
        <v>15031</v>
      </c>
      <c r="GO51" s="10">
        <v>59056</v>
      </c>
      <c r="GP51" s="10">
        <v>91807</v>
      </c>
      <c r="GQ51" s="10">
        <v>175750</v>
      </c>
      <c r="GR51" s="10">
        <v>42504</v>
      </c>
      <c r="GS51" s="10">
        <v>65542</v>
      </c>
      <c r="GT51" s="10">
        <v>258566</v>
      </c>
      <c r="GU51" s="10">
        <v>273955</v>
      </c>
      <c r="GV51" s="10">
        <v>855657</v>
      </c>
      <c r="GW51" s="10">
        <v>43908</v>
      </c>
      <c r="GX51" s="10">
        <v>248757</v>
      </c>
      <c r="GY51" s="10">
        <v>284350</v>
      </c>
      <c r="GZ51" s="10">
        <v>364490</v>
      </c>
      <c r="HA51" s="10">
        <v>559210</v>
      </c>
      <c r="HB51" s="10">
        <v>83135</v>
      </c>
      <c r="HC51" s="10">
        <v>37954</v>
      </c>
      <c r="HD51" s="10">
        <v>64063</v>
      </c>
      <c r="HE51" s="10">
        <v>386605</v>
      </c>
      <c r="HF51" s="10">
        <v>342714</v>
      </c>
      <c r="HG51" s="10">
        <v>159454</v>
      </c>
      <c r="HH51" s="10">
        <v>299159</v>
      </c>
      <c r="HI51" s="10">
        <v>147999</v>
      </c>
      <c r="HJ51" s="10">
        <v>146448</v>
      </c>
      <c r="HK51" s="10">
        <v>268507</v>
      </c>
      <c r="HL51" s="10">
        <v>120799</v>
      </c>
      <c r="HM51" s="10">
        <v>78830</v>
      </c>
      <c r="HN51" s="10">
        <v>264519</v>
      </c>
      <c r="HO51" s="10">
        <v>362544</v>
      </c>
      <c r="HP51" s="10">
        <v>225549</v>
      </c>
      <c r="HQ51" s="10">
        <v>191391</v>
      </c>
      <c r="HR51" s="10">
        <v>51213</v>
      </c>
      <c r="HS51" s="10">
        <v>181653</v>
      </c>
      <c r="HT51" s="10">
        <v>289687</v>
      </c>
      <c r="HU51" s="10">
        <v>208157</v>
      </c>
      <c r="HV51" s="10">
        <v>196457</v>
      </c>
      <c r="HW51" s="10">
        <v>82174</v>
      </c>
      <c r="HX51" s="10">
        <v>374966</v>
      </c>
      <c r="HY51" s="10">
        <v>129799</v>
      </c>
      <c r="HZ51" s="10">
        <v>55358</v>
      </c>
      <c r="IA51" s="10">
        <v>188272</v>
      </c>
      <c r="IB51" s="10">
        <v>41889</v>
      </c>
      <c r="IC51" s="10">
        <v>28073</v>
      </c>
      <c r="ID51" s="10">
        <v>86665</v>
      </c>
      <c r="IE51" s="10">
        <v>306832</v>
      </c>
      <c r="IF51" s="10">
        <v>111424</v>
      </c>
      <c r="IG51" s="10">
        <v>9323</v>
      </c>
      <c r="IH51" s="10">
        <v>390710</v>
      </c>
      <c r="II51" s="10">
        <v>35107</v>
      </c>
      <c r="IJ51" s="10">
        <v>64287</v>
      </c>
      <c r="IK51" s="10">
        <v>72043</v>
      </c>
      <c r="IL51" s="10">
        <v>290287</v>
      </c>
      <c r="IM51" s="10">
        <v>63810</v>
      </c>
      <c r="IN51" s="10">
        <v>95936</v>
      </c>
      <c r="IO51" s="10">
        <v>93819</v>
      </c>
      <c r="IP51" s="10">
        <v>229382</v>
      </c>
      <c r="IQ51" s="10">
        <v>181880</v>
      </c>
      <c r="IR51" s="10">
        <v>92284</v>
      </c>
      <c r="IS51" s="10">
        <v>160774</v>
      </c>
      <c r="IT51" s="10">
        <v>111880</v>
      </c>
      <c r="IU51" s="10">
        <v>151260</v>
      </c>
      <c r="IV51" s="10">
        <v>51096</v>
      </c>
      <c r="IW51" s="10">
        <v>110060</v>
      </c>
      <c r="IX51" s="10">
        <v>35496</v>
      </c>
      <c r="IY51" s="10">
        <v>14814</v>
      </c>
      <c r="IZ51" s="10">
        <v>119662</v>
      </c>
      <c r="JA51" s="10">
        <v>148225</v>
      </c>
      <c r="JB51" s="10">
        <v>71943</v>
      </c>
      <c r="JC51" s="10">
        <v>545674</v>
      </c>
      <c r="JD51" s="10">
        <v>58437</v>
      </c>
      <c r="JE51" s="10">
        <v>370557</v>
      </c>
      <c r="JF51" s="10">
        <v>339973</v>
      </c>
      <c r="JG51" s="10">
        <v>162931</v>
      </c>
      <c r="JH51" s="10">
        <v>92066</v>
      </c>
      <c r="JI51" s="10">
        <v>684043</v>
      </c>
      <c r="JJ51" s="10">
        <v>564690</v>
      </c>
      <c r="JK51" s="10">
        <v>686486</v>
      </c>
      <c r="JL51" s="10">
        <v>287309</v>
      </c>
      <c r="JM51" s="10">
        <v>556660</v>
      </c>
      <c r="JN51" s="10">
        <v>625710</v>
      </c>
      <c r="JO51" s="10">
        <v>662532</v>
      </c>
      <c r="JP51" s="10">
        <v>418021</v>
      </c>
      <c r="JQ51" s="10">
        <v>623639</v>
      </c>
      <c r="JR51" s="10">
        <v>318189</v>
      </c>
      <c r="JS51" s="10">
        <v>561340</v>
      </c>
      <c r="JT51" s="10">
        <v>625391</v>
      </c>
      <c r="JU51" s="10">
        <v>936261</v>
      </c>
      <c r="JV51" s="10">
        <v>616284</v>
      </c>
      <c r="JW51" s="10">
        <v>1139926</v>
      </c>
      <c r="JX51" s="10">
        <v>52101</v>
      </c>
      <c r="JY51" s="10">
        <v>268799</v>
      </c>
      <c r="JZ51" s="10">
        <v>9231</v>
      </c>
      <c r="KA51" s="10">
        <v>113818</v>
      </c>
      <c r="KB51" s="10">
        <v>281565</v>
      </c>
      <c r="KC51" s="10">
        <v>83283</v>
      </c>
      <c r="KD51" s="10">
        <v>133798</v>
      </c>
      <c r="KE51" s="10">
        <v>265880</v>
      </c>
      <c r="KF51" s="10">
        <v>280791</v>
      </c>
      <c r="KG51" s="10">
        <v>76890</v>
      </c>
      <c r="KH51" s="10">
        <v>167354</v>
      </c>
      <c r="KI51" s="10">
        <v>94490</v>
      </c>
      <c r="KJ51" s="10">
        <v>59495</v>
      </c>
      <c r="KK51" s="10">
        <v>112169</v>
      </c>
      <c r="KL51" s="10">
        <v>85243</v>
      </c>
      <c r="KM51" s="10">
        <v>125876</v>
      </c>
      <c r="KN51" s="10">
        <v>108750</v>
      </c>
      <c r="KO51" s="10">
        <v>83135</v>
      </c>
      <c r="KP51" s="10">
        <v>107904</v>
      </c>
      <c r="KQ51" s="10">
        <v>232427</v>
      </c>
      <c r="KR51" s="10">
        <v>25575</v>
      </c>
      <c r="KS51" s="10">
        <v>46320</v>
      </c>
      <c r="KT51" s="10">
        <v>260413</v>
      </c>
      <c r="KU51" s="10">
        <v>72074</v>
      </c>
      <c r="KV51" s="10">
        <v>171790</v>
      </c>
      <c r="KW51" s="10">
        <v>115501</v>
      </c>
      <c r="KX51" s="10">
        <v>121905</v>
      </c>
      <c r="KY51" s="10">
        <v>99600</v>
      </c>
      <c r="KZ51" s="10">
        <v>33816</v>
      </c>
      <c r="LA51" s="10">
        <v>132938</v>
      </c>
      <c r="LB51" s="10">
        <v>620075</v>
      </c>
      <c r="LC51" s="10">
        <v>456069</v>
      </c>
      <c r="LD51" s="10">
        <v>362221</v>
      </c>
      <c r="LE51" s="10">
        <v>373595</v>
      </c>
      <c r="LF51" s="10">
        <v>181350</v>
      </c>
      <c r="LG51" s="10">
        <v>760260</v>
      </c>
      <c r="LH51" s="10">
        <v>219978</v>
      </c>
      <c r="LI51" s="10">
        <v>84700</v>
      </c>
      <c r="LJ51" s="10">
        <v>580380</v>
      </c>
      <c r="LK51" s="10">
        <v>56240</v>
      </c>
      <c r="LL51" s="10">
        <v>63634</v>
      </c>
      <c r="LM51" s="10">
        <v>153260</v>
      </c>
      <c r="LN51" s="10">
        <v>61752</v>
      </c>
      <c r="LO51" s="10">
        <v>345002</v>
      </c>
      <c r="LP51" s="10">
        <v>1204022</v>
      </c>
      <c r="LQ51" s="10">
        <v>133226</v>
      </c>
      <c r="LR51" s="10">
        <v>139400</v>
      </c>
      <c r="LS51" s="10">
        <v>169933</v>
      </c>
      <c r="LT51" s="10">
        <v>12772</v>
      </c>
      <c r="LU51" s="10">
        <v>295656</v>
      </c>
      <c r="LV51" s="10">
        <v>88945</v>
      </c>
      <c r="LW51" s="10">
        <v>87935</v>
      </c>
      <c r="LX51" s="10">
        <v>84310</v>
      </c>
      <c r="LY51" s="10">
        <v>135387</v>
      </c>
      <c r="LZ51" s="10">
        <v>237510</v>
      </c>
      <c r="MA51" s="10">
        <v>57442</v>
      </c>
      <c r="MB51" s="10">
        <v>24397</v>
      </c>
      <c r="MC51" s="137">
        <v>81437</v>
      </c>
      <c r="MD51" s="10">
        <v>28678</v>
      </c>
      <c r="ME51" s="10">
        <v>92357</v>
      </c>
      <c r="MF51" s="10">
        <v>229629</v>
      </c>
      <c r="MG51" s="10">
        <v>133048</v>
      </c>
      <c r="MH51" s="10">
        <v>78990</v>
      </c>
      <c r="MI51" s="10">
        <v>54825</v>
      </c>
      <c r="MJ51" s="10">
        <v>780528</v>
      </c>
      <c r="MK51" s="10">
        <v>96968</v>
      </c>
      <c r="ML51" s="10">
        <v>260274</v>
      </c>
      <c r="MM51" s="163">
        <v>653610</v>
      </c>
      <c r="MN51" s="10">
        <v>281847</v>
      </c>
      <c r="MO51" s="10">
        <v>3508315</v>
      </c>
      <c r="MP51" s="10">
        <v>132952</v>
      </c>
      <c r="MQ51" s="10">
        <v>152973</v>
      </c>
      <c r="MR51" s="10">
        <v>196405</v>
      </c>
      <c r="MS51" s="10">
        <v>284905</v>
      </c>
      <c r="MT51" s="10">
        <v>329444</v>
      </c>
      <c r="MU51" s="10">
        <v>42080</v>
      </c>
      <c r="MV51" s="10">
        <v>437117</v>
      </c>
      <c r="MW51" s="10">
        <v>21118</v>
      </c>
      <c r="MX51" s="10">
        <v>65272</v>
      </c>
      <c r="MY51" s="10">
        <v>51974</v>
      </c>
      <c r="MZ51" s="10">
        <v>498030</v>
      </c>
      <c r="NA51" s="137">
        <v>34115</v>
      </c>
      <c r="NB51" s="10">
        <v>66710</v>
      </c>
      <c r="NC51" s="10">
        <v>74204</v>
      </c>
      <c r="ND51" s="10">
        <v>16402</v>
      </c>
      <c r="NE51" s="10">
        <v>79009</v>
      </c>
      <c r="NF51" s="10">
        <v>74816</v>
      </c>
      <c r="NG51" s="10">
        <v>148902</v>
      </c>
      <c r="NH51" s="10">
        <v>248975</v>
      </c>
      <c r="NI51" s="10">
        <v>45011</v>
      </c>
      <c r="NJ51" s="10">
        <v>100344</v>
      </c>
      <c r="NK51" s="10">
        <v>50883</v>
      </c>
      <c r="NL51" s="10">
        <v>106197</v>
      </c>
      <c r="NM51" s="10">
        <v>142247</v>
      </c>
      <c r="NN51" s="10">
        <v>121143</v>
      </c>
      <c r="NO51" s="10">
        <v>87619</v>
      </c>
      <c r="NP51" s="10">
        <v>327292</v>
      </c>
      <c r="NQ51" s="10">
        <v>198387</v>
      </c>
      <c r="NR51" s="10">
        <v>27438</v>
      </c>
      <c r="NS51" s="10">
        <v>120545</v>
      </c>
      <c r="NT51" s="10">
        <v>29352</v>
      </c>
      <c r="NU51" s="10">
        <v>402159</v>
      </c>
      <c r="NV51" s="10">
        <v>268803</v>
      </c>
      <c r="NW51" s="10">
        <v>247921</v>
      </c>
      <c r="NX51" s="10">
        <v>393534</v>
      </c>
      <c r="NY51" s="10">
        <v>24627</v>
      </c>
      <c r="NZ51" s="10">
        <v>17874</v>
      </c>
      <c r="OA51" s="10">
        <v>291102</v>
      </c>
      <c r="OB51" s="10">
        <v>1677558</v>
      </c>
      <c r="OC51" s="10">
        <v>369013</v>
      </c>
      <c r="OD51" s="10">
        <v>25466</v>
      </c>
      <c r="OE51" s="10">
        <v>48471</v>
      </c>
      <c r="OF51" s="10">
        <v>262429</v>
      </c>
      <c r="OG51" s="10">
        <v>232270</v>
      </c>
      <c r="OH51" s="10">
        <v>70703</v>
      </c>
      <c r="OI51" s="10">
        <v>245571</v>
      </c>
      <c r="OJ51" s="10">
        <v>144768</v>
      </c>
      <c r="OK51" s="10">
        <v>156320</v>
      </c>
      <c r="OL51" s="10">
        <v>81441</v>
      </c>
      <c r="OM51" s="10">
        <v>131194</v>
      </c>
      <c r="ON51" s="10">
        <v>35075</v>
      </c>
      <c r="OO51" s="10">
        <v>244687</v>
      </c>
      <c r="OP51" s="10">
        <v>16933</v>
      </c>
      <c r="OQ51" s="10">
        <v>159830</v>
      </c>
      <c r="OR51" s="10">
        <v>165470</v>
      </c>
      <c r="OS51" s="10">
        <v>297321</v>
      </c>
      <c r="OT51" s="10">
        <v>208752</v>
      </c>
      <c r="OU51" s="10">
        <v>74122</v>
      </c>
    </row>
    <row r="52" spans="1:416" s="10" customFormat="1">
      <c r="A52" s="28" t="s">
        <v>35</v>
      </c>
      <c r="B52" s="10">
        <v>2509</v>
      </c>
      <c r="C52" s="10">
        <v>32189</v>
      </c>
      <c r="D52" s="10">
        <v>5292</v>
      </c>
      <c r="E52" s="10">
        <v>59786</v>
      </c>
      <c r="F52" s="10">
        <v>22148</v>
      </c>
      <c r="G52" s="10">
        <v>45813</v>
      </c>
      <c r="H52" s="10">
        <v>23651</v>
      </c>
      <c r="I52" s="10">
        <v>5383</v>
      </c>
      <c r="J52" s="10">
        <v>6806</v>
      </c>
      <c r="K52" s="10">
        <v>4676</v>
      </c>
      <c r="L52" s="10">
        <v>15878</v>
      </c>
      <c r="M52" s="10">
        <v>19493</v>
      </c>
      <c r="N52" s="10">
        <v>0</v>
      </c>
      <c r="O52" s="10">
        <v>0</v>
      </c>
      <c r="P52" s="10">
        <v>0</v>
      </c>
      <c r="Q52" s="10">
        <v>986</v>
      </c>
      <c r="R52" s="10">
        <v>7786</v>
      </c>
      <c r="S52" s="10">
        <v>34170</v>
      </c>
      <c r="T52" s="10">
        <v>21331</v>
      </c>
      <c r="U52" s="10">
        <v>8091</v>
      </c>
      <c r="V52" s="10">
        <v>12482</v>
      </c>
      <c r="W52" s="10">
        <v>10417</v>
      </c>
      <c r="X52" s="10">
        <v>11798</v>
      </c>
      <c r="Y52" s="10">
        <v>21135</v>
      </c>
      <c r="Z52" s="10">
        <v>21951</v>
      </c>
      <c r="AA52" s="10">
        <v>18646</v>
      </c>
      <c r="AB52" s="10">
        <v>19895</v>
      </c>
      <c r="AC52" s="10">
        <v>17160</v>
      </c>
      <c r="AD52" s="10">
        <v>404325</v>
      </c>
      <c r="AE52" s="10">
        <v>300602</v>
      </c>
      <c r="AF52" s="10">
        <v>10468</v>
      </c>
      <c r="AG52" s="10">
        <v>34198</v>
      </c>
      <c r="AH52" s="10">
        <v>21574</v>
      </c>
      <c r="AI52" s="10">
        <v>21726</v>
      </c>
      <c r="AJ52" s="10">
        <v>21396</v>
      </c>
      <c r="AK52" s="10">
        <v>22432</v>
      </c>
      <c r="AL52" s="10">
        <v>28128</v>
      </c>
      <c r="AM52" s="10">
        <v>33906</v>
      </c>
      <c r="AN52" s="10">
        <v>35572</v>
      </c>
      <c r="AO52" s="10">
        <v>21056</v>
      </c>
      <c r="AP52" s="10">
        <v>21494</v>
      </c>
      <c r="AQ52" s="10">
        <v>28950</v>
      </c>
      <c r="AR52" s="10">
        <v>24266</v>
      </c>
      <c r="AS52" s="10">
        <v>20572</v>
      </c>
      <c r="AT52" s="10">
        <v>31926</v>
      </c>
      <c r="AU52" s="10">
        <v>24288</v>
      </c>
      <c r="AV52" s="10">
        <v>20264</v>
      </c>
      <c r="AW52" s="10">
        <v>24804</v>
      </c>
      <c r="AX52" s="10">
        <v>19324</v>
      </c>
      <c r="AY52" s="10">
        <v>34688</v>
      </c>
      <c r="AZ52" s="10">
        <v>35904</v>
      </c>
      <c r="BA52" s="10">
        <v>32768</v>
      </c>
      <c r="BB52" s="10">
        <v>2703</v>
      </c>
      <c r="BC52" s="10">
        <v>2423</v>
      </c>
      <c r="BD52" s="10">
        <v>13685</v>
      </c>
      <c r="BE52" s="10">
        <v>5943</v>
      </c>
      <c r="BF52" s="10">
        <v>11343</v>
      </c>
      <c r="BG52" s="10">
        <v>10350</v>
      </c>
      <c r="BH52" s="10">
        <v>8176</v>
      </c>
      <c r="BI52" s="10">
        <v>0</v>
      </c>
      <c r="BJ52" s="10">
        <v>83336</v>
      </c>
      <c r="BK52" s="10">
        <v>101381</v>
      </c>
      <c r="BL52" s="10">
        <v>0</v>
      </c>
      <c r="BM52" s="10">
        <v>2800</v>
      </c>
      <c r="BN52" s="10">
        <v>23487</v>
      </c>
      <c r="BO52" s="10">
        <v>36216</v>
      </c>
      <c r="BP52" s="10">
        <v>10109</v>
      </c>
      <c r="BQ52" s="10">
        <v>14612</v>
      </c>
      <c r="BR52" s="10">
        <v>15233</v>
      </c>
      <c r="BS52" s="10">
        <v>13350</v>
      </c>
      <c r="BT52" s="10">
        <v>5670</v>
      </c>
      <c r="BU52" s="10">
        <v>16187</v>
      </c>
      <c r="BV52" s="10">
        <v>13299</v>
      </c>
      <c r="BW52" s="10">
        <v>14652</v>
      </c>
      <c r="BX52" s="10">
        <v>2248</v>
      </c>
      <c r="BY52" s="10">
        <v>9066</v>
      </c>
      <c r="BZ52" s="10">
        <v>9882</v>
      </c>
      <c r="CA52" s="10">
        <v>14137</v>
      </c>
      <c r="CB52" s="10">
        <v>2294</v>
      </c>
      <c r="CC52" s="10">
        <v>7000</v>
      </c>
      <c r="CD52" s="10">
        <v>0</v>
      </c>
      <c r="CE52" s="10">
        <v>30128</v>
      </c>
      <c r="CF52" s="10">
        <v>40540</v>
      </c>
      <c r="CG52" s="10">
        <v>22218</v>
      </c>
      <c r="CH52" s="10">
        <v>36210</v>
      </c>
      <c r="CI52" s="10">
        <v>40356</v>
      </c>
      <c r="CJ52" s="10">
        <v>46308</v>
      </c>
      <c r="CK52" s="10">
        <v>26048</v>
      </c>
      <c r="CL52" s="10">
        <v>50802</v>
      </c>
      <c r="CM52" s="10">
        <v>31908</v>
      </c>
      <c r="CN52" s="10">
        <v>9550</v>
      </c>
      <c r="CO52" s="10">
        <v>14640</v>
      </c>
      <c r="CP52" s="10">
        <v>25150</v>
      </c>
      <c r="CQ52" s="10">
        <v>26856</v>
      </c>
      <c r="CR52" s="10">
        <v>29720</v>
      </c>
      <c r="CS52" s="10">
        <v>42652</v>
      </c>
      <c r="CT52" s="10">
        <v>30894</v>
      </c>
      <c r="CU52" s="10">
        <v>33214</v>
      </c>
      <c r="CV52" s="10">
        <v>34974</v>
      </c>
      <c r="CW52" s="10">
        <v>21524</v>
      </c>
      <c r="CX52" s="10">
        <v>21504</v>
      </c>
      <c r="CY52" s="10">
        <v>11748</v>
      </c>
      <c r="CZ52" s="10">
        <v>27180</v>
      </c>
      <c r="DA52" s="10">
        <v>29720</v>
      </c>
      <c r="DB52" s="10">
        <v>31072</v>
      </c>
      <c r="DC52" s="10">
        <v>34050</v>
      </c>
      <c r="DD52" s="10">
        <v>16469</v>
      </c>
      <c r="DE52" s="10">
        <v>56516</v>
      </c>
      <c r="DF52" s="10">
        <v>2616</v>
      </c>
      <c r="DG52" s="10">
        <v>19210</v>
      </c>
      <c r="DH52" s="10">
        <v>9822</v>
      </c>
      <c r="DI52" s="10">
        <v>10360</v>
      </c>
      <c r="DJ52" s="10">
        <v>12601</v>
      </c>
      <c r="DK52" s="10">
        <v>19089</v>
      </c>
      <c r="DL52" s="10">
        <v>6513</v>
      </c>
      <c r="DM52" s="10">
        <v>22343</v>
      </c>
      <c r="DN52" s="10">
        <v>0</v>
      </c>
      <c r="DO52" s="10">
        <v>22912</v>
      </c>
      <c r="DP52" s="10">
        <v>23841</v>
      </c>
      <c r="DQ52" s="10">
        <v>13916</v>
      </c>
      <c r="DR52" s="10">
        <v>3929</v>
      </c>
      <c r="DS52" s="10">
        <v>2187</v>
      </c>
      <c r="DT52" s="10">
        <v>19758</v>
      </c>
      <c r="DU52" s="10">
        <v>9776</v>
      </c>
      <c r="DV52" s="10">
        <v>8146</v>
      </c>
      <c r="DW52" s="10">
        <v>48253</v>
      </c>
      <c r="DX52" s="10">
        <v>19429</v>
      </c>
      <c r="DY52" s="10">
        <v>11659</v>
      </c>
      <c r="DZ52" s="10">
        <v>20424</v>
      </c>
      <c r="EA52" s="10">
        <v>13342</v>
      </c>
      <c r="EB52" s="10">
        <v>14785</v>
      </c>
      <c r="EC52" s="10">
        <v>15561</v>
      </c>
      <c r="ED52" s="10">
        <v>4507</v>
      </c>
      <c r="EE52" s="10">
        <v>17485</v>
      </c>
      <c r="EF52" s="10">
        <v>8357</v>
      </c>
      <c r="EG52" s="10">
        <v>6439</v>
      </c>
      <c r="EH52" s="10">
        <v>8786</v>
      </c>
      <c r="EI52" s="10">
        <v>19182</v>
      </c>
      <c r="EJ52" s="10">
        <v>3167</v>
      </c>
      <c r="EK52" s="10">
        <v>4946</v>
      </c>
      <c r="EL52" s="10">
        <v>1380</v>
      </c>
      <c r="EM52" s="10">
        <v>12101</v>
      </c>
      <c r="EN52" s="10">
        <v>22428</v>
      </c>
      <c r="EO52" s="10">
        <v>29602</v>
      </c>
      <c r="EQ52" s="10">
        <v>18824</v>
      </c>
      <c r="ER52" s="10">
        <v>7547</v>
      </c>
      <c r="ES52" s="10">
        <v>12072</v>
      </c>
      <c r="ET52" s="10">
        <v>37324</v>
      </c>
      <c r="EU52" s="10">
        <v>7770</v>
      </c>
      <c r="EV52" s="10">
        <v>1754</v>
      </c>
      <c r="EW52" s="10">
        <v>18407</v>
      </c>
      <c r="EX52" s="10">
        <v>7955</v>
      </c>
      <c r="EY52" s="10">
        <v>11902</v>
      </c>
      <c r="EZ52" s="10">
        <v>8795</v>
      </c>
      <c r="FA52" s="10">
        <v>53764</v>
      </c>
      <c r="FB52" s="10">
        <v>8771</v>
      </c>
      <c r="FC52" s="10">
        <v>9692</v>
      </c>
      <c r="FD52" s="10">
        <v>8141</v>
      </c>
      <c r="FE52" s="10">
        <v>27930</v>
      </c>
      <c r="FF52" s="10">
        <v>18000</v>
      </c>
      <c r="FG52" s="10">
        <v>2538</v>
      </c>
      <c r="FH52" s="10">
        <v>5000</v>
      </c>
      <c r="FI52" s="10">
        <v>12415</v>
      </c>
      <c r="FJ52" s="10">
        <v>20335</v>
      </c>
      <c r="FK52" s="10">
        <v>22301</v>
      </c>
      <c r="FL52" s="10">
        <v>5543</v>
      </c>
      <c r="FM52" s="10">
        <v>54329</v>
      </c>
      <c r="FN52" s="10">
        <v>39825</v>
      </c>
      <c r="FO52" s="10">
        <v>28658</v>
      </c>
      <c r="FP52" s="10">
        <v>1090</v>
      </c>
      <c r="FQ52" s="10">
        <v>7540</v>
      </c>
      <c r="FR52" s="10">
        <v>36795</v>
      </c>
      <c r="FS52" s="10">
        <v>6280</v>
      </c>
      <c r="FT52" s="10">
        <v>5335</v>
      </c>
      <c r="FU52" s="10">
        <v>1870</v>
      </c>
      <c r="FV52" s="10">
        <v>147959</v>
      </c>
      <c r="FW52" s="10">
        <v>28440</v>
      </c>
      <c r="FX52" s="10">
        <v>12134</v>
      </c>
      <c r="FY52" s="10">
        <v>9285</v>
      </c>
      <c r="FZ52" s="10">
        <v>3305</v>
      </c>
      <c r="GA52" s="10">
        <v>7042</v>
      </c>
      <c r="GB52" s="10">
        <v>12111</v>
      </c>
      <c r="GC52" s="10">
        <v>12601</v>
      </c>
      <c r="GD52" s="10">
        <v>66314</v>
      </c>
      <c r="GE52" s="10">
        <v>13911</v>
      </c>
      <c r="GF52" s="10">
        <v>12466</v>
      </c>
      <c r="GG52" s="10">
        <v>4070</v>
      </c>
      <c r="GH52" s="10">
        <v>25178</v>
      </c>
      <c r="GI52" s="10">
        <v>2257</v>
      </c>
      <c r="GJ52" s="10">
        <v>18948</v>
      </c>
      <c r="GK52" s="10">
        <v>3132</v>
      </c>
      <c r="GL52" s="10">
        <v>16938</v>
      </c>
      <c r="GM52" s="10">
        <v>61972</v>
      </c>
      <c r="GN52" s="10">
        <v>1318</v>
      </c>
      <c r="GO52" s="10">
        <v>4473</v>
      </c>
      <c r="GP52" s="10">
        <v>6916</v>
      </c>
      <c r="GQ52" s="10">
        <v>14584</v>
      </c>
      <c r="GR52" s="10">
        <v>5676</v>
      </c>
      <c r="GS52" s="10">
        <v>2552</v>
      </c>
      <c r="GT52" s="10">
        <v>21485</v>
      </c>
      <c r="GU52" s="10">
        <v>22568</v>
      </c>
      <c r="GV52" s="10">
        <v>77357</v>
      </c>
      <c r="GW52" s="10">
        <v>3094</v>
      </c>
      <c r="GX52" s="10">
        <v>370</v>
      </c>
      <c r="GY52" s="10">
        <v>24188</v>
      </c>
      <c r="GZ52" s="10">
        <v>31000</v>
      </c>
      <c r="HA52" s="10">
        <v>40975</v>
      </c>
      <c r="HB52" s="10">
        <v>3606.61</v>
      </c>
      <c r="HC52" s="10">
        <v>3405</v>
      </c>
      <c r="HD52" s="10">
        <v>10765</v>
      </c>
      <c r="HE52" s="10">
        <v>26456</v>
      </c>
      <c r="HF52" s="10">
        <v>25972</v>
      </c>
      <c r="HG52" s="10">
        <v>11423</v>
      </c>
      <c r="HH52" s="10">
        <v>0</v>
      </c>
      <c r="HI52" s="10">
        <v>15575</v>
      </c>
      <c r="HJ52" s="10">
        <v>0</v>
      </c>
      <c r="HK52" s="10">
        <v>0</v>
      </c>
      <c r="HL52" s="10">
        <v>0</v>
      </c>
      <c r="HM52" s="10">
        <v>0</v>
      </c>
      <c r="HN52" s="10">
        <v>0</v>
      </c>
      <c r="HO52" s="10">
        <v>0</v>
      </c>
      <c r="HP52" s="10">
        <v>0</v>
      </c>
      <c r="HQ52" s="10">
        <v>0</v>
      </c>
      <c r="HR52" s="10">
        <v>0</v>
      </c>
      <c r="HS52" s="10">
        <v>2843</v>
      </c>
      <c r="HT52" s="10">
        <v>1880</v>
      </c>
      <c r="HU52" s="10">
        <v>17021</v>
      </c>
      <c r="HV52" s="10">
        <v>5136</v>
      </c>
      <c r="HW52" s="10">
        <v>6560</v>
      </c>
      <c r="HX52" s="10">
        <v>0</v>
      </c>
      <c r="HY52" s="10">
        <v>7380</v>
      </c>
      <c r="HZ52" s="10">
        <v>74</v>
      </c>
      <c r="IA52" s="10">
        <v>14749</v>
      </c>
      <c r="IB52" s="10">
        <v>4485</v>
      </c>
      <c r="IC52" s="10">
        <v>1968</v>
      </c>
      <c r="ID52" s="10">
        <v>3097</v>
      </c>
      <c r="IE52" s="10">
        <v>21744</v>
      </c>
      <c r="IF52" s="10">
        <v>3490</v>
      </c>
      <c r="IG52" s="10">
        <v>2740</v>
      </c>
      <c r="IH52" s="10">
        <v>35087</v>
      </c>
      <c r="II52" s="10">
        <v>2394</v>
      </c>
      <c r="IJ52" s="10">
        <v>7792</v>
      </c>
      <c r="IK52" s="10">
        <v>6588</v>
      </c>
      <c r="IL52" s="10">
        <v>23100</v>
      </c>
      <c r="IM52" s="10">
        <v>5793</v>
      </c>
      <c r="IN52" s="10">
        <v>10021</v>
      </c>
      <c r="IO52" s="10">
        <v>9678</v>
      </c>
      <c r="IP52" s="10">
        <v>18813</v>
      </c>
      <c r="IQ52" s="10">
        <v>14921</v>
      </c>
      <c r="IR52" s="10">
        <v>7584</v>
      </c>
      <c r="IS52" s="10">
        <v>12384</v>
      </c>
      <c r="IT52" s="10">
        <v>7817</v>
      </c>
      <c r="IU52" s="10">
        <v>12416</v>
      </c>
      <c r="IV52" s="10">
        <v>2394</v>
      </c>
      <c r="IW52" s="10">
        <v>9892</v>
      </c>
      <c r="IX52" s="10">
        <v>2783</v>
      </c>
      <c r="IY52" s="10">
        <v>0</v>
      </c>
      <c r="IZ52" s="10">
        <v>9094</v>
      </c>
      <c r="JA52" s="10">
        <v>11416</v>
      </c>
      <c r="JB52" s="10">
        <v>6772</v>
      </c>
      <c r="JC52" s="10">
        <v>63372</v>
      </c>
      <c r="JD52" s="10">
        <v>4035</v>
      </c>
      <c r="JE52" s="10">
        <v>52609</v>
      </c>
      <c r="JF52" s="10">
        <v>16294</v>
      </c>
      <c r="JG52" s="10">
        <v>3437</v>
      </c>
      <c r="JH52" s="10">
        <v>4653</v>
      </c>
      <c r="JI52" s="10">
        <v>55086</v>
      </c>
      <c r="JJ52" s="10">
        <v>47638</v>
      </c>
      <c r="JK52" s="10">
        <v>52746</v>
      </c>
      <c r="JL52" s="10">
        <v>25794</v>
      </c>
      <c r="JM52" s="10">
        <v>43960</v>
      </c>
      <c r="JN52" s="10">
        <v>49426</v>
      </c>
      <c r="JO52" s="10">
        <v>50860</v>
      </c>
      <c r="JP52" s="10">
        <v>33318</v>
      </c>
      <c r="JQ52" s="10">
        <v>51520</v>
      </c>
      <c r="JR52" s="10">
        <v>25890</v>
      </c>
      <c r="JS52" s="10">
        <v>50406</v>
      </c>
      <c r="JT52" s="10">
        <v>50728</v>
      </c>
      <c r="JU52" s="10">
        <v>79326</v>
      </c>
      <c r="JV52" s="10">
        <v>50415</v>
      </c>
      <c r="JW52" s="10">
        <v>64303</v>
      </c>
      <c r="JX52" s="10">
        <v>3554</v>
      </c>
      <c r="JY52" s="10">
        <v>24112</v>
      </c>
      <c r="JZ52" s="10">
        <v>550</v>
      </c>
      <c r="KA52" s="10">
        <v>9295</v>
      </c>
      <c r="KB52" s="10">
        <v>20004</v>
      </c>
      <c r="KC52" s="10">
        <v>0</v>
      </c>
      <c r="KD52" s="10">
        <v>9648</v>
      </c>
      <c r="KE52" s="10">
        <v>21016</v>
      </c>
      <c r="KF52" s="10">
        <v>29172</v>
      </c>
      <c r="KG52" s="10">
        <v>0</v>
      </c>
      <c r="KH52" s="10">
        <v>6669</v>
      </c>
      <c r="KI52" s="10">
        <v>10195</v>
      </c>
      <c r="KJ52" s="10">
        <v>4416</v>
      </c>
      <c r="KK52" s="10">
        <v>7184</v>
      </c>
      <c r="KL52" s="10">
        <v>8189</v>
      </c>
      <c r="KM52" s="10">
        <v>0</v>
      </c>
      <c r="KN52" s="10">
        <v>0</v>
      </c>
      <c r="KO52" s="10">
        <v>3606.61</v>
      </c>
      <c r="KP52" s="10">
        <v>11998</v>
      </c>
      <c r="KQ52" s="10">
        <v>18705</v>
      </c>
      <c r="KR52" s="10">
        <v>1959</v>
      </c>
      <c r="KS52" s="10">
        <v>4015</v>
      </c>
      <c r="KT52" s="10">
        <v>32295</v>
      </c>
      <c r="KU52" s="10">
        <v>7186</v>
      </c>
      <c r="KV52" s="10">
        <v>11737</v>
      </c>
      <c r="KW52" s="10">
        <v>7908</v>
      </c>
      <c r="KX52" s="10">
        <v>6725</v>
      </c>
      <c r="KY52" s="10">
        <v>4228</v>
      </c>
      <c r="KZ52" s="10">
        <v>1530</v>
      </c>
      <c r="LA52" s="10">
        <v>10153</v>
      </c>
      <c r="LB52" s="10">
        <v>37491</v>
      </c>
      <c r="LC52" s="10">
        <v>20549</v>
      </c>
      <c r="LD52" s="10">
        <v>29703</v>
      </c>
      <c r="LE52" s="10">
        <v>27680</v>
      </c>
      <c r="LF52" s="10">
        <v>11864</v>
      </c>
      <c r="LG52" s="10">
        <v>68368</v>
      </c>
      <c r="LH52" s="10">
        <v>12320</v>
      </c>
      <c r="LI52" s="10">
        <v>0</v>
      </c>
      <c r="LJ52" s="10">
        <v>52119</v>
      </c>
      <c r="LK52" s="10">
        <v>3576</v>
      </c>
      <c r="LL52" s="10">
        <v>0</v>
      </c>
      <c r="LM52" s="10">
        <v>13924</v>
      </c>
      <c r="LN52" s="10">
        <v>10000</v>
      </c>
      <c r="LO52" s="10">
        <v>31687</v>
      </c>
      <c r="LP52" s="10">
        <v>96034</v>
      </c>
      <c r="LQ52" s="10">
        <v>12883</v>
      </c>
      <c r="LR52" s="10">
        <v>19037</v>
      </c>
      <c r="LS52" s="10">
        <v>6193</v>
      </c>
      <c r="LT52" s="10">
        <v>618</v>
      </c>
      <c r="LU52" s="10">
        <v>0</v>
      </c>
      <c r="LV52" s="10">
        <v>3928</v>
      </c>
      <c r="LW52" s="10">
        <v>0</v>
      </c>
      <c r="LX52" s="10">
        <v>0</v>
      </c>
      <c r="LY52" s="10">
        <v>9384</v>
      </c>
      <c r="LZ52" s="10">
        <v>17003</v>
      </c>
      <c r="MA52" s="10">
        <v>5150</v>
      </c>
      <c r="MB52" s="10">
        <v>1645</v>
      </c>
      <c r="MC52" s="137">
        <v>12590</v>
      </c>
      <c r="MD52" s="10">
        <v>0</v>
      </c>
      <c r="ME52" s="10">
        <v>22320</v>
      </c>
      <c r="MF52" s="10">
        <v>16265</v>
      </c>
      <c r="MG52" s="10">
        <v>2894</v>
      </c>
      <c r="MH52" s="10">
        <v>1714</v>
      </c>
      <c r="MI52" s="10">
        <v>4614</v>
      </c>
      <c r="MJ52" s="10">
        <v>34100</v>
      </c>
      <c r="MK52" s="10">
        <v>5555</v>
      </c>
      <c r="ML52" s="10">
        <v>18570</v>
      </c>
      <c r="MM52" s="163">
        <v>188</v>
      </c>
      <c r="MN52" s="10">
        <v>155895</v>
      </c>
      <c r="MO52" s="10">
        <v>212324</v>
      </c>
      <c r="MP52" s="10">
        <v>9864</v>
      </c>
      <c r="MQ52" s="10">
        <v>11709</v>
      </c>
      <c r="MR52" s="10">
        <v>17746</v>
      </c>
      <c r="MS52" s="10">
        <v>24545</v>
      </c>
      <c r="MT52" s="10">
        <v>23789</v>
      </c>
      <c r="MU52" s="10">
        <v>4398</v>
      </c>
      <c r="MV52" s="10">
        <v>26552</v>
      </c>
      <c r="MW52" s="10">
        <v>9859</v>
      </c>
      <c r="MX52" s="10">
        <v>6203</v>
      </c>
      <c r="MY52" s="10">
        <v>0</v>
      </c>
      <c r="MZ52" s="10">
        <v>42131</v>
      </c>
      <c r="NA52" s="137">
        <v>2681</v>
      </c>
      <c r="NB52" s="10">
        <v>7555</v>
      </c>
      <c r="NC52" s="10">
        <v>5465</v>
      </c>
      <c r="ND52" s="10">
        <v>2075</v>
      </c>
      <c r="NE52" s="10">
        <v>9844</v>
      </c>
      <c r="NF52" s="10">
        <v>6454</v>
      </c>
      <c r="NG52" s="10">
        <v>12599</v>
      </c>
      <c r="NH52" s="10">
        <v>20050</v>
      </c>
      <c r="NI52" s="10">
        <v>10160</v>
      </c>
      <c r="NJ52" s="10">
        <v>7000</v>
      </c>
      <c r="NK52" s="10">
        <v>7000</v>
      </c>
      <c r="NL52" s="10">
        <v>9992</v>
      </c>
      <c r="NM52" s="10">
        <v>7000</v>
      </c>
      <c r="NN52" s="10">
        <v>7000</v>
      </c>
      <c r="NO52" s="10">
        <v>7378</v>
      </c>
      <c r="NP52" s="10">
        <v>25096</v>
      </c>
      <c r="NQ52" s="10">
        <v>0</v>
      </c>
      <c r="NR52" s="10">
        <v>2348</v>
      </c>
      <c r="NS52" s="10">
        <v>9180</v>
      </c>
      <c r="NT52" s="10">
        <v>0</v>
      </c>
      <c r="NU52" s="10">
        <v>36113</v>
      </c>
      <c r="NV52" s="10">
        <v>17772</v>
      </c>
      <c r="NW52" s="10">
        <v>19089</v>
      </c>
      <c r="NX52" s="10">
        <v>31091</v>
      </c>
      <c r="NY52" s="10">
        <v>1891</v>
      </c>
      <c r="NZ52" s="10">
        <v>782</v>
      </c>
      <c r="OA52" s="10">
        <v>30666</v>
      </c>
      <c r="OB52" s="10">
        <v>135503</v>
      </c>
      <c r="OC52" s="10">
        <v>34402</v>
      </c>
      <c r="OD52" s="10">
        <v>0</v>
      </c>
      <c r="OE52" s="10">
        <v>3353</v>
      </c>
      <c r="OF52" s="10">
        <v>52724</v>
      </c>
      <c r="OG52" s="10">
        <v>9446</v>
      </c>
      <c r="OH52" s="10">
        <v>5973</v>
      </c>
      <c r="OI52" s="10">
        <v>22521</v>
      </c>
      <c r="OJ52" s="10">
        <v>11133</v>
      </c>
      <c r="OK52" s="10">
        <v>14438</v>
      </c>
      <c r="OL52" s="10">
        <v>7000</v>
      </c>
      <c r="OM52" s="10">
        <v>12584</v>
      </c>
      <c r="ON52" s="10">
        <v>1268</v>
      </c>
      <c r="OO52" s="10">
        <v>20378</v>
      </c>
      <c r="OP52" s="10">
        <v>629</v>
      </c>
      <c r="OQ52" s="10">
        <v>20336</v>
      </c>
      <c r="OR52" s="10">
        <v>5200</v>
      </c>
      <c r="OS52" s="10">
        <v>20131</v>
      </c>
      <c r="OT52" s="10">
        <v>16479</v>
      </c>
      <c r="OU52" s="10">
        <v>2406</v>
      </c>
    </row>
    <row r="53" spans="1:416" s="10" customFormat="1">
      <c r="A53" s="30" t="s">
        <v>36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35713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40483</v>
      </c>
      <c r="AF53" s="10">
        <v>150840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29184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53098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0</v>
      </c>
      <c r="FM53" s="10">
        <v>124551</v>
      </c>
      <c r="FN53" s="10">
        <v>47029</v>
      </c>
      <c r="FO53" s="10">
        <v>0</v>
      </c>
      <c r="FP53" s="10">
        <v>0</v>
      </c>
      <c r="FQ53" s="10">
        <v>0</v>
      </c>
      <c r="FR53" s="10">
        <v>0</v>
      </c>
      <c r="FS53" s="10">
        <v>0</v>
      </c>
      <c r="FT53" s="10">
        <v>0</v>
      </c>
      <c r="FU53" s="10">
        <v>0</v>
      </c>
      <c r="FV53" s="10">
        <v>0</v>
      </c>
      <c r="FW53" s="10">
        <v>0</v>
      </c>
      <c r="FX53" s="10">
        <v>116845</v>
      </c>
      <c r="FY53" s="10">
        <v>0</v>
      </c>
      <c r="FZ53" s="10">
        <v>0</v>
      </c>
      <c r="GA53" s="10">
        <v>0</v>
      </c>
      <c r="GB53" s="10">
        <v>0</v>
      </c>
      <c r="GC53" s="10">
        <v>0</v>
      </c>
      <c r="GD53" s="10">
        <v>0</v>
      </c>
      <c r="GE53" s="10">
        <v>0</v>
      </c>
      <c r="GF53" s="10">
        <v>0</v>
      </c>
      <c r="GG53" s="10">
        <v>0</v>
      </c>
      <c r="GH53" s="10">
        <v>0</v>
      </c>
      <c r="GI53" s="10">
        <v>0</v>
      </c>
      <c r="GJ53" s="10">
        <v>0</v>
      </c>
      <c r="GK53" s="10">
        <v>5985</v>
      </c>
      <c r="GL53" s="10">
        <v>0</v>
      </c>
      <c r="GM53" s="10">
        <v>0</v>
      </c>
      <c r="GN53" s="10">
        <v>0</v>
      </c>
      <c r="GO53" s="10">
        <v>0</v>
      </c>
      <c r="GP53" s="10">
        <v>0</v>
      </c>
      <c r="GQ53" s="10">
        <v>0</v>
      </c>
      <c r="GR53" s="10">
        <v>0</v>
      </c>
      <c r="GS53" s="10">
        <v>0</v>
      </c>
      <c r="GT53" s="10">
        <v>0</v>
      </c>
      <c r="GU53" s="10">
        <v>0</v>
      </c>
      <c r="GV53" s="10">
        <v>0</v>
      </c>
      <c r="GW53" s="10">
        <v>0</v>
      </c>
      <c r="GX53" s="10">
        <v>0</v>
      </c>
      <c r="GY53" s="10">
        <v>0</v>
      </c>
      <c r="GZ53" s="10">
        <v>0</v>
      </c>
      <c r="HA53" s="10">
        <v>0</v>
      </c>
      <c r="HB53" s="10">
        <v>0</v>
      </c>
      <c r="HC53" s="10">
        <v>0</v>
      </c>
      <c r="HD53" s="10">
        <v>0</v>
      </c>
      <c r="HE53" s="10">
        <v>0</v>
      </c>
      <c r="HF53" s="10">
        <v>0</v>
      </c>
      <c r="HG53" s="10">
        <v>0</v>
      </c>
      <c r="HH53" s="10">
        <v>0</v>
      </c>
      <c r="HI53" s="10">
        <v>0</v>
      </c>
      <c r="HJ53" s="10">
        <v>0</v>
      </c>
      <c r="HK53" s="10">
        <v>0</v>
      </c>
      <c r="HL53" s="10">
        <v>0</v>
      </c>
      <c r="HM53" s="10">
        <v>0</v>
      </c>
      <c r="HN53" s="10">
        <v>31893</v>
      </c>
      <c r="HO53" s="10">
        <v>0</v>
      </c>
      <c r="HP53" s="10">
        <v>24620</v>
      </c>
      <c r="HQ53" s="10">
        <v>0</v>
      </c>
      <c r="HR53" s="10">
        <v>0</v>
      </c>
      <c r="HS53" s="10">
        <v>0</v>
      </c>
      <c r="HT53" s="10">
        <v>0</v>
      </c>
      <c r="HU53" s="10">
        <v>0</v>
      </c>
      <c r="HV53" s="10">
        <v>0</v>
      </c>
      <c r="HW53" s="10">
        <v>0</v>
      </c>
      <c r="HX53" s="10">
        <v>0</v>
      </c>
      <c r="HY53" s="10">
        <v>0</v>
      </c>
      <c r="HZ53" s="10">
        <v>0</v>
      </c>
      <c r="IA53" s="10">
        <v>0</v>
      </c>
      <c r="IB53" s="10">
        <v>0</v>
      </c>
      <c r="IC53" s="10">
        <v>0</v>
      </c>
      <c r="ID53" s="10">
        <v>0</v>
      </c>
      <c r="IE53" s="10">
        <v>0</v>
      </c>
      <c r="IF53" s="10">
        <v>0</v>
      </c>
      <c r="IG53" s="10">
        <v>0</v>
      </c>
      <c r="IH53" s="10">
        <v>86500</v>
      </c>
      <c r="II53" s="10">
        <v>0</v>
      </c>
      <c r="IJ53" s="10">
        <v>0</v>
      </c>
      <c r="IK53" s="10">
        <v>0</v>
      </c>
      <c r="IL53" s="10">
        <v>0</v>
      </c>
      <c r="IM53" s="10">
        <v>0</v>
      </c>
      <c r="IN53" s="10">
        <v>0</v>
      </c>
      <c r="IO53" s="10">
        <v>0</v>
      </c>
      <c r="IP53" s="10">
        <v>0</v>
      </c>
      <c r="IQ53" s="10">
        <v>0</v>
      </c>
      <c r="IR53" s="10">
        <v>0</v>
      </c>
      <c r="IS53" s="10">
        <v>0</v>
      </c>
      <c r="IT53" s="10">
        <v>0</v>
      </c>
      <c r="IU53" s="10">
        <v>0</v>
      </c>
      <c r="IV53" s="10">
        <v>0</v>
      </c>
      <c r="IW53" s="10">
        <v>0</v>
      </c>
      <c r="IX53" s="10">
        <v>0</v>
      </c>
      <c r="IY53" s="10">
        <v>0</v>
      </c>
      <c r="IZ53" s="10">
        <v>0</v>
      </c>
      <c r="JA53" s="10">
        <v>0</v>
      </c>
      <c r="JB53" s="10">
        <v>0</v>
      </c>
      <c r="JC53" s="10">
        <v>0</v>
      </c>
      <c r="JD53" s="10">
        <v>0</v>
      </c>
      <c r="JE53" s="10">
        <v>0</v>
      </c>
      <c r="JF53" s="10">
        <v>0</v>
      </c>
      <c r="JG53" s="10">
        <v>0</v>
      </c>
      <c r="JH53" s="10">
        <v>0</v>
      </c>
      <c r="JI53" s="10">
        <v>0</v>
      </c>
      <c r="JJ53" s="10">
        <v>0</v>
      </c>
      <c r="JK53" s="10">
        <v>0</v>
      </c>
      <c r="JL53" s="10">
        <v>0</v>
      </c>
      <c r="JM53" s="10">
        <v>0</v>
      </c>
      <c r="JN53" s="10">
        <v>0</v>
      </c>
      <c r="JO53" s="10">
        <v>0</v>
      </c>
      <c r="JP53" s="10">
        <v>0</v>
      </c>
      <c r="JQ53" s="10">
        <v>0</v>
      </c>
      <c r="JR53" s="10">
        <v>0</v>
      </c>
      <c r="JS53" s="10">
        <v>0</v>
      </c>
      <c r="JT53" s="10">
        <v>0</v>
      </c>
      <c r="JU53" s="10">
        <v>0</v>
      </c>
      <c r="JV53" s="10">
        <v>0</v>
      </c>
      <c r="JW53" s="10">
        <v>0</v>
      </c>
      <c r="JX53" s="10">
        <v>0</v>
      </c>
      <c r="JY53" s="10">
        <v>0</v>
      </c>
      <c r="JZ53" s="10">
        <v>0</v>
      </c>
      <c r="KA53" s="10">
        <v>0</v>
      </c>
      <c r="KB53" s="10">
        <v>0</v>
      </c>
      <c r="KC53" s="10">
        <v>0</v>
      </c>
      <c r="KD53" s="10">
        <v>0</v>
      </c>
      <c r="KE53" s="10">
        <v>0</v>
      </c>
      <c r="KF53" s="10">
        <v>0</v>
      </c>
      <c r="KG53" s="10">
        <v>0</v>
      </c>
      <c r="KH53" s="10">
        <v>0</v>
      </c>
      <c r="KI53" s="10">
        <v>0</v>
      </c>
      <c r="KJ53" s="10">
        <v>0</v>
      </c>
      <c r="KK53" s="10">
        <v>0</v>
      </c>
      <c r="KL53" s="10">
        <v>0</v>
      </c>
      <c r="KM53" s="10">
        <v>0</v>
      </c>
      <c r="KN53" s="10">
        <v>0</v>
      </c>
      <c r="KO53" s="10">
        <v>0</v>
      </c>
      <c r="KP53" s="10">
        <v>0</v>
      </c>
      <c r="KQ53" s="10">
        <v>0</v>
      </c>
      <c r="KR53" s="10">
        <v>0</v>
      </c>
      <c r="KS53" s="10">
        <v>0</v>
      </c>
      <c r="KT53" s="10">
        <v>0</v>
      </c>
      <c r="KU53" s="10">
        <v>0</v>
      </c>
      <c r="KV53" s="10">
        <v>0</v>
      </c>
      <c r="KW53" s="10">
        <v>0</v>
      </c>
      <c r="KX53" s="10">
        <v>0</v>
      </c>
      <c r="KY53" s="10">
        <v>0</v>
      </c>
      <c r="KZ53" s="10">
        <v>0</v>
      </c>
      <c r="LA53" s="10">
        <v>0</v>
      </c>
      <c r="LB53" s="10">
        <v>0</v>
      </c>
      <c r="LC53" s="10">
        <v>0</v>
      </c>
      <c r="LD53" s="10">
        <v>0</v>
      </c>
      <c r="LE53" s="10">
        <v>0</v>
      </c>
      <c r="LF53" s="10">
        <v>0</v>
      </c>
      <c r="LG53" s="10">
        <v>0</v>
      </c>
      <c r="LH53" s="10">
        <v>0</v>
      </c>
      <c r="LI53" s="10">
        <v>0</v>
      </c>
      <c r="LJ53" s="10">
        <v>0</v>
      </c>
      <c r="LK53" s="10">
        <v>0</v>
      </c>
      <c r="LL53" s="10">
        <v>0</v>
      </c>
      <c r="LM53" s="10">
        <v>0</v>
      </c>
      <c r="LN53" s="10">
        <v>0</v>
      </c>
      <c r="LO53" s="10">
        <v>0</v>
      </c>
      <c r="LP53" s="10">
        <v>0</v>
      </c>
      <c r="LQ53" s="10">
        <v>0</v>
      </c>
      <c r="LR53" s="10">
        <v>0</v>
      </c>
      <c r="LS53" s="10">
        <v>0</v>
      </c>
      <c r="LT53" s="10">
        <v>0</v>
      </c>
      <c r="LU53" s="10">
        <v>0</v>
      </c>
      <c r="LV53" s="10">
        <v>0</v>
      </c>
      <c r="LW53" s="10">
        <v>0</v>
      </c>
      <c r="LX53" s="10">
        <v>0</v>
      </c>
      <c r="LY53" s="10">
        <v>0</v>
      </c>
      <c r="LZ53" s="10">
        <v>0</v>
      </c>
      <c r="MA53" s="10">
        <v>0</v>
      </c>
      <c r="MB53" s="10">
        <v>0</v>
      </c>
      <c r="MC53" s="138">
        <v>0</v>
      </c>
      <c r="MD53" s="10">
        <v>0</v>
      </c>
      <c r="ME53" s="10">
        <v>0</v>
      </c>
      <c r="MF53" s="10">
        <v>0</v>
      </c>
      <c r="MG53" s="10">
        <v>0</v>
      </c>
      <c r="MH53" s="10">
        <v>0</v>
      </c>
      <c r="MI53" s="10">
        <v>0</v>
      </c>
      <c r="MJ53" s="10">
        <v>0</v>
      </c>
      <c r="MK53" s="10">
        <v>0</v>
      </c>
      <c r="ML53" s="10">
        <v>22297</v>
      </c>
      <c r="MM53" s="130">
        <v>0</v>
      </c>
      <c r="MN53" s="10">
        <v>0</v>
      </c>
      <c r="MO53" s="10">
        <v>0</v>
      </c>
      <c r="MP53" s="10">
        <v>0</v>
      </c>
      <c r="MQ53" s="10">
        <v>48434</v>
      </c>
      <c r="MR53" s="10">
        <v>0</v>
      </c>
      <c r="MS53" s="10">
        <v>0</v>
      </c>
      <c r="MT53" s="10">
        <v>0</v>
      </c>
      <c r="MU53" s="10">
        <v>0</v>
      </c>
      <c r="MV53" s="10">
        <v>0</v>
      </c>
      <c r="MW53" s="10">
        <v>0</v>
      </c>
      <c r="MX53" s="10">
        <v>0</v>
      </c>
      <c r="MY53" s="10">
        <v>0</v>
      </c>
      <c r="MZ53" s="10">
        <v>0</v>
      </c>
      <c r="NA53" s="138">
        <v>0</v>
      </c>
      <c r="NB53" s="10">
        <v>0</v>
      </c>
      <c r="NC53" s="10">
        <v>0</v>
      </c>
      <c r="ND53" s="10">
        <v>0</v>
      </c>
      <c r="NE53" s="10">
        <v>0</v>
      </c>
      <c r="NF53" s="10">
        <v>0</v>
      </c>
      <c r="NG53" s="10">
        <v>0</v>
      </c>
      <c r="NH53" s="10">
        <v>0</v>
      </c>
      <c r="NI53" s="10">
        <v>0</v>
      </c>
      <c r="NJ53" s="10">
        <v>0</v>
      </c>
      <c r="NK53" s="10">
        <v>0</v>
      </c>
      <c r="NL53" s="10">
        <v>0</v>
      </c>
      <c r="NM53" s="10">
        <v>0</v>
      </c>
      <c r="NN53" s="10">
        <v>0</v>
      </c>
      <c r="NO53" s="10">
        <v>0</v>
      </c>
      <c r="NP53" s="10">
        <v>0</v>
      </c>
      <c r="NQ53" s="10">
        <v>0</v>
      </c>
      <c r="NR53" s="10">
        <v>0</v>
      </c>
      <c r="NS53" s="10">
        <v>0</v>
      </c>
      <c r="NT53" s="10">
        <v>0</v>
      </c>
      <c r="NU53" s="10">
        <v>47529</v>
      </c>
      <c r="NV53" s="10">
        <v>0</v>
      </c>
      <c r="NW53" s="10">
        <v>0</v>
      </c>
      <c r="NX53" s="10">
        <v>0</v>
      </c>
      <c r="NY53" s="10">
        <v>0</v>
      </c>
      <c r="NZ53" s="10">
        <v>0</v>
      </c>
      <c r="OA53" s="10">
        <v>0</v>
      </c>
      <c r="OB53" s="10">
        <v>0</v>
      </c>
      <c r="OC53" s="10">
        <v>13364</v>
      </c>
      <c r="OD53" s="10">
        <v>0</v>
      </c>
      <c r="OE53" s="10">
        <v>0</v>
      </c>
      <c r="OF53" s="10">
        <v>0</v>
      </c>
      <c r="OG53" s="10">
        <v>0</v>
      </c>
      <c r="OH53" s="10">
        <v>0</v>
      </c>
      <c r="OI53" s="10">
        <v>0</v>
      </c>
      <c r="OJ53" s="10">
        <v>0</v>
      </c>
      <c r="OK53" s="10">
        <v>0</v>
      </c>
      <c r="OL53" s="10">
        <v>0</v>
      </c>
      <c r="OM53" s="10">
        <v>0</v>
      </c>
      <c r="ON53" s="10">
        <v>0</v>
      </c>
      <c r="OO53" s="10">
        <v>0</v>
      </c>
      <c r="OP53" s="10">
        <v>0</v>
      </c>
      <c r="OQ53" s="10">
        <v>0</v>
      </c>
      <c r="OR53" s="10">
        <v>0</v>
      </c>
      <c r="OS53" s="10">
        <v>47083</v>
      </c>
      <c r="OT53" s="10">
        <v>0</v>
      </c>
      <c r="OU53" s="10">
        <v>0</v>
      </c>
    </row>
    <row r="54" spans="1:416" s="10" customFormat="1">
      <c r="A54" s="30" t="s">
        <v>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395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10">
        <v>0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10">
        <v>0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10">
        <v>0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10">
        <v>0</v>
      </c>
      <c r="FB54" s="10">
        <v>0</v>
      </c>
      <c r="FC54" s="10">
        <v>0</v>
      </c>
      <c r="FD54" s="10">
        <v>0</v>
      </c>
      <c r="FE54" s="10">
        <v>0</v>
      </c>
      <c r="FF54" s="10">
        <v>0</v>
      </c>
      <c r="FG54" s="10">
        <v>0</v>
      </c>
      <c r="FH54" s="10">
        <v>0</v>
      </c>
      <c r="FI54" s="10">
        <v>0</v>
      </c>
      <c r="FJ54" s="10">
        <v>0</v>
      </c>
      <c r="FK54" s="10">
        <v>0</v>
      </c>
      <c r="FL54" s="10">
        <v>0</v>
      </c>
      <c r="FM54" s="10">
        <v>0</v>
      </c>
      <c r="FN54" s="10">
        <v>0</v>
      </c>
      <c r="FO54" s="10">
        <v>0</v>
      </c>
      <c r="FP54" s="10">
        <v>0</v>
      </c>
      <c r="FQ54" s="10">
        <v>0</v>
      </c>
      <c r="FR54" s="10">
        <v>0</v>
      </c>
      <c r="FS54" s="10">
        <v>0</v>
      </c>
      <c r="FT54" s="10">
        <v>0</v>
      </c>
      <c r="FU54" s="10">
        <v>0</v>
      </c>
      <c r="FV54" s="10">
        <v>0</v>
      </c>
      <c r="FW54" s="10">
        <v>0</v>
      </c>
      <c r="FX54" s="10">
        <v>0</v>
      </c>
      <c r="FY54" s="10">
        <v>0</v>
      </c>
      <c r="FZ54" s="10">
        <v>0</v>
      </c>
      <c r="GA54" s="10">
        <v>0</v>
      </c>
      <c r="GB54" s="10">
        <v>0</v>
      </c>
      <c r="GC54" s="10">
        <v>0</v>
      </c>
      <c r="GD54" s="10">
        <v>0</v>
      </c>
      <c r="GE54" s="10">
        <v>0</v>
      </c>
      <c r="GF54" s="10">
        <v>0</v>
      </c>
      <c r="GG54" s="10">
        <v>0</v>
      </c>
      <c r="GH54" s="10">
        <v>0</v>
      </c>
      <c r="GI54" s="10">
        <v>0</v>
      </c>
      <c r="GJ54" s="10">
        <v>0</v>
      </c>
      <c r="GK54" s="10">
        <v>0</v>
      </c>
      <c r="GL54" s="10">
        <v>0</v>
      </c>
      <c r="GM54" s="10">
        <v>0</v>
      </c>
      <c r="GN54" s="10">
        <v>0</v>
      </c>
      <c r="GO54" s="10">
        <v>0</v>
      </c>
      <c r="GP54" s="10">
        <v>0</v>
      </c>
      <c r="GQ54" s="10">
        <v>0</v>
      </c>
      <c r="GR54" s="10">
        <v>0</v>
      </c>
      <c r="GS54" s="10">
        <v>0</v>
      </c>
      <c r="GT54" s="10">
        <v>0</v>
      </c>
      <c r="GU54" s="10">
        <v>0</v>
      </c>
      <c r="GV54" s="10">
        <v>0</v>
      </c>
      <c r="GW54" s="10">
        <v>0</v>
      </c>
      <c r="GX54" s="10">
        <v>0</v>
      </c>
      <c r="GY54" s="10">
        <v>0</v>
      </c>
      <c r="GZ54" s="10">
        <v>0</v>
      </c>
      <c r="HA54" s="10">
        <v>0</v>
      </c>
      <c r="HB54" s="10">
        <v>0</v>
      </c>
      <c r="HC54" s="10">
        <v>0</v>
      </c>
      <c r="HD54" s="10">
        <v>0</v>
      </c>
      <c r="HE54" s="10">
        <v>0</v>
      </c>
      <c r="HF54" s="10">
        <v>0</v>
      </c>
      <c r="HG54" s="10">
        <v>0</v>
      </c>
      <c r="HH54" s="10">
        <v>0</v>
      </c>
      <c r="HI54" s="10">
        <v>0</v>
      </c>
      <c r="HJ54" s="10">
        <v>0</v>
      </c>
      <c r="HK54" s="10">
        <v>0</v>
      </c>
      <c r="HL54" s="10">
        <v>0</v>
      </c>
      <c r="HM54" s="10">
        <v>0</v>
      </c>
      <c r="HN54" s="10">
        <v>0</v>
      </c>
      <c r="HO54" s="10">
        <v>0</v>
      </c>
      <c r="HP54" s="10">
        <v>0</v>
      </c>
      <c r="HQ54" s="10">
        <v>0</v>
      </c>
      <c r="HR54" s="10">
        <v>0</v>
      </c>
      <c r="HS54" s="10">
        <v>0</v>
      </c>
      <c r="HT54" s="10">
        <v>0</v>
      </c>
      <c r="HU54" s="10">
        <v>0</v>
      </c>
      <c r="HV54" s="10">
        <v>0</v>
      </c>
      <c r="HW54" s="10">
        <v>0</v>
      </c>
      <c r="HX54" s="10">
        <v>0</v>
      </c>
      <c r="HY54" s="10">
        <v>0</v>
      </c>
      <c r="HZ54" s="10">
        <v>0</v>
      </c>
      <c r="IA54" s="10">
        <v>0</v>
      </c>
      <c r="IB54" s="10">
        <v>0</v>
      </c>
      <c r="IC54" s="10">
        <v>0</v>
      </c>
      <c r="ID54" s="10">
        <v>0</v>
      </c>
      <c r="IE54" s="10">
        <v>0</v>
      </c>
      <c r="IF54" s="10">
        <v>0</v>
      </c>
      <c r="IG54" s="10">
        <v>0</v>
      </c>
      <c r="IH54" s="10">
        <v>0</v>
      </c>
      <c r="II54" s="10">
        <v>0</v>
      </c>
      <c r="IJ54" s="10">
        <v>0</v>
      </c>
      <c r="IK54" s="10">
        <v>0</v>
      </c>
      <c r="IL54" s="10">
        <v>0</v>
      </c>
      <c r="IM54" s="10">
        <v>0</v>
      </c>
      <c r="IN54" s="10">
        <v>0</v>
      </c>
      <c r="IO54" s="10">
        <v>0</v>
      </c>
      <c r="IP54" s="10">
        <v>0</v>
      </c>
      <c r="IQ54" s="10">
        <v>0</v>
      </c>
      <c r="IR54" s="10">
        <v>0</v>
      </c>
      <c r="IS54" s="10">
        <v>0</v>
      </c>
      <c r="IT54" s="10">
        <v>0</v>
      </c>
      <c r="IU54" s="10">
        <v>0</v>
      </c>
      <c r="IV54" s="10">
        <v>0</v>
      </c>
      <c r="IW54" s="10">
        <v>0</v>
      </c>
      <c r="IX54" s="10">
        <v>0</v>
      </c>
      <c r="IY54" s="10">
        <v>0</v>
      </c>
      <c r="IZ54" s="10">
        <v>0</v>
      </c>
      <c r="JA54" s="10">
        <v>0</v>
      </c>
      <c r="JB54" s="10">
        <v>0</v>
      </c>
      <c r="JC54" s="10">
        <v>0</v>
      </c>
      <c r="JD54" s="10">
        <v>0</v>
      </c>
      <c r="JE54" s="10">
        <v>0</v>
      </c>
      <c r="JF54" s="10">
        <v>0</v>
      </c>
      <c r="JG54" s="10">
        <v>0</v>
      </c>
      <c r="JH54" s="10">
        <v>0</v>
      </c>
      <c r="JI54" s="10">
        <v>0</v>
      </c>
      <c r="JJ54" s="10">
        <v>0</v>
      </c>
      <c r="JK54" s="10">
        <v>0</v>
      </c>
      <c r="JL54" s="10">
        <v>0</v>
      </c>
      <c r="JM54" s="10">
        <v>0</v>
      </c>
      <c r="JN54" s="10">
        <v>0</v>
      </c>
      <c r="JO54" s="10">
        <v>0</v>
      </c>
      <c r="JP54" s="10">
        <v>0</v>
      </c>
      <c r="JQ54" s="10">
        <v>0</v>
      </c>
      <c r="JR54" s="10">
        <v>0</v>
      </c>
      <c r="JS54" s="10">
        <v>0</v>
      </c>
      <c r="JT54" s="10">
        <v>0</v>
      </c>
      <c r="JU54" s="10">
        <v>0</v>
      </c>
      <c r="JV54" s="10">
        <v>0</v>
      </c>
      <c r="JW54" s="10">
        <v>0</v>
      </c>
      <c r="JX54" s="10">
        <v>0</v>
      </c>
      <c r="JY54" s="10">
        <v>0</v>
      </c>
      <c r="JZ54" s="10">
        <v>0</v>
      </c>
      <c r="KA54" s="10">
        <v>0</v>
      </c>
      <c r="KB54" s="10">
        <v>0</v>
      </c>
      <c r="KC54" s="10">
        <v>0</v>
      </c>
      <c r="KD54" s="10">
        <v>0</v>
      </c>
      <c r="KE54" s="10">
        <v>0</v>
      </c>
      <c r="KF54" s="10">
        <v>0</v>
      </c>
      <c r="KG54" s="10">
        <v>0</v>
      </c>
      <c r="KH54" s="10">
        <v>0</v>
      </c>
      <c r="KI54" s="10">
        <v>0</v>
      </c>
      <c r="KJ54" s="10">
        <v>0</v>
      </c>
      <c r="KK54" s="10">
        <v>0</v>
      </c>
      <c r="KL54" s="10">
        <v>0</v>
      </c>
      <c r="KM54" s="10">
        <v>0</v>
      </c>
      <c r="KN54" s="10">
        <v>0</v>
      </c>
      <c r="KO54" s="10">
        <v>0</v>
      </c>
      <c r="KP54" s="10">
        <v>0</v>
      </c>
      <c r="KQ54" s="10">
        <v>0</v>
      </c>
      <c r="KR54" s="10">
        <v>0</v>
      </c>
      <c r="KS54" s="10">
        <v>0</v>
      </c>
      <c r="KT54" s="10">
        <v>0</v>
      </c>
      <c r="KU54" s="10">
        <v>0</v>
      </c>
      <c r="KV54" s="10">
        <v>0</v>
      </c>
      <c r="KW54" s="10">
        <v>0</v>
      </c>
      <c r="KX54" s="10">
        <v>0</v>
      </c>
      <c r="KY54" s="10">
        <v>0</v>
      </c>
      <c r="KZ54" s="10">
        <v>0</v>
      </c>
      <c r="LA54" s="10">
        <v>0</v>
      </c>
      <c r="LB54" s="10">
        <v>0</v>
      </c>
      <c r="LC54" s="10">
        <v>0</v>
      </c>
      <c r="LD54" s="10">
        <v>0</v>
      </c>
      <c r="LE54" s="10">
        <v>0</v>
      </c>
      <c r="LF54" s="10">
        <v>0</v>
      </c>
      <c r="LG54" s="10">
        <v>0</v>
      </c>
      <c r="LH54" s="10">
        <v>0</v>
      </c>
      <c r="LI54" s="10">
        <v>0</v>
      </c>
      <c r="LJ54" s="10">
        <v>0</v>
      </c>
      <c r="LK54" s="10">
        <v>0</v>
      </c>
      <c r="LL54" s="10">
        <v>0</v>
      </c>
      <c r="LM54" s="10">
        <v>0</v>
      </c>
      <c r="LN54" s="10">
        <v>0</v>
      </c>
      <c r="LO54" s="10">
        <v>0</v>
      </c>
      <c r="LP54" s="10">
        <v>0</v>
      </c>
      <c r="LQ54" s="10">
        <v>0</v>
      </c>
      <c r="LR54" s="10">
        <v>0</v>
      </c>
      <c r="LS54" s="10">
        <v>0</v>
      </c>
      <c r="LT54" s="10">
        <v>0</v>
      </c>
      <c r="LU54" s="10">
        <v>0</v>
      </c>
      <c r="LV54" s="10">
        <v>0</v>
      </c>
      <c r="LW54" s="10">
        <v>0</v>
      </c>
      <c r="LX54" s="10">
        <v>0</v>
      </c>
      <c r="LY54" s="10">
        <v>0</v>
      </c>
      <c r="LZ54" s="10">
        <v>0</v>
      </c>
      <c r="MA54" s="10">
        <v>0</v>
      </c>
      <c r="MB54" s="10">
        <v>0</v>
      </c>
      <c r="MC54" s="138">
        <v>0</v>
      </c>
      <c r="MD54" s="10">
        <v>0</v>
      </c>
      <c r="ME54" s="10">
        <v>0</v>
      </c>
      <c r="MF54" s="10">
        <v>0</v>
      </c>
      <c r="MG54" s="10">
        <v>0</v>
      </c>
      <c r="MH54" s="10">
        <v>0</v>
      </c>
      <c r="MI54" s="10">
        <v>0</v>
      </c>
      <c r="MJ54" s="10">
        <v>0</v>
      </c>
      <c r="MK54" s="10">
        <v>0</v>
      </c>
      <c r="ML54" s="10">
        <v>0</v>
      </c>
      <c r="MM54" s="130">
        <v>0</v>
      </c>
      <c r="MN54" s="10">
        <v>0</v>
      </c>
      <c r="MO54" s="10">
        <v>0</v>
      </c>
      <c r="MP54" s="10">
        <v>0</v>
      </c>
      <c r="MQ54" s="10">
        <v>0</v>
      </c>
      <c r="MR54" s="10">
        <v>0</v>
      </c>
      <c r="MS54" s="10">
        <v>0</v>
      </c>
      <c r="MT54" s="10">
        <v>0</v>
      </c>
      <c r="MU54" s="10">
        <v>0</v>
      </c>
      <c r="MV54" s="10">
        <v>0</v>
      </c>
      <c r="MW54" s="10">
        <v>0</v>
      </c>
      <c r="MX54" s="10">
        <v>0</v>
      </c>
      <c r="MY54" s="10">
        <v>0</v>
      </c>
      <c r="MZ54" s="10">
        <v>0</v>
      </c>
      <c r="NA54" s="138">
        <v>0</v>
      </c>
      <c r="NB54" s="10">
        <v>0</v>
      </c>
      <c r="NC54" s="10">
        <v>0</v>
      </c>
      <c r="ND54" s="10">
        <v>0</v>
      </c>
      <c r="NE54" s="10">
        <v>0</v>
      </c>
      <c r="NF54" s="10">
        <v>0</v>
      </c>
      <c r="NG54" s="10">
        <v>0</v>
      </c>
      <c r="NH54" s="10">
        <v>0</v>
      </c>
      <c r="NI54" s="10">
        <v>0</v>
      </c>
      <c r="NJ54" s="10">
        <v>0</v>
      </c>
      <c r="NK54" s="10">
        <v>0</v>
      </c>
      <c r="NL54" s="10">
        <v>0</v>
      </c>
      <c r="NM54" s="10">
        <v>0</v>
      </c>
      <c r="NN54" s="10">
        <v>0</v>
      </c>
      <c r="NO54" s="10">
        <v>0</v>
      </c>
      <c r="NP54" s="10">
        <v>0</v>
      </c>
      <c r="NQ54" s="10">
        <v>0</v>
      </c>
      <c r="NR54" s="10">
        <v>0</v>
      </c>
      <c r="NS54" s="10">
        <v>0</v>
      </c>
      <c r="NT54" s="10">
        <v>0</v>
      </c>
      <c r="NU54" s="10">
        <v>0</v>
      </c>
      <c r="NV54" s="10">
        <v>0</v>
      </c>
      <c r="NW54" s="10">
        <v>0</v>
      </c>
      <c r="NX54" s="10">
        <v>0</v>
      </c>
      <c r="NY54" s="10">
        <v>0</v>
      </c>
      <c r="NZ54" s="10">
        <v>0</v>
      </c>
      <c r="OA54" s="10">
        <v>0</v>
      </c>
      <c r="OB54" s="10">
        <v>0</v>
      </c>
      <c r="OC54" s="10">
        <v>0</v>
      </c>
      <c r="OD54" s="10">
        <v>0</v>
      </c>
      <c r="OE54" s="10">
        <v>0</v>
      </c>
      <c r="OF54" s="10">
        <v>0</v>
      </c>
      <c r="OG54" s="10">
        <v>0</v>
      </c>
      <c r="OH54" s="10">
        <v>0</v>
      </c>
      <c r="OI54" s="10">
        <v>0</v>
      </c>
      <c r="OJ54" s="10">
        <v>0</v>
      </c>
      <c r="OK54" s="10">
        <v>0</v>
      </c>
      <c r="OL54" s="10">
        <v>0</v>
      </c>
      <c r="OM54" s="10">
        <v>0</v>
      </c>
      <c r="ON54" s="10">
        <v>0</v>
      </c>
      <c r="OO54" s="10">
        <v>0</v>
      </c>
      <c r="OP54" s="10">
        <v>0</v>
      </c>
      <c r="OQ54" s="10">
        <v>0</v>
      </c>
      <c r="OR54" s="10">
        <v>0</v>
      </c>
      <c r="OS54" s="10">
        <v>0</v>
      </c>
      <c r="OT54" s="10">
        <v>0</v>
      </c>
      <c r="OU54" s="10">
        <v>0</v>
      </c>
    </row>
    <row r="55" spans="1:416" s="10" customFormat="1">
      <c r="A55" s="31" t="s">
        <v>38</v>
      </c>
      <c r="B55" s="10">
        <v>20120</v>
      </c>
      <c r="C55" s="10">
        <v>0</v>
      </c>
      <c r="D55" s="10">
        <v>92194</v>
      </c>
      <c r="E55" s="10">
        <v>1497643</v>
      </c>
      <c r="F55" s="10">
        <v>502765</v>
      </c>
      <c r="G55" s="10">
        <v>618091</v>
      </c>
      <c r="H55" s="10">
        <v>0</v>
      </c>
      <c r="I55" s="10">
        <v>113454</v>
      </c>
      <c r="J55" s="10">
        <v>91919</v>
      </c>
      <c r="K55" s="10">
        <v>32673</v>
      </c>
      <c r="L55" s="10">
        <v>347545</v>
      </c>
      <c r="M55" s="10">
        <v>288880</v>
      </c>
      <c r="N55" s="10">
        <v>177564</v>
      </c>
      <c r="O55" s="10">
        <v>159506</v>
      </c>
      <c r="P55" s="10">
        <v>751387</v>
      </c>
      <c r="Q55" s="10">
        <v>132549</v>
      </c>
      <c r="R55" s="10">
        <v>71431</v>
      </c>
      <c r="S55" s="10">
        <v>0</v>
      </c>
      <c r="T55" s="10">
        <v>490680</v>
      </c>
      <c r="U55" s="10">
        <v>122347</v>
      </c>
      <c r="V55" s="10">
        <v>427230</v>
      </c>
      <c r="W55" s="10">
        <v>210009</v>
      </c>
      <c r="X55" s="10">
        <v>274618</v>
      </c>
      <c r="Y55" s="10">
        <v>370262</v>
      </c>
      <c r="Z55" s="10">
        <v>398503</v>
      </c>
      <c r="AA55" s="10">
        <v>412174</v>
      </c>
      <c r="AB55" s="10">
        <v>424405</v>
      </c>
      <c r="AC55" s="10">
        <v>452525</v>
      </c>
      <c r="AD55" s="10">
        <v>2380079</v>
      </c>
      <c r="AE55" s="10">
        <v>0</v>
      </c>
      <c r="AF55" s="10">
        <v>258652</v>
      </c>
      <c r="AG55" s="10">
        <v>260943</v>
      </c>
      <c r="AH55" s="10">
        <v>172139</v>
      </c>
      <c r="AI55" s="10">
        <v>172030</v>
      </c>
      <c r="AJ55" s="10">
        <v>223021</v>
      </c>
      <c r="AK55" s="10">
        <v>176689</v>
      </c>
      <c r="AL55" s="10">
        <v>273800</v>
      </c>
      <c r="AM55" s="10">
        <v>262174</v>
      </c>
      <c r="AN55" s="10">
        <v>231454</v>
      </c>
      <c r="AO55" s="10">
        <v>58750</v>
      </c>
      <c r="AP55" s="10">
        <v>168085</v>
      </c>
      <c r="AQ55" s="10">
        <v>211744</v>
      </c>
      <c r="AR55" s="10">
        <v>61373</v>
      </c>
      <c r="AS55" s="10">
        <v>98474</v>
      </c>
      <c r="AT55" s="10">
        <v>240622</v>
      </c>
      <c r="AU55" s="10">
        <v>181153</v>
      </c>
      <c r="AV55" s="10">
        <v>42989</v>
      </c>
      <c r="AW55" s="10">
        <v>522458</v>
      </c>
      <c r="AX55" s="10">
        <v>142096</v>
      </c>
      <c r="AY55" s="10">
        <v>177661</v>
      </c>
      <c r="AZ55" s="10">
        <v>58898</v>
      </c>
      <c r="BA55" s="10">
        <v>75547</v>
      </c>
      <c r="BB55" s="10">
        <v>144508</v>
      </c>
      <c r="BC55" s="10">
        <v>27918</v>
      </c>
      <c r="BD55" s="10">
        <v>354341</v>
      </c>
      <c r="BE55" s="10">
        <v>108465</v>
      </c>
      <c r="BF55" s="10">
        <v>169962</v>
      </c>
      <c r="BG55" s="10">
        <v>51507</v>
      </c>
      <c r="BH55" s="10">
        <v>618245</v>
      </c>
      <c r="BI55" s="10">
        <v>74685</v>
      </c>
      <c r="BJ55" s="10">
        <v>1588842</v>
      </c>
      <c r="BK55" s="10">
        <v>793461</v>
      </c>
      <c r="BL55" s="10">
        <v>15956</v>
      </c>
      <c r="BM55" s="10">
        <v>0</v>
      </c>
      <c r="BN55" s="10">
        <v>116297</v>
      </c>
      <c r="BO55" s="10">
        <v>309683</v>
      </c>
      <c r="BP55" s="10">
        <v>93638</v>
      </c>
      <c r="BQ55" s="10">
        <v>328244</v>
      </c>
      <c r="BR55" s="10">
        <v>245467</v>
      </c>
      <c r="BS55" s="10">
        <v>35459</v>
      </c>
      <c r="BT55" s="10">
        <v>107770</v>
      </c>
      <c r="BU55" s="10">
        <v>206571</v>
      </c>
      <c r="BV55" s="10">
        <v>22723</v>
      </c>
      <c r="BW55" s="10">
        <v>33757</v>
      </c>
      <c r="BX55" s="10">
        <v>2089</v>
      </c>
      <c r="BY55" s="10">
        <v>206944</v>
      </c>
      <c r="BZ55" s="10">
        <v>16368</v>
      </c>
      <c r="CA55" s="10">
        <v>4377</v>
      </c>
      <c r="CB55" s="10">
        <v>0</v>
      </c>
      <c r="CC55" s="10">
        <v>178858</v>
      </c>
      <c r="CD55" s="10">
        <v>69136</v>
      </c>
      <c r="CE55" s="10">
        <v>285645</v>
      </c>
      <c r="CF55" s="10">
        <v>548822</v>
      </c>
      <c r="CG55" s="10">
        <v>33221</v>
      </c>
      <c r="CH55" s="10">
        <v>317134</v>
      </c>
      <c r="CI55" s="10">
        <v>347060</v>
      </c>
      <c r="CJ55" s="10">
        <v>504883</v>
      </c>
      <c r="CK55" s="10">
        <v>274713</v>
      </c>
      <c r="CL55" s="10">
        <v>510081</v>
      </c>
      <c r="CM55" s="10">
        <v>249300</v>
      </c>
      <c r="CN55" s="10">
        <v>387047</v>
      </c>
      <c r="CO55" s="10">
        <v>43110</v>
      </c>
      <c r="CP55" s="10">
        <v>196633</v>
      </c>
      <c r="CQ55" s="10">
        <v>76736</v>
      </c>
      <c r="CR55" s="10">
        <v>86841</v>
      </c>
      <c r="CS55" s="10">
        <v>442192</v>
      </c>
      <c r="CT55" s="10">
        <v>300244</v>
      </c>
      <c r="CU55" s="10">
        <v>301069</v>
      </c>
      <c r="CV55" s="10">
        <v>281243</v>
      </c>
      <c r="CW55" s="10">
        <v>183772</v>
      </c>
      <c r="CX55" s="10">
        <v>149349</v>
      </c>
      <c r="CY55" s="10">
        <v>82087</v>
      </c>
      <c r="CZ55" s="10">
        <v>219236</v>
      </c>
      <c r="DA55" s="10">
        <v>251338</v>
      </c>
      <c r="DB55" s="10">
        <v>245501</v>
      </c>
      <c r="DC55" s="10">
        <v>280562</v>
      </c>
      <c r="DD55" s="10">
        <v>196183</v>
      </c>
      <c r="DE55" s="10">
        <v>0</v>
      </c>
      <c r="DF55" s="10">
        <v>0</v>
      </c>
      <c r="DG55" s="10">
        <v>201949</v>
      </c>
      <c r="DH55" s="10">
        <v>248841</v>
      </c>
      <c r="DI55" s="10">
        <v>46593</v>
      </c>
      <c r="DJ55" s="10">
        <v>517266</v>
      </c>
      <c r="DK55" s="10">
        <v>0</v>
      </c>
      <c r="DL55" s="10">
        <v>135099</v>
      </c>
      <c r="DM55" s="10">
        <v>231826</v>
      </c>
      <c r="DN55" s="10">
        <v>37650</v>
      </c>
      <c r="DO55" s="10">
        <v>394524</v>
      </c>
      <c r="DP55" s="10">
        <v>68606</v>
      </c>
      <c r="DQ55" s="10">
        <v>0</v>
      </c>
      <c r="DR55" s="10">
        <v>11714</v>
      </c>
      <c r="DS55" s="10">
        <v>92246</v>
      </c>
      <c r="DT55" s="10">
        <v>422135</v>
      </c>
      <c r="DU55" s="10">
        <v>168361</v>
      </c>
      <c r="DV55" s="10">
        <v>101823</v>
      </c>
      <c r="DW55" s="10">
        <v>1548271</v>
      </c>
      <c r="DX55" s="10">
        <v>169478</v>
      </c>
      <c r="DY55" s="10">
        <v>97464</v>
      </c>
      <c r="DZ55" s="10">
        <v>99719</v>
      </c>
      <c r="EA55" s="10">
        <v>567472</v>
      </c>
      <c r="EB55" s="10">
        <v>315758</v>
      </c>
      <c r="EC55" s="10">
        <v>217494</v>
      </c>
      <c r="ED55" s="10">
        <v>155345</v>
      </c>
      <c r="EE55" s="10">
        <v>119333</v>
      </c>
      <c r="EF55" s="10">
        <v>24104</v>
      </c>
      <c r="EG55" s="10">
        <v>100763</v>
      </c>
      <c r="EH55" s="10">
        <v>28817</v>
      </c>
      <c r="EI55" s="10">
        <v>279592</v>
      </c>
      <c r="EJ55" s="10">
        <v>143948</v>
      </c>
      <c r="EK55" s="10">
        <v>226999</v>
      </c>
      <c r="EL55" s="10">
        <v>137365</v>
      </c>
      <c r="EM55" s="10">
        <v>0</v>
      </c>
      <c r="EN55" s="10">
        <v>379092</v>
      </c>
      <c r="EO55" s="10">
        <v>280524</v>
      </c>
      <c r="EQ55" s="10">
        <v>209793</v>
      </c>
      <c r="ER55" s="10">
        <v>530002</v>
      </c>
      <c r="ES55" s="10">
        <v>191491</v>
      </c>
      <c r="ET55" s="10">
        <v>341972</v>
      </c>
      <c r="EU55" s="10">
        <v>0</v>
      </c>
      <c r="EV55" s="10">
        <v>26220</v>
      </c>
      <c r="EW55" s="10">
        <v>286036</v>
      </c>
      <c r="EX55" s="10">
        <v>0</v>
      </c>
      <c r="EY55" s="10">
        <v>828057</v>
      </c>
      <c r="EZ55" s="10">
        <v>102445</v>
      </c>
      <c r="FA55" s="10">
        <v>304908</v>
      </c>
      <c r="FB55" s="10">
        <v>170905</v>
      </c>
      <c r="FC55" s="10">
        <v>343082</v>
      </c>
      <c r="FD55" s="10">
        <v>137617</v>
      </c>
      <c r="FE55" s="10">
        <v>359832</v>
      </c>
      <c r="FF55" s="10">
        <v>0</v>
      </c>
      <c r="FG55" s="10">
        <v>95343</v>
      </c>
      <c r="FH55" s="10">
        <v>249366</v>
      </c>
      <c r="FI55" s="10">
        <v>240621</v>
      </c>
      <c r="FJ55" s="10">
        <v>195778</v>
      </c>
      <c r="FK55" s="10">
        <v>243466</v>
      </c>
      <c r="FL55" s="10">
        <v>192938</v>
      </c>
      <c r="FM55" s="10">
        <v>999890</v>
      </c>
      <c r="FN55" s="10">
        <v>296124</v>
      </c>
      <c r="FO55" s="10">
        <v>504890</v>
      </c>
      <c r="FP55" s="10">
        <v>843271</v>
      </c>
      <c r="FQ55" s="10">
        <v>43524</v>
      </c>
      <c r="FR55" s="10">
        <v>496438</v>
      </c>
      <c r="FS55" s="10">
        <v>57145</v>
      </c>
      <c r="FT55" s="10">
        <v>262868</v>
      </c>
      <c r="FU55" s="10">
        <v>79582</v>
      </c>
      <c r="FV55" s="10">
        <v>0</v>
      </c>
      <c r="FW55" s="10">
        <v>1274468</v>
      </c>
      <c r="FX55" s="10">
        <v>483815</v>
      </c>
      <c r="FY55" s="10">
        <v>0</v>
      </c>
      <c r="FZ55" s="10">
        <v>52317</v>
      </c>
      <c r="GA55" s="10">
        <v>86299</v>
      </c>
      <c r="GB55" s="10">
        <v>439975</v>
      </c>
      <c r="GC55" s="10">
        <v>517266</v>
      </c>
      <c r="GD55" s="10">
        <v>1018535</v>
      </c>
      <c r="GE55" s="10">
        <v>38144</v>
      </c>
      <c r="GF55" s="10">
        <v>127279</v>
      </c>
      <c r="GG55" s="10">
        <v>0</v>
      </c>
      <c r="GH55" s="10">
        <v>41006</v>
      </c>
      <c r="GI55" s="10">
        <v>43104</v>
      </c>
      <c r="GJ55" s="10">
        <v>346655</v>
      </c>
      <c r="GK55" s="10">
        <v>165976</v>
      </c>
      <c r="GL55" s="10">
        <v>56588</v>
      </c>
      <c r="GM55" s="10">
        <v>0</v>
      </c>
      <c r="GN55" s="10">
        <v>23844</v>
      </c>
      <c r="GO55" s="10">
        <v>56598</v>
      </c>
      <c r="GP55" s="10">
        <v>347692</v>
      </c>
      <c r="GQ55" s="10">
        <v>138172</v>
      </c>
      <c r="GR55" s="10">
        <v>277153</v>
      </c>
      <c r="GS55" s="10">
        <v>154086</v>
      </c>
      <c r="GT55" s="10">
        <v>65744</v>
      </c>
      <c r="GU55" s="10">
        <v>625764</v>
      </c>
      <c r="GV55" s="10">
        <v>1162769</v>
      </c>
      <c r="GW55" s="10">
        <v>0</v>
      </c>
      <c r="GX55" s="10">
        <v>53918</v>
      </c>
      <c r="GY55" s="10">
        <v>53533</v>
      </c>
      <c r="GZ55" s="10">
        <v>73256</v>
      </c>
      <c r="HA55" s="10">
        <v>588455</v>
      </c>
      <c r="HB55" s="10">
        <v>76206</v>
      </c>
      <c r="HC55" s="10">
        <v>47322</v>
      </c>
      <c r="HD55" s="10">
        <v>247257</v>
      </c>
      <c r="HE55" s="10">
        <v>122832</v>
      </c>
      <c r="HF55" s="10">
        <v>133901</v>
      </c>
      <c r="HG55" s="10">
        <v>0</v>
      </c>
      <c r="HH55" s="10">
        <v>607635</v>
      </c>
      <c r="HI55" s="10">
        <v>386685</v>
      </c>
      <c r="HJ55" s="10">
        <v>412070</v>
      </c>
      <c r="HK55" s="10">
        <v>693134</v>
      </c>
      <c r="HL55" s="10">
        <v>243435</v>
      </c>
      <c r="HM55" s="10">
        <v>473712</v>
      </c>
      <c r="HN55" s="10">
        <v>842197</v>
      </c>
      <c r="HO55" s="10">
        <v>1300906</v>
      </c>
      <c r="HP55" s="10">
        <v>992420</v>
      </c>
      <c r="HQ55" s="10">
        <v>663301</v>
      </c>
      <c r="HR55" s="10">
        <v>102907</v>
      </c>
      <c r="HS55" s="10">
        <v>188027</v>
      </c>
      <c r="HT55" s="10">
        <v>702331</v>
      </c>
      <c r="HU55" s="10">
        <v>277423</v>
      </c>
      <c r="HV55" s="10">
        <v>159926</v>
      </c>
      <c r="HW55" s="10">
        <v>116784</v>
      </c>
      <c r="HX55" s="10">
        <v>322158</v>
      </c>
      <c r="HY55" s="10">
        <v>176370</v>
      </c>
      <c r="HZ55" s="10">
        <v>76073</v>
      </c>
      <c r="IA55" s="10">
        <v>0</v>
      </c>
      <c r="IB55" s="10">
        <v>187820</v>
      </c>
      <c r="IC55" s="10">
        <v>54379</v>
      </c>
      <c r="ID55" s="10">
        <v>61337</v>
      </c>
      <c r="IE55" s="10">
        <v>0</v>
      </c>
      <c r="IF55" s="10">
        <v>23451</v>
      </c>
      <c r="IG55" s="10">
        <v>54075</v>
      </c>
      <c r="IH55" s="10">
        <v>591703</v>
      </c>
      <c r="II55" s="10">
        <v>81748</v>
      </c>
      <c r="IJ55" s="10">
        <v>145970</v>
      </c>
      <c r="IK55" s="10">
        <v>150763</v>
      </c>
      <c r="IL55" s="10">
        <v>339024</v>
      </c>
      <c r="IM55" s="10">
        <v>131038</v>
      </c>
      <c r="IN55" s="10">
        <v>152327</v>
      </c>
      <c r="IO55" s="10">
        <v>175576</v>
      </c>
      <c r="IP55" s="10">
        <v>414770</v>
      </c>
      <c r="IQ55" s="10">
        <v>168197</v>
      </c>
      <c r="IR55" s="10">
        <v>201537</v>
      </c>
      <c r="IS55" s="10">
        <v>327601</v>
      </c>
      <c r="IT55" s="10">
        <v>214982</v>
      </c>
      <c r="IU55" s="10">
        <v>313871</v>
      </c>
      <c r="IV55" s="10">
        <v>105017</v>
      </c>
      <c r="IW55" s="10">
        <v>335332</v>
      </c>
      <c r="IX55" s="10">
        <v>66587</v>
      </c>
      <c r="IY55" s="10">
        <v>23720</v>
      </c>
      <c r="IZ55" s="10">
        <v>22858</v>
      </c>
      <c r="JA55" s="10">
        <v>42154</v>
      </c>
      <c r="JB55" s="10">
        <v>35366</v>
      </c>
      <c r="JC55" s="10">
        <v>532108</v>
      </c>
      <c r="JD55" s="10">
        <v>68661</v>
      </c>
      <c r="JE55" s="10">
        <v>266991</v>
      </c>
      <c r="JF55" s="10">
        <v>326319</v>
      </c>
      <c r="JG55" s="10">
        <v>169603</v>
      </c>
      <c r="JH55" s="10">
        <v>114166</v>
      </c>
      <c r="JI55" s="10">
        <v>520267</v>
      </c>
      <c r="JJ55" s="10">
        <v>451196</v>
      </c>
      <c r="JK55" s="10">
        <v>231702</v>
      </c>
      <c r="JL55" s="10">
        <v>142893</v>
      </c>
      <c r="JM55" s="10">
        <v>239793</v>
      </c>
      <c r="JN55" s="10">
        <v>376878</v>
      </c>
      <c r="JO55" s="10">
        <v>599715</v>
      </c>
      <c r="JP55" s="10">
        <v>253107</v>
      </c>
      <c r="JQ55" s="10">
        <v>346233</v>
      </c>
      <c r="JR55" s="10">
        <v>157818</v>
      </c>
      <c r="JS55" s="10">
        <v>438869</v>
      </c>
      <c r="JT55" s="10">
        <v>325335</v>
      </c>
      <c r="JU55" s="10">
        <v>526740</v>
      </c>
      <c r="JV55" s="10">
        <v>701327</v>
      </c>
      <c r="JW55" s="10">
        <v>354995</v>
      </c>
      <c r="JX55" s="10">
        <v>36638</v>
      </c>
      <c r="JY55" s="10">
        <v>421254</v>
      </c>
      <c r="JZ55" s="10">
        <v>0</v>
      </c>
      <c r="KA55" s="10">
        <v>29977</v>
      </c>
      <c r="KB55" s="10">
        <v>217854</v>
      </c>
      <c r="KC55" s="10">
        <v>181228</v>
      </c>
      <c r="KD55" s="10">
        <v>211</v>
      </c>
      <c r="KE55" s="10">
        <v>320480</v>
      </c>
      <c r="KF55" s="10">
        <v>966406</v>
      </c>
      <c r="KG55" s="10">
        <v>97021</v>
      </c>
      <c r="KH55" s="10">
        <v>46869</v>
      </c>
      <c r="KI55" s="10">
        <v>300511</v>
      </c>
      <c r="KJ55" s="10">
        <v>94670</v>
      </c>
      <c r="KK55" s="10">
        <v>27000</v>
      </c>
      <c r="KL55" s="10">
        <v>116635</v>
      </c>
      <c r="KM55" s="10">
        <v>303688</v>
      </c>
      <c r="KN55" s="10">
        <v>644108</v>
      </c>
      <c r="KO55" s="10">
        <v>76206</v>
      </c>
      <c r="KP55" s="10">
        <v>122189</v>
      </c>
      <c r="KQ55" s="10">
        <v>62247</v>
      </c>
      <c r="KR55" s="10">
        <v>0</v>
      </c>
      <c r="KS55" s="10">
        <v>19411</v>
      </c>
      <c r="KT55" s="10">
        <v>374202</v>
      </c>
      <c r="KU55" s="10">
        <v>84017</v>
      </c>
      <c r="KV55" s="10">
        <v>0</v>
      </c>
      <c r="KW55" s="10">
        <v>29560</v>
      </c>
      <c r="KX55" s="10">
        <v>168762</v>
      </c>
      <c r="KY55" s="10">
        <v>28043</v>
      </c>
      <c r="KZ55" s="10">
        <v>18839</v>
      </c>
      <c r="LA55" s="10">
        <v>253737</v>
      </c>
      <c r="LB55" s="10">
        <v>504107</v>
      </c>
      <c r="LC55" s="10">
        <v>259092</v>
      </c>
      <c r="LD55" s="10">
        <v>137980</v>
      </c>
      <c r="LE55" s="10">
        <v>105638</v>
      </c>
      <c r="LF55" s="10">
        <v>389620</v>
      </c>
      <c r="LG55" s="10">
        <v>76992</v>
      </c>
      <c r="LH55" s="10">
        <v>342851</v>
      </c>
      <c r="LI55" s="10">
        <v>113028</v>
      </c>
      <c r="LJ55" s="10">
        <v>0</v>
      </c>
      <c r="LK55" s="10">
        <v>21914</v>
      </c>
      <c r="LL55" s="10">
        <v>2569234</v>
      </c>
      <c r="LM55" s="10">
        <v>0</v>
      </c>
      <c r="LN55" s="10">
        <v>7164</v>
      </c>
      <c r="LO55" s="10">
        <v>507193</v>
      </c>
      <c r="LP55" s="10">
        <v>811600</v>
      </c>
      <c r="LQ55" s="10">
        <v>220550</v>
      </c>
      <c r="LR55" s="10">
        <v>136506</v>
      </c>
      <c r="LS55" s="10">
        <v>198368</v>
      </c>
      <c r="LT55" s="10">
        <v>17098</v>
      </c>
      <c r="LU55" s="10">
        <v>1122260</v>
      </c>
      <c r="LV55" s="10">
        <v>0</v>
      </c>
      <c r="LW55" s="10">
        <v>268815</v>
      </c>
      <c r="LX55" s="10">
        <v>285559</v>
      </c>
      <c r="LY55" s="10">
        <v>397062</v>
      </c>
      <c r="LZ55" s="10">
        <v>0</v>
      </c>
      <c r="MA55" s="10">
        <v>121374</v>
      </c>
      <c r="MB55" s="10">
        <v>45785</v>
      </c>
      <c r="MC55" s="139">
        <v>157402</v>
      </c>
      <c r="MD55" s="10">
        <v>107666</v>
      </c>
      <c r="ME55" s="10">
        <v>533869</v>
      </c>
      <c r="MF55" s="10">
        <v>0</v>
      </c>
      <c r="MG55" s="10">
        <v>119358</v>
      </c>
      <c r="MH55" s="10">
        <v>0</v>
      </c>
      <c r="MI55" s="10">
        <v>0</v>
      </c>
      <c r="MJ55" s="10">
        <v>0</v>
      </c>
      <c r="MK55" s="10">
        <v>0</v>
      </c>
      <c r="ML55" s="10">
        <v>593321</v>
      </c>
      <c r="MM55" s="132">
        <v>150724</v>
      </c>
      <c r="MN55" s="10">
        <v>707888</v>
      </c>
      <c r="MO55" s="10">
        <v>2041648</v>
      </c>
      <c r="MP55" s="10">
        <v>444741</v>
      </c>
      <c r="MQ55" s="10">
        <v>282185</v>
      </c>
      <c r="MR55" s="10">
        <v>508066</v>
      </c>
      <c r="MS55" s="10">
        <v>71700</v>
      </c>
      <c r="MT55" s="10">
        <v>195654</v>
      </c>
      <c r="MU55" s="10">
        <v>140408</v>
      </c>
      <c r="MV55" s="10">
        <v>64179</v>
      </c>
      <c r="MW55" s="10">
        <v>142121</v>
      </c>
      <c r="MX55" s="10">
        <v>108290</v>
      </c>
      <c r="MY55" s="10">
        <v>2316892</v>
      </c>
      <c r="MZ55" s="10">
        <v>197036</v>
      </c>
      <c r="NA55" s="139">
        <v>26682</v>
      </c>
      <c r="NB55" s="10">
        <v>19580</v>
      </c>
      <c r="NC55" s="10">
        <v>91087</v>
      </c>
      <c r="ND55" s="10">
        <v>7521</v>
      </c>
      <c r="NE55" s="10">
        <v>54354</v>
      </c>
      <c r="NF55" s="10">
        <v>106908</v>
      </c>
      <c r="NG55" s="10">
        <v>412189</v>
      </c>
      <c r="NH55" s="10">
        <v>75000</v>
      </c>
      <c r="NI55" s="10">
        <v>522054</v>
      </c>
      <c r="NJ55" s="10">
        <v>229076</v>
      </c>
      <c r="NK55" s="10">
        <v>158088</v>
      </c>
      <c r="NL55" s="10">
        <v>79278</v>
      </c>
      <c r="NM55" s="10">
        <v>212928</v>
      </c>
      <c r="NN55" s="10">
        <v>184912</v>
      </c>
      <c r="NO55" s="10">
        <v>0</v>
      </c>
      <c r="NP55" s="10">
        <v>603784</v>
      </c>
      <c r="NQ55" s="10">
        <v>200998</v>
      </c>
      <c r="NR55" s="10">
        <v>124910</v>
      </c>
      <c r="NS55" s="10">
        <v>44695</v>
      </c>
      <c r="NT55" s="10">
        <v>96009</v>
      </c>
      <c r="NU55" s="10">
        <v>835547</v>
      </c>
      <c r="NV55" s="10">
        <v>251726</v>
      </c>
      <c r="NW55" s="10">
        <v>0</v>
      </c>
      <c r="NX55" s="10">
        <v>565531</v>
      </c>
      <c r="NY55" s="10">
        <v>3940</v>
      </c>
      <c r="NZ55" s="10">
        <v>4868</v>
      </c>
      <c r="OA55" s="10">
        <v>235153</v>
      </c>
      <c r="OB55" s="10">
        <v>332877</v>
      </c>
      <c r="OC55" s="10">
        <v>497273</v>
      </c>
      <c r="OD55" s="10">
        <v>330374</v>
      </c>
      <c r="OE55" s="10">
        <v>20003</v>
      </c>
      <c r="OF55" s="10">
        <v>83208</v>
      </c>
      <c r="OG55" s="10">
        <v>390239</v>
      </c>
      <c r="OH55" s="10">
        <v>79307</v>
      </c>
      <c r="OI55" s="10">
        <v>188859</v>
      </c>
      <c r="OJ55" s="10">
        <v>0</v>
      </c>
      <c r="OK55" s="10">
        <v>42933</v>
      </c>
      <c r="OL55" s="10">
        <v>202257</v>
      </c>
      <c r="OM55" s="10">
        <v>604832</v>
      </c>
      <c r="ON55" s="10">
        <v>8722</v>
      </c>
      <c r="OO55" s="10">
        <v>78584</v>
      </c>
      <c r="OP55" s="10">
        <v>0</v>
      </c>
      <c r="OQ55" s="10">
        <v>1029523</v>
      </c>
      <c r="OR55" s="10">
        <v>233885</v>
      </c>
      <c r="OS55" s="10">
        <v>332742</v>
      </c>
      <c r="OT55" s="10">
        <v>206908</v>
      </c>
      <c r="OU55" s="10">
        <v>17276</v>
      </c>
    </row>
    <row r="56" spans="1:416" s="10" customFormat="1">
      <c r="A56" s="30" t="s">
        <v>39</v>
      </c>
      <c r="B56" s="10">
        <v>633535</v>
      </c>
      <c r="C56" s="10">
        <v>5256480</v>
      </c>
      <c r="D56" s="10">
        <v>1176180</v>
      </c>
      <c r="E56" s="10">
        <v>10783063</v>
      </c>
      <c r="F56" s="10">
        <v>4834070</v>
      </c>
      <c r="G56" s="10">
        <v>7094789</v>
      </c>
      <c r="H56" s="10">
        <v>5023165</v>
      </c>
      <c r="I56" s="10">
        <v>1093438</v>
      </c>
      <c r="J56" s="10">
        <v>1534469</v>
      </c>
      <c r="K56" s="10">
        <v>1327058</v>
      </c>
      <c r="L56" s="10">
        <v>2913489</v>
      </c>
      <c r="M56" s="10">
        <v>3570934</v>
      </c>
      <c r="N56" s="10">
        <v>947467</v>
      </c>
      <c r="O56" s="10">
        <v>216496</v>
      </c>
      <c r="P56" s="10">
        <v>846803</v>
      </c>
      <c r="Q56" s="10">
        <v>1116123</v>
      </c>
      <c r="R56" s="10">
        <v>2810972</v>
      </c>
      <c r="S56" s="10">
        <v>5487995</v>
      </c>
      <c r="T56" s="10">
        <v>4051087</v>
      </c>
      <c r="U56" s="10">
        <v>1499093</v>
      </c>
      <c r="V56" s="10">
        <v>2589031</v>
      </c>
      <c r="W56" s="10">
        <v>2419247</v>
      </c>
      <c r="X56" s="10">
        <v>2220991</v>
      </c>
      <c r="Y56" s="10">
        <v>3859724</v>
      </c>
      <c r="Z56" s="10">
        <v>4294636</v>
      </c>
      <c r="AA56" s="10">
        <v>3625191</v>
      </c>
      <c r="AB56" s="10">
        <v>3828893</v>
      </c>
      <c r="AC56" s="10">
        <v>3731578</v>
      </c>
      <c r="AD56" s="10">
        <v>73309933</v>
      </c>
      <c r="AE56" s="10">
        <v>49932411</v>
      </c>
      <c r="AF56" s="10">
        <v>2562525</v>
      </c>
      <c r="AG56" s="10">
        <v>6504308</v>
      </c>
      <c r="AH56" s="10">
        <v>4265234</v>
      </c>
      <c r="AI56" s="10">
        <v>4126212</v>
      </c>
      <c r="AJ56" s="10">
        <v>4359290</v>
      </c>
      <c r="AK56" s="10">
        <v>4655621</v>
      </c>
      <c r="AL56" s="10">
        <v>5793214</v>
      </c>
      <c r="AM56" s="10">
        <v>6462290</v>
      </c>
      <c r="AN56" s="10">
        <v>7809071</v>
      </c>
      <c r="AO56" s="10">
        <v>3909103</v>
      </c>
      <c r="AP56" s="10">
        <v>4015532</v>
      </c>
      <c r="AQ56" s="10">
        <v>5853209</v>
      </c>
      <c r="AR56" s="10">
        <v>5028686</v>
      </c>
      <c r="AS56" s="10">
        <v>4167479</v>
      </c>
      <c r="AT56" s="10">
        <v>6544427</v>
      </c>
      <c r="AU56" s="10">
        <v>4807644</v>
      </c>
      <c r="AV56" s="10">
        <v>3822047</v>
      </c>
      <c r="AW56" s="10">
        <v>5811294</v>
      </c>
      <c r="AX56" s="10">
        <v>4169325</v>
      </c>
      <c r="AY56" s="10">
        <v>7858873</v>
      </c>
      <c r="AZ56" s="10">
        <v>6995879</v>
      </c>
      <c r="BA56" s="10">
        <v>7108156</v>
      </c>
      <c r="BB56" s="10">
        <v>850736</v>
      </c>
      <c r="BC56" s="10">
        <v>1260063</v>
      </c>
      <c r="BD56" s="10">
        <v>3658856</v>
      </c>
      <c r="BE56" s="10">
        <v>2009384</v>
      </c>
      <c r="BF56" s="10">
        <v>3518313</v>
      </c>
      <c r="BG56" s="10">
        <v>2499690</v>
      </c>
      <c r="BH56" s="10">
        <v>5881943</v>
      </c>
      <c r="BI56" s="10">
        <v>1310186</v>
      </c>
      <c r="BJ56" s="10">
        <v>14333957</v>
      </c>
      <c r="BK56" s="10">
        <v>18288492</v>
      </c>
      <c r="BL56" s="10">
        <v>1872848</v>
      </c>
      <c r="BM56" s="10">
        <v>691126</v>
      </c>
      <c r="BN56" s="10">
        <v>4172062</v>
      </c>
      <c r="BO56" s="10">
        <v>8355842</v>
      </c>
      <c r="BP56" s="10">
        <v>2985776</v>
      </c>
      <c r="BQ56" s="10">
        <v>4636969</v>
      </c>
      <c r="BR56" s="10">
        <v>4074516</v>
      </c>
      <c r="BS56" s="10">
        <v>3480213</v>
      </c>
      <c r="BT56" s="10">
        <v>1991109</v>
      </c>
      <c r="BU56" s="10">
        <v>5671170</v>
      </c>
      <c r="BV56" s="10">
        <v>4621473</v>
      </c>
      <c r="BW56" s="10">
        <v>4217212</v>
      </c>
      <c r="BX56" s="10">
        <v>1070631</v>
      </c>
      <c r="BY56" s="10">
        <v>2810230</v>
      </c>
      <c r="BZ56" s="10">
        <v>3063636</v>
      </c>
      <c r="CA56" s="10">
        <v>6972179</v>
      </c>
      <c r="CB56" s="10">
        <v>894187</v>
      </c>
      <c r="CC56" s="10">
        <v>2644773</v>
      </c>
      <c r="CD56" s="10">
        <v>1031271</v>
      </c>
      <c r="CE56" s="10">
        <v>3858544</v>
      </c>
      <c r="CF56" s="10">
        <v>4754883</v>
      </c>
      <c r="CG56" s="10">
        <v>2875636</v>
      </c>
      <c r="CH56" s="10">
        <v>7974409</v>
      </c>
      <c r="CI56" s="10">
        <v>6832659</v>
      </c>
      <c r="CJ56" s="10">
        <v>9863373</v>
      </c>
      <c r="CK56" s="10">
        <v>5788171</v>
      </c>
      <c r="CL56" s="10">
        <v>11810903</v>
      </c>
      <c r="CM56" s="10">
        <v>6884913</v>
      </c>
      <c r="CN56" s="10">
        <v>3768984</v>
      </c>
      <c r="CO56" s="10">
        <v>3753313</v>
      </c>
      <c r="CP56" s="10">
        <v>5228356</v>
      </c>
      <c r="CQ56" s="10">
        <v>4887700</v>
      </c>
      <c r="CR56" s="10">
        <v>5150204</v>
      </c>
      <c r="CS56" s="10">
        <v>7580981</v>
      </c>
      <c r="CT56" s="10">
        <v>6976239</v>
      </c>
      <c r="CU56" s="10">
        <v>6094356</v>
      </c>
      <c r="CV56" s="10">
        <v>7286313</v>
      </c>
      <c r="CW56" s="10">
        <v>6074583</v>
      </c>
      <c r="CX56" s="10">
        <v>4289178</v>
      </c>
      <c r="CY56" s="10">
        <v>2880680</v>
      </c>
      <c r="CZ56" s="10">
        <v>4558185</v>
      </c>
      <c r="DA56" s="10">
        <v>6946376</v>
      </c>
      <c r="DB56" s="10">
        <v>6453407</v>
      </c>
      <c r="DC56" s="10">
        <v>6786518</v>
      </c>
      <c r="DD56" s="10">
        <v>3299019</v>
      </c>
      <c r="DE56" s="10">
        <v>12139752</v>
      </c>
      <c r="DF56" s="10">
        <v>771566</v>
      </c>
      <c r="DG56" s="10">
        <v>3599683</v>
      </c>
      <c r="DH56" s="10">
        <v>2302949</v>
      </c>
      <c r="DI56" s="10">
        <v>2270703</v>
      </c>
      <c r="DJ56" s="10">
        <v>2830247</v>
      </c>
      <c r="DK56" s="10">
        <v>3935467</v>
      </c>
      <c r="DL56" s="10">
        <v>1313407</v>
      </c>
      <c r="DM56" s="10">
        <v>4449069</v>
      </c>
      <c r="DN56" s="10">
        <v>2645929</v>
      </c>
      <c r="DO56" s="10">
        <v>4142971</v>
      </c>
      <c r="DP56" s="10">
        <v>3961173</v>
      </c>
      <c r="DQ56" s="10">
        <v>2465879</v>
      </c>
      <c r="DR56" s="10">
        <v>803026</v>
      </c>
      <c r="DS56" s="10">
        <v>722328</v>
      </c>
      <c r="DT56" s="10">
        <v>5777241</v>
      </c>
      <c r="DU56" s="10">
        <v>1893920</v>
      </c>
      <c r="DV56" s="10">
        <v>1056853</v>
      </c>
      <c r="DW56" s="10">
        <v>10068391</v>
      </c>
      <c r="DX56" s="10">
        <v>4163507</v>
      </c>
      <c r="DY56" s="10">
        <v>2117016</v>
      </c>
      <c r="DZ56" s="10">
        <v>7248031</v>
      </c>
      <c r="EA56" s="10">
        <v>4385623</v>
      </c>
      <c r="EB56" s="10">
        <v>3982137</v>
      </c>
      <c r="EC56" s="10">
        <v>3549902</v>
      </c>
      <c r="ED56" s="10">
        <v>1151243</v>
      </c>
      <c r="EE56" s="10">
        <v>3929261</v>
      </c>
      <c r="EF56" s="10">
        <v>1776859</v>
      </c>
      <c r="EG56" s="10">
        <v>1186901</v>
      </c>
      <c r="EH56" s="10">
        <v>1791590</v>
      </c>
      <c r="EI56" s="10">
        <v>4079464</v>
      </c>
      <c r="EJ56" s="10">
        <v>994478</v>
      </c>
      <c r="EK56" s="10">
        <v>1520680</v>
      </c>
      <c r="EL56" s="10">
        <v>1386494</v>
      </c>
      <c r="EM56" s="10">
        <v>1825046</v>
      </c>
      <c r="EN56" s="10">
        <v>4002446</v>
      </c>
      <c r="EO56" s="10">
        <v>5556244</v>
      </c>
      <c r="EQ56" s="10">
        <v>2980371</v>
      </c>
      <c r="ER56" s="10">
        <v>1802607</v>
      </c>
      <c r="ES56" s="10">
        <v>2615330</v>
      </c>
      <c r="ET56" s="10">
        <v>6986940</v>
      </c>
      <c r="EU56" s="10">
        <v>1382755</v>
      </c>
      <c r="EV56" s="10">
        <v>468872</v>
      </c>
      <c r="EW56" s="10">
        <v>3457276</v>
      </c>
      <c r="EX56" s="10">
        <v>1455044</v>
      </c>
      <c r="EY56" s="10">
        <v>3084226</v>
      </c>
      <c r="EZ56" s="10">
        <v>833078</v>
      </c>
      <c r="FA56" s="10">
        <v>5096604</v>
      </c>
      <c r="FB56" s="10">
        <v>2082960</v>
      </c>
      <c r="FC56" s="10">
        <v>2896824</v>
      </c>
      <c r="FD56" s="10">
        <v>1693367</v>
      </c>
      <c r="FE56" s="10">
        <v>4906322</v>
      </c>
      <c r="FF56" s="10">
        <v>4817288</v>
      </c>
      <c r="FG56" s="10">
        <v>559577</v>
      </c>
      <c r="FH56" s="10">
        <v>2284476</v>
      </c>
      <c r="FI56" s="10">
        <v>3709565</v>
      </c>
      <c r="FJ56" s="10">
        <v>3063366</v>
      </c>
      <c r="FK56" s="10">
        <v>6004575</v>
      </c>
      <c r="FL56" s="10">
        <v>2122413</v>
      </c>
      <c r="FM56" s="10">
        <v>8642861</v>
      </c>
      <c r="FN56" s="10">
        <v>5504698</v>
      </c>
      <c r="FO56" s="10">
        <v>8134341</v>
      </c>
      <c r="FP56" s="10">
        <v>3517521</v>
      </c>
      <c r="FQ56" s="10">
        <v>3088963</v>
      </c>
      <c r="FR56" s="10">
        <v>4351544</v>
      </c>
      <c r="FS56" s="10">
        <v>1240050</v>
      </c>
      <c r="FT56" s="10">
        <v>2275338</v>
      </c>
      <c r="FU56" s="10">
        <v>587898</v>
      </c>
      <c r="FV56" s="10">
        <v>24481183</v>
      </c>
      <c r="FW56" s="10">
        <v>6654053</v>
      </c>
      <c r="FX56" s="10">
        <v>5196380</v>
      </c>
      <c r="FY56" s="10">
        <v>4329565</v>
      </c>
      <c r="FZ56" s="10">
        <v>1264055</v>
      </c>
      <c r="GA56" s="10">
        <v>1273222</v>
      </c>
      <c r="GB56" s="10">
        <v>2753324</v>
      </c>
      <c r="GC56" s="10">
        <v>2830247</v>
      </c>
      <c r="GD56" s="10">
        <v>13577889</v>
      </c>
      <c r="GE56" s="10">
        <v>2988761</v>
      </c>
      <c r="GF56" s="10">
        <v>2695423</v>
      </c>
      <c r="GG56" s="10">
        <v>1451964</v>
      </c>
      <c r="GH56" s="10">
        <v>3250358</v>
      </c>
      <c r="GI56" s="10">
        <v>564427</v>
      </c>
      <c r="GJ56" s="10">
        <v>4231626</v>
      </c>
      <c r="GK56" s="10">
        <v>1390683</v>
      </c>
      <c r="GL56" s="10">
        <v>2978294</v>
      </c>
      <c r="GM56" s="10">
        <v>8654101</v>
      </c>
      <c r="GN56" s="10">
        <v>269117</v>
      </c>
      <c r="GO56" s="10">
        <v>924332</v>
      </c>
      <c r="GP56" s="10">
        <v>1953360</v>
      </c>
      <c r="GQ56" s="10">
        <v>2290534</v>
      </c>
      <c r="GR56" s="10">
        <v>1899554</v>
      </c>
      <c r="GS56" s="10">
        <v>1471612</v>
      </c>
      <c r="GT56" s="10">
        <v>3876415</v>
      </c>
      <c r="GU56" s="10">
        <v>4789923</v>
      </c>
      <c r="GV56" s="10">
        <v>15938119</v>
      </c>
      <c r="GW56" s="10">
        <v>648131</v>
      </c>
      <c r="GX56" s="10">
        <v>3733971</v>
      </c>
      <c r="GY56" s="10">
        <v>4485279</v>
      </c>
      <c r="GZ56" s="10">
        <v>5950539</v>
      </c>
      <c r="HA56" s="10">
        <v>6656878</v>
      </c>
      <c r="HB56" s="10">
        <v>2348923.61</v>
      </c>
      <c r="HC56" s="10">
        <v>465258</v>
      </c>
      <c r="HD56" s="10">
        <v>1689226</v>
      </c>
      <c r="HE56" s="10">
        <v>5957041</v>
      </c>
      <c r="HF56" s="10">
        <v>6141303</v>
      </c>
      <c r="HG56" s="10">
        <v>2112550</v>
      </c>
      <c r="HH56" s="10">
        <v>5612536</v>
      </c>
      <c r="HI56" s="10">
        <v>3392459</v>
      </c>
      <c r="HJ56" s="10">
        <v>2022199</v>
      </c>
      <c r="HK56" s="10">
        <v>5062765</v>
      </c>
      <c r="HL56" s="10">
        <v>2132107</v>
      </c>
      <c r="HM56" s="10">
        <v>2197880</v>
      </c>
      <c r="HN56" s="10">
        <v>4628936</v>
      </c>
      <c r="HO56" s="10">
        <v>7111621</v>
      </c>
      <c r="HP56" s="10">
        <v>6235910</v>
      </c>
      <c r="HQ56" s="10">
        <v>4045078</v>
      </c>
      <c r="HR56" s="10">
        <v>1090170</v>
      </c>
      <c r="HS56" s="10">
        <v>3552527</v>
      </c>
      <c r="HT56" s="10">
        <v>5852818</v>
      </c>
      <c r="HU56" s="10">
        <v>3904123</v>
      </c>
      <c r="HV56" s="10">
        <v>3402205</v>
      </c>
      <c r="HW56" s="10">
        <v>1566401</v>
      </c>
      <c r="HX56" s="10">
        <v>5745437</v>
      </c>
      <c r="HY56" s="10">
        <v>2539392</v>
      </c>
      <c r="HZ56" s="10">
        <v>839491</v>
      </c>
      <c r="IA56" s="10">
        <v>3656618</v>
      </c>
      <c r="IB56" s="10">
        <v>1288923</v>
      </c>
      <c r="IC56" s="10">
        <v>480336</v>
      </c>
      <c r="ID56" s="10">
        <v>808059</v>
      </c>
      <c r="IE56" s="10">
        <v>3617655</v>
      </c>
      <c r="IF56" s="10">
        <v>1883455</v>
      </c>
      <c r="IG56" s="10">
        <v>419792</v>
      </c>
      <c r="IH56" s="10">
        <v>6388089</v>
      </c>
      <c r="II56" s="10">
        <v>770201</v>
      </c>
      <c r="IJ56" s="10">
        <v>1288696</v>
      </c>
      <c r="IK56" s="10">
        <v>1778374</v>
      </c>
      <c r="IL56" s="10">
        <v>4291734</v>
      </c>
      <c r="IM56" s="10">
        <v>1417702</v>
      </c>
      <c r="IN56" s="10">
        <v>1934669</v>
      </c>
      <c r="IO56" s="10">
        <v>2146060</v>
      </c>
      <c r="IP56" s="10">
        <v>3325408</v>
      </c>
      <c r="IQ56" s="10">
        <v>2880213</v>
      </c>
      <c r="IR56" s="10">
        <v>1663455</v>
      </c>
      <c r="IS56" s="10">
        <v>2378642</v>
      </c>
      <c r="IT56" s="10">
        <v>1496438</v>
      </c>
      <c r="IU56" s="10">
        <v>2395789</v>
      </c>
      <c r="IV56" s="10">
        <v>689135</v>
      </c>
      <c r="IW56" s="10">
        <v>2175141</v>
      </c>
      <c r="IX56" s="10">
        <v>476978</v>
      </c>
      <c r="IY56" s="10">
        <v>173640</v>
      </c>
      <c r="IZ56" s="10">
        <v>3483207</v>
      </c>
      <c r="JA56" s="10">
        <v>2342610</v>
      </c>
      <c r="JB56" s="10">
        <v>1212866</v>
      </c>
      <c r="JC56" s="10">
        <v>9862569</v>
      </c>
      <c r="JD56" s="10">
        <v>1056819</v>
      </c>
      <c r="JE56" s="10">
        <v>6481401</v>
      </c>
      <c r="JF56" s="10">
        <v>5674215</v>
      </c>
      <c r="JG56" s="10">
        <v>3271871</v>
      </c>
      <c r="JH56" s="10">
        <v>1721245</v>
      </c>
      <c r="JI56" s="10">
        <v>8829361</v>
      </c>
      <c r="JJ56" s="10">
        <v>7775480</v>
      </c>
      <c r="JK56" s="10">
        <v>10119815</v>
      </c>
      <c r="JL56" s="10">
        <v>6314653</v>
      </c>
      <c r="JM56" s="10">
        <v>8113212</v>
      </c>
      <c r="JN56" s="10">
        <v>8066249</v>
      </c>
      <c r="JO56" s="10">
        <v>8593084</v>
      </c>
      <c r="JP56" s="10">
        <v>7293268</v>
      </c>
      <c r="JQ56" s="10">
        <v>8789176</v>
      </c>
      <c r="JR56" s="10">
        <v>5922200</v>
      </c>
      <c r="JS56" s="10">
        <v>8288875</v>
      </c>
      <c r="JT56" s="10">
        <v>8644102</v>
      </c>
      <c r="JU56" s="10">
        <v>12300110</v>
      </c>
      <c r="JV56" s="10">
        <v>8567833</v>
      </c>
      <c r="JW56" s="10">
        <v>22094099</v>
      </c>
      <c r="JX56" s="10">
        <v>820518</v>
      </c>
      <c r="JY56" s="10">
        <v>3981439</v>
      </c>
      <c r="JZ56" s="10">
        <v>345534</v>
      </c>
      <c r="KA56" s="10">
        <v>2329602</v>
      </c>
      <c r="KB56" s="10">
        <v>4135625</v>
      </c>
      <c r="KC56" s="10">
        <v>2376064</v>
      </c>
      <c r="KD56" s="10">
        <v>1948875</v>
      </c>
      <c r="KE56" s="10">
        <v>4081310</v>
      </c>
      <c r="KF56" s="10">
        <v>7134901</v>
      </c>
      <c r="KG56" s="10">
        <v>1447524</v>
      </c>
      <c r="KH56" s="10">
        <v>2031558</v>
      </c>
      <c r="KI56" s="10">
        <v>2273886</v>
      </c>
      <c r="KJ56" s="10">
        <v>961661</v>
      </c>
      <c r="KK56" s="10">
        <v>3241530</v>
      </c>
      <c r="KL56" s="10">
        <v>1275950</v>
      </c>
      <c r="KM56" s="10">
        <v>3881049</v>
      </c>
      <c r="KN56" s="10">
        <v>4714124</v>
      </c>
      <c r="KO56" s="10">
        <v>2348923.61</v>
      </c>
      <c r="KP56" s="10">
        <v>2088164</v>
      </c>
      <c r="KQ56" s="10">
        <v>3757441</v>
      </c>
      <c r="KR56" s="10">
        <v>409334</v>
      </c>
      <c r="KS56" s="10">
        <v>701777</v>
      </c>
      <c r="KT56" s="10">
        <v>3497421</v>
      </c>
      <c r="KU56" s="10">
        <v>1550684</v>
      </c>
      <c r="KV56" s="10">
        <v>2097055</v>
      </c>
      <c r="KW56" s="10">
        <v>1635842</v>
      </c>
      <c r="KX56" s="10">
        <v>1521537</v>
      </c>
      <c r="KY56" s="10">
        <v>1832094</v>
      </c>
      <c r="KZ56" s="10">
        <v>594631</v>
      </c>
      <c r="LA56" s="10">
        <v>2095313</v>
      </c>
      <c r="LB56" s="10">
        <v>7251744</v>
      </c>
      <c r="LC56" s="10">
        <v>4326757</v>
      </c>
      <c r="LD56" s="10">
        <v>4782506</v>
      </c>
      <c r="LE56" s="10">
        <v>5549145</v>
      </c>
      <c r="LF56" s="10">
        <v>2497270</v>
      </c>
      <c r="LG56" s="10">
        <v>10756350</v>
      </c>
      <c r="LH56" s="10">
        <v>2499088</v>
      </c>
      <c r="LI56" s="10">
        <v>1311940</v>
      </c>
      <c r="LJ56" s="10">
        <v>9491987</v>
      </c>
      <c r="LK56" s="10">
        <v>900425</v>
      </c>
      <c r="LL56" s="10">
        <v>3442384</v>
      </c>
      <c r="LM56" s="10">
        <v>3252394</v>
      </c>
      <c r="LN56" s="10">
        <v>698195</v>
      </c>
      <c r="LO56" s="10">
        <v>6018341</v>
      </c>
      <c r="LP56" s="10">
        <v>20455464</v>
      </c>
      <c r="LQ56" s="10">
        <v>2700730</v>
      </c>
      <c r="LR56" s="10">
        <v>2349907</v>
      </c>
      <c r="LS56" s="10">
        <v>2016205</v>
      </c>
      <c r="LT56" s="10">
        <v>295737</v>
      </c>
      <c r="LU56" s="10">
        <v>5229438</v>
      </c>
      <c r="LV56" s="10">
        <v>1397571</v>
      </c>
      <c r="LW56" s="10">
        <v>1577668</v>
      </c>
      <c r="LX56" s="10">
        <v>2045109</v>
      </c>
      <c r="LY56" s="10">
        <v>2350326</v>
      </c>
      <c r="LZ56" s="10">
        <v>7078381</v>
      </c>
      <c r="MA56" s="10">
        <v>1169643</v>
      </c>
      <c r="MB56" s="10">
        <v>366214</v>
      </c>
      <c r="MC56" s="139">
        <v>1252277</v>
      </c>
      <c r="MD56" s="10">
        <v>782620</v>
      </c>
      <c r="ME56" s="10">
        <v>2247956</v>
      </c>
      <c r="MF56" s="10">
        <v>2834499</v>
      </c>
      <c r="MG56" s="10">
        <v>2205792</v>
      </c>
      <c r="MH56" s="10">
        <v>257539</v>
      </c>
      <c r="MI56" s="10">
        <v>462915</v>
      </c>
      <c r="MJ56" s="10">
        <v>2458817</v>
      </c>
      <c r="MK56" s="10">
        <v>294351</v>
      </c>
      <c r="ML56" s="10">
        <v>4278341</v>
      </c>
      <c r="MM56" s="132">
        <v>8109828</v>
      </c>
      <c r="MN56" s="10">
        <v>6627138</v>
      </c>
      <c r="MO56" s="10">
        <v>42412968</v>
      </c>
      <c r="MP56" s="10">
        <v>2387422</v>
      </c>
      <c r="MQ56" s="10">
        <v>2751853</v>
      </c>
      <c r="MR56" s="10">
        <v>3837335</v>
      </c>
      <c r="MS56" s="10">
        <v>4218155</v>
      </c>
      <c r="MT56" s="10">
        <v>5128238</v>
      </c>
      <c r="MU56" s="10">
        <v>1030622</v>
      </c>
      <c r="MV56" s="10">
        <v>4344525</v>
      </c>
      <c r="MW56" s="10">
        <v>744556</v>
      </c>
      <c r="MX56" s="10">
        <v>1703058</v>
      </c>
      <c r="MY56" s="10">
        <v>5161463</v>
      </c>
      <c r="MZ56" s="10">
        <v>8924781</v>
      </c>
      <c r="NA56" s="139">
        <v>600453</v>
      </c>
      <c r="NB56" s="10">
        <v>1248049</v>
      </c>
      <c r="NC56" s="10">
        <v>875790</v>
      </c>
      <c r="ND56" s="10">
        <v>559012</v>
      </c>
      <c r="NE56" s="10">
        <v>1506960</v>
      </c>
      <c r="NF56" s="10">
        <v>1377992</v>
      </c>
      <c r="NG56" s="10">
        <v>2758175</v>
      </c>
      <c r="NH56" s="10">
        <v>3463227</v>
      </c>
      <c r="NI56" s="10">
        <v>1454865</v>
      </c>
      <c r="NJ56" s="10">
        <v>2640817</v>
      </c>
      <c r="NK56" s="10">
        <v>2336743</v>
      </c>
      <c r="NL56" s="10">
        <v>1852294</v>
      </c>
      <c r="NM56" s="10">
        <v>2690623</v>
      </c>
      <c r="NN56" s="10">
        <v>2189763</v>
      </c>
      <c r="NO56" s="10">
        <v>1352759</v>
      </c>
      <c r="NP56" s="10">
        <v>4739983</v>
      </c>
      <c r="NQ56" s="10">
        <v>2950534</v>
      </c>
      <c r="NR56" s="10">
        <v>824721</v>
      </c>
      <c r="NS56" s="10">
        <v>1845760</v>
      </c>
      <c r="NT56" s="10">
        <v>814140</v>
      </c>
      <c r="NU56" s="10">
        <v>6636824</v>
      </c>
      <c r="NV56" s="10">
        <v>3536773</v>
      </c>
      <c r="NW56" s="10">
        <v>3935467</v>
      </c>
      <c r="NX56" s="10">
        <v>5738404</v>
      </c>
      <c r="NY56" s="10">
        <v>530478</v>
      </c>
      <c r="NZ56" s="10">
        <v>581931</v>
      </c>
      <c r="OA56" s="10">
        <v>4615825</v>
      </c>
      <c r="OB56" s="10">
        <v>25027726</v>
      </c>
      <c r="OC56" s="10">
        <v>5584599</v>
      </c>
      <c r="OD56" s="10">
        <v>912991</v>
      </c>
      <c r="OE56" s="10">
        <v>813466</v>
      </c>
      <c r="OF56" s="10">
        <v>5466579</v>
      </c>
      <c r="OG56" s="10">
        <v>4971251</v>
      </c>
      <c r="OH56" s="10">
        <v>1368752</v>
      </c>
      <c r="OI56" s="10">
        <v>5115256</v>
      </c>
      <c r="OJ56" s="10">
        <v>1922025</v>
      </c>
      <c r="OK56" s="10">
        <v>3496295</v>
      </c>
      <c r="OL56" s="10">
        <v>2191765</v>
      </c>
      <c r="OM56" s="10">
        <v>2609986</v>
      </c>
      <c r="ON56" s="10">
        <v>222438</v>
      </c>
      <c r="OO56" s="10">
        <v>6499923</v>
      </c>
      <c r="OP56" s="10">
        <v>221263</v>
      </c>
      <c r="OQ56" s="10">
        <v>4870575</v>
      </c>
      <c r="OR56" s="10">
        <v>2913401</v>
      </c>
      <c r="OS56" s="10">
        <v>4600555</v>
      </c>
      <c r="OT56" s="10">
        <v>3355603</v>
      </c>
      <c r="OU56" s="10">
        <v>1004059</v>
      </c>
    </row>
    <row r="57" spans="1:416" s="12" customFormat="1">
      <c r="A57" s="32" t="s">
        <v>959</v>
      </c>
    </row>
    <row r="58" spans="1:416" s="12" customFormat="1" ht="2" customHeight="1">
      <c r="A58" s="33" t="s">
        <v>40</v>
      </c>
      <c r="FV58" s="74">
        <v>8055465</v>
      </c>
    </row>
    <row r="59" spans="1:416" s="10" customFormat="1">
      <c r="A59" s="65" t="s">
        <v>967</v>
      </c>
      <c r="B59" s="10">
        <v>222218</v>
      </c>
      <c r="C59" s="34">
        <v>1196353</v>
      </c>
      <c r="D59" s="10">
        <v>375966</v>
      </c>
      <c r="E59" s="10">
        <v>2099097</v>
      </c>
      <c r="F59" s="10">
        <v>966164</v>
      </c>
      <c r="G59" s="10">
        <v>1570838</v>
      </c>
      <c r="H59" s="10">
        <v>1546984</v>
      </c>
      <c r="I59" s="10">
        <v>271141</v>
      </c>
      <c r="J59" s="34">
        <v>349571</v>
      </c>
      <c r="K59" s="34">
        <v>330136</v>
      </c>
      <c r="L59" s="34">
        <v>677878</v>
      </c>
      <c r="M59" s="34">
        <f>769791.35+542568.98+31116.37-48944.54-63150-52493.97-22497.41-4500-146646.4-10124.58-26-31055</f>
        <v>964038.80000000028</v>
      </c>
      <c r="N59" s="34">
        <v>84017</v>
      </c>
      <c r="O59" s="34">
        <v>2385</v>
      </c>
      <c r="P59" s="34">
        <v>20164</v>
      </c>
      <c r="Q59" s="34">
        <v>265579</v>
      </c>
      <c r="R59" s="34">
        <v>912325</v>
      </c>
      <c r="S59" s="34"/>
      <c r="T59" s="10">
        <v>442673</v>
      </c>
      <c r="U59" s="10">
        <v>169900</v>
      </c>
      <c r="V59" s="10">
        <v>368927</v>
      </c>
      <c r="W59" s="10">
        <v>235505</v>
      </c>
      <c r="X59" s="10">
        <v>170421</v>
      </c>
      <c r="Y59" s="10">
        <v>506549</v>
      </c>
      <c r="Z59" s="10">
        <v>351903</v>
      </c>
      <c r="AA59" s="10">
        <v>458525</v>
      </c>
      <c r="AB59" s="10">
        <v>559873</v>
      </c>
      <c r="AC59" s="10">
        <v>476823</v>
      </c>
      <c r="AD59" s="34">
        <v>16704493</v>
      </c>
      <c r="AE59" s="34">
        <v>2924831</v>
      </c>
      <c r="AF59" s="34">
        <f>24229.28+579909.86+121469.46-134163</f>
        <v>591445.6</v>
      </c>
      <c r="AG59" s="34">
        <v>1682883</v>
      </c>
      <c r="AH59" s="10">
        <v>1041655</v>
      </c>
      <c r="AI59" s="10">
        <v>1121795</v>
      </c>
      <c r="AJ59" s="34">
        <v>1049479</v>
      </c>
      <c r="AK59" s="10">
        <v>1276925</v>
      </c>
      <c r="AL59" s="34">
        <v>1473664</v>
      </c>
      <c r="AM59" s="10">
        <v>1652974</v>
      </c>
      <c r="AN59" s="10">
        <v>1886236</v>
      </c>
      <c r="AO59" s="10">
        <v>974381</v>
      </c>
      <c r="AP59" s="10">
        <v>1008858</v>
      </c>
      <c r="AQ59" s="10">
        <v>1508743</v>
      </c>
      <c r="AR59" s="10">
        <v>1348059</v>
      </c>
      <c r="AS59" s="10">
        <v>1072599</v>
      </c>
      <c r="AT59" s="10">
        <v>1824493</v>
      </c>
      <c r="AU59" s="10">
        <v>1170988</v>
      </c>
      <c r="AV59" s="10">
        <v>1023230</v>
      </c>
      <c r="AW59" s="10">
        <v>1215618</v>
      </c>
      <c r="AX59" s="10">
        <v>1231770</v>
      </c>
      <c r="AY59" s="10">
        <v>2355604</v>
      </c>
      <c r="AZ59" s="10">
        <v>2053264</v>
      </c>
      <c r="BA59" s="10">
        <v>1940884</v>
      </c>
      <c r="BB59" s="10">
        <v>156923</v>
      </c>
      <c r="BC59" s="10">
        <v>386855</v>
      </c>
      <c r="BD59" s="10">
        <v>720704</v>
      </c>
      <c r="BE59" s="10">
        <v>407213</v>
      </c>
      <c r="BF59" s="34">
        <v>691780</v>
      </c>
      <c r="BG59" s="34">
        <v>551059</v>
      </c>
      <c r="BH59" s="34">
        <f>125793.01+21601.2+22941.37+400+895.09+111.28</f>
        <v>171741.94999999998</v>
      </c>
      <c r="BI59" s="34">
        <f>180138</f>
        <v>180138</v>
      </c>
      <c r="BJ59" s="34">
        <v>3875760</v>
      </c>
      <c r="BK59" s="34">
        <v>1627121</v>
      </c>
      <c r="BL59" s="34"/>
      <c r="BM59" s="34">
        <v>236742</v>
      </c>
      <c r="BN59" s="34">
        <v>1063061</v>
      </c>
      <c r="BO59" s="34">
        <v>2752174</v>
      </c>
      <c r="BP59" s="34">
        <f>765594-26425-247-52849-39745-6233-54849-16171</f>
        <v>569075</v>
      </c>
      <c r="BQ59" s="34">
        <f>-120440+1315413-155326-27605</f>
        <v>1012042</v>
      </c>
      <c r="BR59" s="34">
        <f>-70518-191963-39074+1041282</f>
        <v>739727</v>
      </c>
      <c r="BS59" s="34">
        <f>-170500-45833-72356+1150983-28000</f>
        <v>834294</v>
      </c>
      <c r="BT59" s="34">
        <f>532870-22290-26224-45452-56271-20418</f>
        <v>362215</v>
      </c>
      <c r="BU59" s="34">
        <f>-19233+1980481-237556-134016-121760</f>
        <v>1467916</v>
      </c>
      <c r="BV59" s="34">
        <f>-46749-167185-84929+1237714</f>
        <v>938851</v>
      </c>
      <c r="BW59" s="10">
        <v>1120128</v>
      </c>
      <c r="BX59" s="34">
        <f>-34728+261751-30114</f>
        <v>196909</v>
      </c>
      <c r="BY59" s="34">
        <f>816733-78762-33048-17648</f>
        <v>687275</v>
      </c>
      <c r="BZ59" s="34">
        <f>-117520+646422</f>
        <v>528902</v>
      </c>
      <c r="CA59" s="34">
        <f>1071721-101980</f>
        <v>969741</v>
      </c>
      <c r="CB59" s="34">
        <v>274891</v>
      </c>
      <c r="CC59" s="34">
        <f>444879-78665</f>
        <v>366214</v>
      </c>
      <c r="CD59" s="34">
        <f>258987.85</f>
        <v>258987.85</v>
      </c>
      <c r="CE59" s="10">
        <v>1136336</v>
      </c>
      <c r="CF59" s="10">
        <v>1633337</v>
      </c>
      <c r="CG59" s="10">
        <v>852729</v>
      </c>
      <c r="CH59" s="34">
        <v>2296874</v>
      </c>
      <c r="CI59" s="10">
        <v>1905515</v>
      </c>
      <c r="CJ59" s="34">
        <v>2864757</v>
      </c>
      <c r="CK59" s="34">
        <v>1885478</v>
      </c>
      <c r="CL59" s="34">
        <v>3207299</v>
      </c>
      <c r="CM59" s="34">
        <v>1966032</v>
      </c>
      <c r="CN59" s="34">
        <v>855306</v>
      </c>
      <c r="CO59" s="34">
        <v>1277954</v>
      </c>
      <c r="CP59" s="34">
        <v>1305778</v>
      </c>
      <c r="CQ59" s="34">
        <v>1479400</v>
      </c>
      <c r="CR59" s="34">
        <v>1647509</v>
      </c>
      <c r="CS59" s="34">
        <v>2497931</v>
      </c>
      <c r="CT59" s="34">
        <v>1927286</v>
      </c>
      <c r="CU59" s="34">
        <v>2341643</v>
      </c>
      <c r="CV59" s="34">
        <v>2698322</v>
      </c>
      <c r="CW59" s="34">
        <v>1998321</v>
      </c>
      <c r="CX59" s="34">
        <v>1225981</v>
      </c>
      <c r="CY59" s="34">
        <v>806956</v>
      </c>
      <c r="CZ59" s="34">
        <v>1503926</v>
      </c>
      <c r="DA59" s="34">
        <v>2088589</v>
      </c>
      <c r="DB59" s="34">
        <v>1862611</v>
      </c>
      <c r="DC59" s="34">
        <v>2059182</v>
      </c>
      <c r="DD59" s="34">
        <v>1138306</v>
      </c>
      <c r="DE59" s="10">
        <v>3116028</v>
      </c>
      <c r="DF59" s="34">
        <f>332773.15-45570-2616-89848.75</f>
        <v>194738.40000000002</v>
      </c>
      <c r="DG59" s="34">
        <v>440943</v>
      </c>
      <c r="DH59" s="10">
        <v>838730</v>
      </c>
      <c r="DI59" s="10">
        <v>646317</v>
      </c>
      <c r="DJ59" s="34">
        <v>634366</v>
      </c>
      <c r="DK59" s="34">
        <v>1547927</v>
      </c>
      <c r="DL59" s="34">
        <v>271148</v>
      </c>
      <c r="DM59" s="34">
        <f>997317+2067</f>
        <v>999384</v>
      </c>
      <c r="DN59" s="34">
        <f>765702-27087</f>
        <v>738615</v>
      </c>
      <c r="DO59" s="34">
        <v>1263729</v>
      </c>
      <c r="DP59" s="10">
        <v>1329107</v>
      </c>
      <c r="DQ59" s="34">
        <v>767123</v>
      </c>
      <c r="DR59" s="34">
        <v>319141</v>
      </c>
      <c r="DS59" s="34">
        <v>122911</v>
      </c>
      <c r="DT59" s="10">
        <v>850889</v>
      </c>
      <c r="DU59" s="10">
        <v>319507</v>
      </c>
      <c r="DV59" s="34">
        <v>211015</v>
      </c>
      <c r="DW59" s="34">
        <v>2481878</v>
      </c>
      <c r="DX59" s="34">
        <v>1203677</v>
      </c>
      <c r="DY59" s="10">
        <v>752386</v>
      </c>
      <c r="DZ59" s="34">
        <f>153595+48270+2014466+32520</f>
        <v>2248851</v>
      </c>
      <c r="EA59" s="34">
        <v>1311402</v>
      </c>
      <c r="EB59" s="10">
        <v>842459</v>
      </c>
      <c r="EC59" s="34">
        <v>914685</v>
      </c>
      <c r="ED59" s="10">
        <v>301954</v>
      </c>
      <c r="EE59" s="10">
        <v>280892</v>
      </c>
      <c r="EF59" s="10">
        <v>458180</v>
      </c>
      <c r="EG59" s="10">
        <v>327657</v>
      </c>
      <c r="EH59" s="10">
        <v>303172</v>
      </c>
      <c r="EI59" s="10">
        <v>62771</v>
      </c>
      <c r="EJ59" s="10">
        <v>139119</v>
      </c>
      <c r="EK59" s="10">
        <v>247084</v>
      </c>
      <c r="EL59" s="34">
        <f>297491-9543</f>
        <v>287948</v>
      </c>
      <c r="EM59" s="34">
        <v>577738</v>
      </c>
      <c r="EN59" s="34">
        <f>1260413-65070</f>
        <v>1195343</v>
      </c>
      <c r="EO59" s="34">
        <v>176827</v>
      </c>
      <c r="EQ59" s="34">
        <v>142177</v>
      </c>
      <c r="ER59" s="34">
        <v>265535</v>
      </c>
      <c r="ES59" s="34">
        <v>588576</v>
      </c>
      <c r="ET59" s="10">
        <v>1551227</v>
      </c>
      <c r="EU59" s="34">
        <v>498727</v>
      </c>
      <c r="EV59" s="34">
        <f>125611.8+14509.24-4656.71</f>
        <v>135464.33000000002</v>
      </c>
      <c r="EW59" s="34">
        <v>898155</v>
      </c>
      <c r="EX59" s="34">
        <f>436149.71+16638.45+6942+106041.81</f>
        <v>565771.97</v>
      </c>
      <c r="EY59" s="34">
        <v>554674</v>
      </c>
      <c r="EZ59" s="10">
        <v>307080</v>
      </c>
      <c r="FA59" s="34">
        <v>667255</v>
      </c>
      <c r="FB59" s="34">
        <f>511740-8771-72375</f>
        <v>430594</v>
      </c>
      <c r="FC59" s="34">
        <f>808149-9692-86636-168</f>
        <v>711653</v>
      </c>
      <c r="FD59" s="34">
        <f>441993-8141-53679-2</f>
        <v>380171</v>
      </c>
      <c r="FE59" s="34">
        <f>1597924-27930-218246-11502-19700</f>
        <v>1320546</v>
      </c>
      <c r="FF59" s="34">
        <v>542422</v>
      </c>
      <c r="FG59" s="34">
        <v>278489</v>
      </c>
      <c r="FH59" s="10">
        <v>392175</v>
      </c>
      <c r="FI59" s="10">
        <v>935980</v>
      </c>
      <c r="FJ59" s="10">
        <v>845699</v>
      </c>
      <c r="FK59" s="10">
        <v>1421601</v>
      </c>
      <c r="FL59" s="10">
        <v>522188</v>
      </c>
      <c r="FM59" s="10">
        <v>1695146</v>
      </c>
      <c r="FN59" s="10">
        <v>1035367</v>
      </c>
      <c r="FO59" s="10">
        <v>1977397</v>
      </c>
      <c r="FP59" s="10">
        <v>330305</v>
      </c>
      <c r="FQ59" s="10">
        <v>317280</v>
      </c>
      <c r="FR59" s="10">
        <v>769617</v>
      </c>
      <c r="FS59" s="34">
        <v>371053</v>
      </c>
      <c r="FT59" s="34">
        <v>471208</v>
      </c>
      <c r="FU59" s="10">
        <v>131959</v>
      </c>
      <c r="FV59" s="34">
        <v>8055465</v>
      </c>
      <c r="FW59" s="10">
        <v>1167279</v>
      </c>
      <c r="FX59" s="10">
        <v>980834</v>
      </c>
      <c r="FY59" s="34">
        <v>433714</v>
      </c>
      <c r="FZ59" s="10">
        <v>121849</v>
      </c>
      <c r="GA59" s="34">
        <v>103187</v>
      </c>
      <c r="GB59" s="10">
        <v>853105</v>
      </c>
      <c r="GC59" s="34">
        <v>634366</v>
      </c>
      <c r="GD59" s="75">
        <v>2302438</v>
      </c>
      <c r="GE59" s="34">
        <v>897862</v>
      </c>
      <c r="GF59" s="10">
        <v>942954</v>
      </c>
      <c r="GG59" s="34">
        <v>650109</v>
      </c>
      <c r="GH59" s="10">
        <v>1054999</v>
      </c>
      <c r="GI59" s="34">
        <f>220862-3000-32027-2257-43104</f>
        <v>140474</v>
      </c>
      <c r="GJ59" s="34">
        <v>1191816</v>
      </c>
      <c r="GK59" s="34">
        <v>486427</v>
      </c>
      <c r="GL59" s="34">
        <f>1024031+1463</f>
        <v>1025494</v>
      </c>
      <c r="GM59" s="34">
        <v>1134563</v>
      </c>
      <c r="GN59" s="10">
        <v>59616</v>
      </c>
      <c r="GO59" s="10">
        <v>174730</v>
      </c>
      <c r="GP59" s="10">
        <v>376462</v>
      </c>
      <c r="GQ59" s="34">
        <f>592919-19381-45000+81584</f>
        <v>610122</v>
      </c>
      <c r="GR59" s="10">
        <v>282555</v>
      </c>
      <c r="GS59" s="34"/>
      <c r="GV59" s="75">
        <v>3192301</v>
      </c>
      <c r="GW59" s="10">
        <v>259212</v>
      </c>
      <c r="GX59" s="34">
        <v>1642860</v>
      </c>
      <c r="GY59" s="10">
        <v>1530597</v>
      </c>
      <c r="GZ59" s="10">
        <v>2564185</v>
      </c>
      <c r="HA59" s="10">
        <v>1332561</v>
      </c>
      <c r="HB59" s="10">
        <v>771373</v>
      </c>
      <c r="HC59" s="10">
        <v>110856</v>
      </c>
      <c r="HD59" s="10">
        <v>493263</v>
      </c>
      <c r="HE59" s="34">
        <v>1771022</v>
      </c>
      <c r="HF59" s="34">
        <v>2106518</v>
      </c>
      <c r="HG59" s="10">
        <v>895870</v>
      </c>
      <c r="HH59" s="10">
        <v>1123011</v>
      </c>
      <c r="HI59" s="34">
        <f>704970-26255-33936</f>
        <v>644779</v>
      </c>
      <c r="HJ59" s="10">
        <v>382472</v>
      </c>
      <c r="HK59" s="10">
        <v>826852</v>
      </c>
      <c r="HL59" s="10">
        <v>437899</v>
      </c>
      <c r="HM59" s="10">
        <v>170180</v>
      </c>
      <c r="HN59" s="10">
        <v>544087</v>
      </c>
      <c r="HO59" s="10">
        <v>1430829</v>
      </c>
      <c r="HP59" s="10">
        <v>1042984</v>
      </c>
      <c r="HQ59" s="10">
        <v>765471</v>
      </c>
      <c r="HR59" s="10">
        <v>203368</v>
      </c>
      <c r="HS59" s="10">
        <v>697634</v>
      </c>
      <c r="HT59" s="10">
        <v>716438</v>
      </c>
      <c r="HU59" s="10">
        <v>713326</v>
      </c>
      <c r="HV59" s="10">
        <v>636198</v>
      </c>
      <c r="HW59" s="10">
        <v>235593</v>
      </c>
      <c r="HX59" s="10">
        <v>1154910</v>
      </c>
      <c r="HY59" s="10">
        <v>540340</v>
      </c>
      <c r="HZ59" s="10">
        <v>207736</v>
      </c>
      <c r="IA59" s="34">
        <f>755403.41+12125+119935-50846.9-21217-30539-61078-61078-14749+60000</f>
        <v>707955.51</v>
      </c>
      <c r="IB59" s="34">
        <v>215385</v>
      </c>
      <c r="IC59" s="10">
        <v>46839</v>
      </c>
      <c r="ID59" s="34">
        <v>43932</v>
      </c>
      <c r="IE59" s="10">
        <v>811585</v>
      </c>
      <c r="IF59" s="10">
        <v>729027</v>
      </c>
      <c r="IG59" s="10">
        <v>52261</v>
      </c>
      <c r="IH59" s="10">
        <v>1514472</v>
      </c>
      <c r="II59" s="10">
        <v>94519</v>
      </c>
      <c r="IJ59" s="10">
        <v>231978</v>
      </c>
      <c r="IK59" s="10">
        <v>328861</v>
      </c>
      <c r="IL59" s="10">
        <v>613974</v>
      </c>
      <c r="IM59" s="10">
        <v>240798</v>
      </c>
      <c r="IN59" s="10">
        <v>317094</v>
      </c>
      <c r="IO59" s="10">
        <v>381661</v>
      </c>
      <c r="IP59" s="10">
        <v>463313</v>
      </c>
      <c r="IQ59" s="10">
        <v>452344</v>
      </c>
      <c r="IR59" s="10">
        <v>209999</v>
      </c>
      <c r="IS59" s="10">
        <v>300282</v>
      </c>
      <c r="IT59" s="10">
        <v>117126</v>
      </c>
      <c r="IU59" s="10">
        <v>266491</v>
      </c>
      <c r="IV59" s="10">
        <v>96971</v>
      </c>
      <c r="IW59" s="10">
        <v>352456</v>
      </c>
      <c r="IX59" s="10">
        <v>67987</v>
      </c>
      <c r="IY59" s="34">
        <v>23611</v>
      </c>
      <c r="IZ59" s="10">
        <v>1418567</v>
      </c>
      <c r="JA59" s="10">
        <v>544225</v>
      </c>
      <c r="JB59" s="10">
        <v>290911</v>
      </c>
      <c r="JC59" s="10">
        <v>2376596</v>
      </c>
      <c r="JD59" s="10">
        <v>331347</v>
      </c>
      <c r="JE59" s="10">
        <v>1569126</v>
      </c>
      <c r="JF59" s="10">
        <v>1377812</v>
      </c>
      <c r="JG59" s="10">
        <v>711473</v>
      </c>
      <c r="JH59" s="10">
        <v>342104</v>
      </c>
      <c r="JI59" s="34">
        <v>1665679</v>
      </c>
      <c r="JJ59" s="34">
        <v>1723617</v>
      </c>
      <c r="JK59" s="34">
        <v>2584034</v>
      </c>
      <c r="JL59" s="34">
        <v>1459693</v>
      </c>
      <c r="JM59" s="34">
        <v>1953323</v>
      </c>
      <c r="JN59" s="34">
        <v>1867995</v>
      </c>
      <c r="JO59" s="34">
        <v>1659478</v>
      </c>
      <c r="JP59" s="34">
        <v>1724325</v>
      </c>
      <c r="JQ59" s="34">
        <v>1936632</v>
      </c>
      <c r="JR59" s="34">
        <v>1438551</v>
      </c>
      <c r="JS59" s="34">
        <v>1600984</v>
      </c>
      <c r="JT59" s="76">
        <v>2074068.8938506762</v>
      </c>
      <c r="JU59" s="34">
        <v>2829764</v>
      </c>
      <c r="JV59" s="76">
        <v>1434266</v>
      </c>
      <c r="JW59" s="10">
        <v>6097585</v>
      </c>
      <c r="JX59" s="10">
        <v>161582</v>
      </c>
      <c r="JY59" s="10">
        <v>928517</v>
      </c>
      <c r="JZ59" s="10">
        <v>15863</v>
      </c>
      <c r="KA59" s="10">
        <v>765494</v>
      </c>
      <c r="KB59" s="10">
        <v>872366</v>
      </c>
      <c r="KC59" s="10">
        <v>862219</v>
      </c>
      <c r="KD59" s="34">
        <v>806324</v>
      </c>
      <c r="KE59" s="10">
        <v>1112530</v>
      </c>
      <c r="KF59" s="10">
        <v>992672</v>
      </c>
      <c r="KG59" s="10">
        <v>403509</v>
      </c>
      <c r="KH59" s="10">
        <v>556389</v>
      </c>
      <c r="KI59" s="10">
        <v>428390</v>
      </c>
      <c r="KJ59" s="34">
        <v>344820</v>
      </c>
      <c r="KK59" s="75">
        <v>378264</v>
      </c>
      <c r="KL59" s="34">
        <v>353387</v>
      </c>
      <c r="KM59" s="34">
        <f>1051997+83179+130076+23535</f>
        <v>1288787</v>
      </c>
      <c r="KN59" s="10">
        <v>905073</v>
      </c>
      <c r="KO59" s="10">
        <v>771373</v>
      </c>
      <c r="KP59" s="34"/>
      <c r="KQ59" s="34">
        <v>1825446</v>
      </c>
      <c r="KR59" s="34">
        <f>137884-2</f>
        <v>137882</v>
      </c>
      <c r="KS59" s="34">
        <v>242003</v>
      </c>
      <c r="KT59" s="34">
        <v>958515</v>
      </c>
      <c r="KU59" s="34">
        <v>200678</v>
      </c>
      <c r="KV59" s="34">
        <v>696085</v>
      </c>
      <c r="KW59" s="34">
        <v>490554</v>
      </c>
      <c r="KX59" s="10">
        <v>347664</v>
      </c>
      <c r="KY59" s="34">
        <v>483332</v>
      </c>
      <c r="KZ59" s="34">
        <v>171381</v>
      </c>
      <c r="LA59" s="34">
        <v>473962</v>
      </c>
      <c r="LB59" s="34">
        <v>956175</v>
      </c>
      <c r="LC59" s="34">
        <v>484806</v>
      </c>
      <c r="LD59" s="34">
        <v>177075</v>
      </c>
      <c r="LE59" s="34">
        <v>1890747</v>
      </c>
      <c r="LF59" s="34">
        <v>768485</v>
      </c>
      <c r="LG59" s="34">
        <v>3168262</v>
      </c>
      <c r="LH59" s="34">
        <v>313238</v>
      </c>
      <c r="LI59" s="34">
        <f>3313+365710-12000-25000</f>
        <v>332023</v>
      </c>
      <c r="LJ59" s="34">
        <v>2461157</v>
      </c>
      <c r="LK59" s="34">
        <v>207103</v>
      </c>
      <c r="LL59" s="10">
        <v>294291</v>
      </c>
      <c r="LM59" s="75">
        <v>958190</v>
      </c>
      <c r="LN59" s="34">
        <v>211614</v>
      </c>
      <c r="LO59" s="34">
        <v>2058017</v>
      </c>
      <c r="LP59" s="34">
        <v>5527032</v>
      </c>
      <c r="LQ59" s="10">
        <v>367394</v>
      </c>
      <c r="LR59" s="34">
        <f>592604+12944+12883+6497-129423-19037-49875-136506</f>
        <v>290087</v>
      </c>
      <c r="LS59" s="34">
        <v>99765</v>
      </c>
      <c r="LT59" s="34">
        <f>107031.92</f>
        <v>107031.92</v>
      </c>
      <c r="LU59" s="34">
        <v>1126862</v>
      </c>
      <c r="LV59" s="34">
        <v>480168</v>
      </c>
      <c r="LW59" s="77">
        <v>346863</v>
      </c>
      <c r="LX59" s="34">
        <v>663566</v>
      </c>
      <c r="LY59" s="34">
        <v>405996</v>
      </c>
      <c r="LZ59" s="34">
        <f>1284842+60000+1500+600</f>
        <v>1346942</v>
      </c>
      <c r="MA59" s="34">
        <v>205528</v>
      </c>
      <c r="MB59" s="34">
        <v>100056</v>
      </c>
      <c r="MC59" s="10">
        <v>176556</v>
      </c>
      <c r="MD59" s="10">
        <v>141305</v>
      </c>
      <c r="ME59" s="10">
        <v>373527</v>
      </c>
      <c r="MF59" s="34">
        <v>870146</v>
      </c>
      <c r="MG59" s="34">
        <v>793120</v>
      </c>
      <c r="MH59" s="34">
        <v>34402</v>
      </c>
      <c r="MI59" s="34">
        <v>139796.06817677026</v>
      </c>
      <c r="MJ59" s="34">
        <v>277356.635067289</v>
      </c>
      <c r="MK59" s="10">
        <v>8245</v>
      </c>
      <c r="ML59" s="34">
        <v>1172106</v>
      </c>
      <c r="MM59" s="34">
        <f>2311662.32</f>
        <v>2311662.3199999998</v>
      </c>
      <c r="MN59" s="34">
        <f>1456741.91+15310+18720</f>
        <v>1490771.91</v>
      </c>
      <c r="MO59" s="34">
        <v>7546566</v>
      </c>
      <c r="MP59" s="10">
        <v>392597</v>
      </c>
      <c r="MQ59" s="34">
        <f>2751853-2209916</f>
        <v>541937</v>
      </c>
      <c r="MR59" s="34">
        <v>662076</v>
      </c>
      <c r="MS59" s="34">
        <f>1548271-28750-226868</f>
        <v>1292653</v>
      </c>
      <c r="MT59" s="34">
        <f>1955087-258516-44735-101878</f>
        <v>1549958</v>
      </c>
      <c r="MU59" s="34">
        <v>136461</v>
      </c>
      <c r="MV59" s="34">
        <f>1674965-110241-130579-167787+65842-26552.05+83384+57048-PI59</f>
        <v>1446079.95</v>
      </c>
      <c r="MW59" s="34"/>
      <c r="MX59" s="34">
        <v>175806</v>
      </c>
      <c r="MY59" s="34">
        <v>1024307</v>
      </c>
      <c r="MZ59" s="34">
        <v>1984283</v>
      </c>
      <c r="NA59" s="10">
        <v>180136</v>
      </c>
      <c r="NB59" s="34">
        <f>424307-19287-20834-87.75-12456.67-12200-12716-17000-6055</f>
        <v>323670.58</v>
      </c>
      <c r="NC59" s="34">
        <v>31269</v>
      </c>
      <c r="ND59" s="34">
        <v>139227</v>
      </c>
      <c r="NE59" s="34">
        <v>417988</v>
      </c>
      <c r="NF59" s="34">
        <v>463772</v>
      </c>
      <c r="NG59" s="34">
        <v>277346</v>
      </c>
      <c r="NH59" s="34">
        <v>546323</v>
      </c>
      <c r="NI59" s="34">
        <v>148295</v>
      </c>
      <c r="NJ59" s="34">
        <f>388546+59768+15445</f>
        <v>463759</v>
      </c>
      <c r="NK59" s="34">
        <f>264183-47254</f>
        <v>216929</v>
      </c>
      <c r="NL59" s="34">
        <v>705606</v>
      </c>
      <c r="NM59" s="34">
        <f>648498-25000-132138-70000</f>
        <v>421360</v>
      </c>
      <c r="NN59" s="34">
        <f>573736-112534</f>
        <v>461202</v>
      </c>
      <c r="NO59" s="34">
        <v>351436</v>
      </c>
      <c r="NP59" s="34">
        <v>830006</v>
      </c>
      <c r="NQ59" s="34">
        <v>666890</v>
      </c>
      <c r="NR59" s="34">
        <f>197276-1</f>
        <v>197275</v>
      </c>
      <c r="NS59" s="34">
        <f>451447+35572-20817-41633-27013-12901</f>
        <v>384655</v>
      </c>
      <c r="NT59" s="34">
        <v>161504</v>
      </c>
      <c r="NU59" s="34">
        <f>1434816+11636.99</f>
        <v>1446452.99</v>
      </c>
      <c r="NV59" s="34">
        <v>919442</v>
      </c>
      <c r="NW59" s="34">
        <v>1547927</v>
      </c>
      <c r="NX59" s="34">
        <v>1435247</v>
      </c>
      <c r="NY59" s="34">
        <v>122816</v>
      </c>
      <c r="NZ59" s="34">
        <v>108440</v>
      </c>
      <c r="OA59" s="34">
        <v>1373168</v>
      </c>
      <c r="OB59" s="78">
        <v>6555418</v>
      </c>
      <c r="OC59" s="34">
        <v>1362487</v>
      </c>
      <c r="OD59" s="34">
        <f>149741</f>
        <v>149741</v>
      </c>
      <c r="OE59" s="34">
        <v>249933</v>
      </c>
      <c r="OF59" s="34">
        <v>1409141</v>
      </c>
      <c r="OG59" s="34">
        <v>908182</v>
      </c>
      <c r="OH59" s="34">
        <f>214665+26844+612+26975-56545+25866</f>
        <v>238417</v>
      </c>
      <c r="OI59" s="34">
        <v>761305</v>
      </c>
      <c r="OJ59" s="34">
        <v>481569</v>
      </c>
      <c r="OK59" s="34">
        <f>1107034-18050+147027</f>
        <v>1236011</v>
      </c>
      <c r="OL59" s="34">
        <f>491023-75652</f>
        <v>415371</v>
      </c>
      <c r="OM59" s="34">
        <f>622294-116000-131194+22000</f>
        <v>397100</v>
      </c>
      <c r="ON59" s="34">
        <v>35690</v>
      </c>
      <c r="OO59" s="34">
        <f>[2]Sheet1!$J$80</f>
        <v>1195232.48</v>
      </c>
      <c r="OP59" s="34">
        <v>8760</v>
      </c>
      <c r="OQ59" s="34">
        <f>780346-116836</f>
        <v>663510</v>
      </c>
      <c r="OR59" s="34">
        <v>678124</v>
      </c>
      <c r="OS59" s="34">
        <v>1344454</v>
      </c>
      <c r="OT59" s="34">
        <f>999492+151591-149676</f>
        <v>1001407</v>
      </c>
      <c r="OU59" s="34">
        <v>189315</v>
      </c>
      <c r="OZ59" s="34"/>
    </row>
    <row r="60" spans="1:416" s="10" customFormat="1">
      <c r="A60" s="65" t="s">
        <v>968</v>
      </c>
      <c r="B60" s="10">
        <v>18447</v>
      </c>
      <c r="C60" s="35">
        <v>283757</v>
      </c>
      <c r="D60" s="10">
        <v>90172</v>
      </c>
      <c r="E60" s="10">
        <v>447053</v>
      </c>
      <c r="F60" s="10">
        <v>185757</v>
      </c>
      <c r="G60" s="10">
        <v>313742</v>
      </c>
      <c r="H60" s="10">
        <v>469716</v>
      </c>
      <c r="I60" s="10">
        <v>34850</v>
      </c>
      <c r="J60" s="35">
        <v>79646</v>
      </c>
      <c r="K60" s="35">
        <v>101033</v>
      </c>
      <c r="L60" s="35">
        <v>98034</v>
      </c>
      <c r="M60" s="35">
        <f>75463.3+109747.16+85876.31+20084.64+11468.45+15843-315.7-9356.4-2188.2-2376</f>
        <v>304246.56</v>
      </c>
      <c r="N60" s="35">
        <v>24232</v>
      </c>
      <c r="O60" s="35">
        <v>795</v>
      </c>
      <c r="P60" s="35">
        <v>13661</v>
      </c>
      <c r="Q60" s="35">
        <v>54152</v>
      </c>
      <c r="R60" s="35">
        <v>142486</v>
      </c>
      <c r="S60" s="35">
        <v>450159</v>
      </c>
      <c r="T60" s="10">
        <v>150063</v>
      </c>
      <c r="U60" s="10">
        <v>77715</v>
      </c>
      <c r="V60" s="10">
        <v>117037</v>
      </c>
      <c r="W60" s="10">
        <v>82950</v>
      </c>
      <c r="X60" s="10">
        <v>46697</v>
      </c>
      <c r="Y60" s="10">
        <v>182216</v>
      </c>
      <c r="Z60" s="10">
        <v>104536</v>
      </c>
      <c r="AA60" s="10">
        <v>141877</v>
      </c>
      <c r="AB60" s="10">
        <v>189264</v>
      </c>
      <c r="AC60" s="10">
        <v>164657</v>
      </c>
      <c r="AD60" s="35">
        <v>3032547</v>
      </c>
      <c r="AE60" s="35">
        <v>459464</v>
      </c>
      <c r="AF60" s="35">
        <f>86685.7+13870.36+47819.82+89061.53+1169.99+2575.49+7410.1-2407</f>
        <v>246185.99</v>
      </c>
      <c r="AG60" s="35">
        <v>686201</v>
      </c>
      <c r="AH60" s="10">
        <v>490706</v>
      </c>
      <c r="AI60" s="10">
        <v>493551</v>
      </c>
      <c r="AJ60" s="35">
        <v>483504</v>
      </c>
      <c r="AK60" s="10">
        <v>524147</v>
      </c>
      <c r="AL60" s="35">
        <v>662232</v>
      </c>
      <c r="AM60" s="10">
        <v>764142</v>
      </c>
      <c r="AN60" s="10">
        <v>814278</v>
      </c>
      <c r="AO60" s="10">
        <v>464536</v>
      </c>
      <c r="AP60" s="10">
        <v>486474</v>
      </c>
      <c r="AQ60" s="10">
        <v>635225</v>
      </c>
      <c r="AR60" s="10">
        <v>499110</v>
      </c>
      <c r="AS60" s="10">
        <v>392981</v>
      </c>
      <c r="AT60" s="10">
        <v>633521</v>
      </c>
      <c r="AU60" s="10">
        <v>460461</v>
      </c>
      <c r="AV60" s="10">
        <v>388322</v>
      </c>
      <c r="AW60" s="10">
        <v>547015</v>
      </c>
      <c r="AX60" s="10">
        <v>393721</v>
      </c>
      <c r="AY60" s="10">
        <v>676518</v>
      </c>
      <c r="AZ60" s="10">
        <v>698840</v>
      </c>
      <c r="BA60" s="10">
        <v>614187</v>
      </c>
      <c r="BB60" s="10">
        <v>48013</v>
      </c>
      <c r="BC60" s="10">
        <v>99491</v>
      </c>
      <c r="BD60" s="10">
        <v>215201</v>
      </c>
      <c r="BE60" s="10">
        <v>128650</v>
      </c>
      <c r="BF60" s="35">
        <v>197562</v>
      </c>
      <c r="BG60" s="35">
        <v>145289</v>
      </c>
      <c r="BH60" s="34">
        <f>8006.99+1860.11+12896.35+7961.11+10157+55913.18-698.32</f>
        <v>96096.419999999984</v>
      </c>
      <c r="BI60" s="35">
        <v>30000</v>
      </c>
      <c r="BJ60" s="35">
        <v>884872</v>
      </c>
      <c r="BK60" s="35">
        <v>567060</v>
      </c>
      <c r="BL60" s="35"/>
      <c r="BM60" s="35">
        <v>25082</v>
      </c>
      <c r="BN60" s="35">
        <v>305499</v>
      </c>
      <c r="BO60" s="35">
        <v>787437</v>
      </c>
      <c r="BP60" s="35">
        <f>177482+6693-59+97800-20908-3262</f>
        <v>257746</v>
      </c>
      <c r="BQ60" s="35">
        <f>-53630+255508-4499-31065+198734</f>
        <v>365048</v>
      </c>
      <c r="BR60" s="35">
        <f>-21302-6375+195507+142647</f>
        <v>310477</v>
      </c>
      <c r="BS60" s="35">
        <f>-14034-78+218506-7</f>
        <v>204387</v>
      </c>
      <c r="BT60" s="35">
        <f>104092-4444-8757-11390+72081</f>
        <v>151582</v>
      </c>
      <c r="BU60" s="35">
        <f>-9933+387250+28831+263368</f>
        <v>669516</v>
      </c>
      <c r="BV60" s="35">
        <f>-17040-78+237424-7+158465</f>
        <v>378764</v>
      </c>
      <c r="BW60" s="10">
        <v>443584</v>
      </c>
      <c r="BX60" s="35">
        <f>-6039+48478+33580</f>
        <v>76019</v>
      </c>
      <c r="BY60" s="35">
        <f>158566-5698-9386+110582</f>
        <v>254064</v>
      </c>
      <c r="BZ60" s="35">
        <f>126372-23503+82465</f>
        <v>185334</v>
      </c>
      <c r="CA60" s="35">
        <f>205732+137645-20396</f>
        <v>322981</v>
      </c>
      <c r="CB60" s="35">
        <v>65323</v>
      </c>
      <c r="CC60" s="35">
        <f>81627-6017</f>
        <v>75610</v>
      </c>
      <c r="CD60" s="35">
        <f>68491.24</f>
        <v>68491.240000000005</v>
      </c>
      <c r="CE60" s="10">
        <v>312538</v>
      </c>
      <c r="CF60" s="10">
        <v>451981</v>
      </c>
      <c r="CG60" s="10">
        <v>213464</v>
      </c>
      <c r="CH60" s="35">
        <v>518290</v>
      </c>
      <c r="CI60" s="10">
        <v>416775</v>
      </c>
      <c r="CJ60" s="35">
        <v>598429</v>
      </c>
      <c r="CK60" s="35">
        <v>420658</v>
      </c>
      <c r="CL60" s="35">
        <v>659146</v>
      </c>
      <c r="CM60" s="35">
        <v>453917</v>
      </c>
      <c r="CN60" s="35">
        <v>197552</v>
      </c>
      <c r="CO60" s="35">
        <v>234412</v>
      </c>
      <c r="CP60" s="35">
        <v>275797</v>
      </c>
      <c r="CQ60" s="35">
        <v>290864</v>
      </c>
      <c r="CR60" s="35">
        <v>365549</v>
      </c>
      <c r="CS60" s="34">
        <v>567853</v>
      </c>
      <c r="CT60" s="35">
        <v>410697</v>
      </c>
      <c r="CU60" s="34">
        <v>484964</v>
      </c>
      <c r="CV60" s="35">
        <v>546345</v>
      </c>
      <c r="CW60" s="35">
        <v>444941</v>
      </c>
      <c r="CX60" s="35">
        <v>256032</v>
      </c>
      <c r="CY60" s="35">
        <v>159682</v>
      </c>
      <c r="CZ60" s="35">
        <v>317784</v>
      </c>
      <c r="DA60" s="35">
        <v>464891</v>
      </c>
      <c r="DB60" s="35">
        <v>434167</v>
      </c>
      <c r="DC60" s="35">
        <v>478430</v>
      </c>
      <c r="DD60" s="35">
        <v>400672</v>
      </c>
      <c r="DE60" s="10">
        <v>877008</v>
      </c>
      <c r="DF60" s="35">
        <f>59971.67-3486-16192.35</f>
        <v>40293.32</v>
      </c>
      <c r="DG60" s="35">
        <v>87110</v>
      </c>
      <c r="DH60" s="10">
        <v>191354</v>
      </c>
      <c r="DI60" s="10">
        <v>63496</v>
      </c>
      <c r="DJ60" s="35">
        <v>157501</v>
      </c>
      <c r="DK60" s="35">
        <v>326930</v>
      </c>
      <c r="DL60" s="35">
        <v>199201</v>
      </c>
      <c r="DM60" s="35">
        <f>69512+1863</f>
        <v>71375</v>
      </c>
      <c r="DN60" s="35">
        <f>DN59*0.1575+47</f>
        <v>116378.8625</v>
      </c>
      <c r="DO60" s="35">
        <v>262418</v>
      </c>
      <c r="DP60" s="10">
        <v>230975</v>
      </c>
      <c r="DQ60" s="35">
        <v>130736</v>
      </c>
      <c r="DR60" s="35">
        <v>60188</v>
      </c>
      <c r="DS60" s="35">
        <v>48752</v>
      </c>
      <c r="DT60" s="10">
        <v>145799</v>
      </c>
      <c r="DU60" s="10">
        <v>165125</v>
      </c>
      <c r="DV60" s="35">
        <v>32149</v>
      </c>
      <c r="DW60" s="35">
        <v>534110</v>
      </c>
      <c r="DX60" s="35">
        <v>589209</v>
      </c>
      <c r="DY60" s="10">
        <v>117354</v>
      </c>
      <c r="DZ60" s="35">
        <f>389689+10658+17023+24901+2487</f>
        <v>444758</v>
      </c>
      <c r="EA60" s="35">
        <f>203640+99796+147417-18668-6808-5176</f>
        <v>420201</v>
      </c>
      <c r="EB60" s="10">
        <v>248767</v>
      </c>
      <c r="EC60" s="35">
        <v>150258</v>
      </c>
      <c r="ED60" s="10">
        <v>45293</v>
      </c>
      <c r="EE60" s="10">
        <v>24265</v>
      </c>
      <c r="EF60" s="10">
        <v>116546</v>
      </c>
      <c r="EG60" s="10">
        <v>63258</v>
      </c>
      <c r="EH60" s="10">
        <v>82771</v>
      </c>
      <c r="EI60" s="10">
        <v>14579</v>
      </c>
      <c r="EJ60" s="10">
        <v>34462</v>
      </c>
      <c r="EK60" s="10">
        <v>53732</v>
      </c>
      <c r="EL60" s="35">
        <f>73923-1684</f>
        <v>72239</v>
      </c>
      <c r="EM60" s="35">
        <v>72065</v>
      </c>
      <c r="EN60" s="35">
        <f>301326-13014</f>
        <v>288312</v>
      </c>
      <c r="EO60" s="35">
        <v>269500</v>
      </c>
      <c r="EQ60" s="35">
        <v>356747</v>
      </c>
      <c r="ER60" s="34">
        <v>154333</v>
      </c>
      <c r="ES60" s="35">
        <v>138673</v>
      </c>
      <c r="ET60" s="10">
        <v>230423</v>
      </c>
      <c r="EU60" s="35">
        <v>84784</v>
      </c>
      <c r="EV60" s="35">
        <f>10340-269.29</f>
        <v>10070.709999999999</v>
      </c>
      <c r="EW60" s="35">
        <v>186208</v>
      </c>
      <c r="EX60" s="35">
        <f>15339.73+38914.76+10346.44+2990.32</f>
        <v>67591.250000000015</v>
      </c>
      <c r="EY60" s="35">
        <v>259506</v>
      </c>
      <c r="EZ60" s="10">
        <v>61006</v>
      </c>
      <c r="FA60" s="35">
        <v>67525</v>
      </c>
      <c r="FB60" s="34">
        <f>92996</f>
        <v>92996</v>
      </c>
      <c r="FC60" s="35">
        <v>165090</v>
      </c>
      <c r="FD60" s="34">
        <f>122151-2803</f>
        <v>119348</v>
      </c>
      <c r="FE60" s="35">
        <f>339322-880-115-1507-197</f>
        <v>336623</v>
      </c>
      <c r="FF60" s="35">
        <v>66523</v>
      </c>
      <c r="FG60" s="35">
        <v>16571</v>
      </c>
      <c r="FH60" s="10">
        <v>102203</v>
      </c>
      <c r="FI60" s="10">
        <v>274391</v>
      </c>
      <c r="FJ60" s="10">
        <v>262786</v>
      </c>
      <c r="FK60" s="10">
        <v>391778</v>
      </c>
      <c r="FL60" s="10">
        <v>153377</v>
      </c>
      <c r="FM60" s="10">
        <v>507741</v>
      </c>
      <c r="FN60" s="10">
        <v>289236</v>
      </c>
      <c r="FO60" s="10">
        <v>536561</v>
      </c>
      <c r="FP60" s="10">
        <v>98226</v>
      </c>
      <c r="FQ60" s="10">
        <v>71897</v>
      </c>
      <c r="FR60" s="10">
        <v>217216</v>
      </c>
      <c r="FS60" s="35">
        <v>61491</v>
      </c>
      <c r="FT60" s="35">
        <v>42444</v>
      </c>
      <c r="FU60" s="10">
        <v>38665</v>
      </c>
      <c r="FV60" s="35">
        <v>1949896</v>
      </c>
      <c r="FW60" s="10">
        <v>59630</v>
      </c>
      <c r="FX60" s="10">
        <v>164908</v>
      </c>
      <c r="FY60" s="35">
        <v>106934</v>
      </c>
      <c r="FZ60" s="10">
        <v>16262</v>
      </c>
      <c r="GA60" s="35">
        <v>14415</v>
      </c>
      <c r="GB60" s="10">
        <v>114639</v>
      </c>
      <c r="GC60" s="35">
        <v>157501</v>
      </c>
      <c r="GD60" s="75">
        <v>313669</v>
      </c>
      <c r="GE60" s="35">
        <v>259542</v>
      </c>
      <c r="GF60" s="10">
        <v>295423</v>
      </c>
      <c r="GG60" s="35">
        <v>91905</v>
      </c>
      <c r="GH60" s="10">
        <v>90584</v>
      </c>
      <c r="GI60" s="35">
        <f>19995-2450-6273</f>
        <v>11272</v>
      </c>
      <c r="GJ60" s="35">
        <v>297469</v>
      </c>
      <c r="GK60" s="35">
        <v>124389</v>
      </c>
      <c r="GL60" s="35">
        <f>121605+186895</f>
        <v>308500</v>
      </c>
      <c r="GM60" s="35">
        <v>283514</v>
      </c>
      <c r="GN60" s="10">
        <v>7150</v>
      </c>
      <c r="GO60" s="10">
        <v>57753</v>
      </c>
      <c r="GP60" s="10">
        <v>115142</v>
      </c>
      <c r="GQ60" s="35">
        <f>152120-3443+46175</f>
        <v>194852</v>
      </c>
      <c r="GR60" s="10">
        <v>57917</v>
      </c>
      <c r="GS60" s="35"/>
      <c r="GT60" s="10">
        <v>245921</v>
      </c>
      <c r="GU60" s="10">
        <v>389569</v>
      </c>
      <c r="GV60" s="75">
        <v>606537</v>
      </c>
      <c r="GW60" s="10">
        <v>18971</v>
      </c>
      <c r="GX60" s="35">
        <v>363996</v>
      </c>
      <c r="GY60" s="10">
        <v>443388</v>
      </c>
      <c r="GZ60" s="10">
        <v>598907</v>
      </c>
      <c r="HA60" s="10">
        <v>190770</v>
      </c>
      <c r="HB60" s="10">
        <v>105180</v>
      </c>
      <c r="HC60" s="10">
        <v>14662</v>
      </c>
      <c r="HD60" s="10">
        <v>115680</v>
      </c>
      <c r="HE60" s="35">
        <v>499642</v>
      </c>
      <c r="HF60" s="35">
        <v>605487</v>
      </c>
      <c r="HG60" s="10">
        <v>264636</v>
      </c>
      <c r="HH60" s="10">
        <v>414342</v>
      </c>
      <c r="HI60" s="35">
        <f>244057-12202</f>
        <v>231855</v>
      </c>
      <c r="HJ60" s="10">
        <v>147379</v>
      </c>
      <c r="HK60" s="10">
        <v>328264</v>
      </c>
      <c r="HL60" s="10">
        <v>133794</v>
      </c>
      <c r="HM60" s="10">
        <v>71081</v>
      </c>
      <c r="HN60" s="10">
        <v>242314</v>
      </c>
      <c r="HO60" s="10">
        <v>514840</v>
      </c>
      <c r="HP60" s="10">
        <v>349105</v>
      </c>
      <c r="HQ60" s="10">
        <v>262644</v>
      </c>
      <c r="HR60" s="10">
        <v>69206</v>
      </c>
      <c r="HS60" s="10">
        <v>268974</v>
      </c>
      <c r="HT60" s="10">
        <v>337671</v>
      </c>
      <c r="HU60" s="10">
        <v>178210</v>
      </c>
      <c r="HV60" s="10">
        <v>254111</v>
      </c>
      <c r="HW60" s="10">
        <v>73827</v>
      </c>
      <c r="HX60" s="10">
        <v>369713</v>
      </c>
      <c r="HY60" s="10">
        <v>196030</v>
      </c>
      <c r="HZ60" s="10">
        <v>84486</v>
      </c>
      <c r="IA60" s="35">
        <f>115508.28+144450.98+64230.16+16844-10677.85-4944-7115-14231-14231</f>
        <v>289834.57000000007</v>
      </c>
      <c r="IB60" s="35">
        <v>31252</v>
      </c>
      <c r="IC60" s="10">
        <v>4443</v>
      </c>
      <c r="ID60" s="35">
        <v>16649</v>
      </c>
      <c r="IE60" s="10">
        <v>293498</v>
      </c>
      <c r="IF60" s="10">
        <v>148716</v>
      </c>
      <c r="IG60" s="10">
        <v>13672</v>
      </c>
      <c r="IH60" s="10">
        <v>648987</v>
      </c>
      <c r="II60" s="10">
        <v>30183</v>
      </c>
      <c r="IJ60" s="10">
        <v>102419</v>
      </c>
      <c r="IK60" s="10">
        <v>87127</v>
      </c>
      <c r="IL60" s="10">
        <v>171315</v>
      </c>
      <c r="IM60" s="10">
        <v>71109</v>
      </c>
      <c r="IN60" s="10">
        <v>155607</v>
      </c>
      <c r="IO60" s="10">
        <v>128400</v>
      </c>
      <c r="IP60" s="10">
        <v>184721</v>
      </c>
      <c r="IQ60" s="10">
        <v>143064</v>
      </c>
      <c r="IR60" s="10">
        <v>44146</v>
      </c>
      <c r="IS60" s="10">
        <v>92636</v>
      </c>
      <c r="IT60" s="10">
        <v>44562</v>
      </c>
      <c r="IU60" s="10">
        <v>100994</v>
      </c>
      <c r="IV60" s="10">
        <v>35389</v>
      </c>
      <c r="IW60" s="10">
        <v>109000</v>
      </c>
      <c r="IX60" s="10">
        <v>12032</v>
      </c>
      <c r="IY60" s="35">
        <v>3144</v>
      </c>
      <c r="IZ60" s="10">
        <v>315532</v>
      </c>
      <c r="JA60" s="10">
        <v>197741</v>
      </c>
      <c r="JB60" s="10">
        <v>35849</v>
      </c>
      <c r="JC60" s="10">
        <v>1766140</v>
      </c>
      <c r="JD60" s="10">
        <v>99912</v>
      </c>
      <c r="JE60" s="10">
        <v>188295</v>
      </c>
      <c r="JF60" s="10">
        <v>165337</v>
      </c>
      <c r="JG60" s="10">
        <v>82977</v>
      </c>
      <c r="JH60" s="10">
        <v>48474</v>
      </c>
      <c r="JI60" s="35">
        <v>283443</v>
      </c>
      <c r="JJ60" s="34">
        <v>269381</v>
      </c>
      <c r="JK60" s="35">
        <v>412294</v>
      </c>
      <c r="JL60" s="35">
        <v>216049</v>
      </c>
      <c r="JM60" s="35">
        <v>329985</v>
      </c>
      <c r="JN60" s="35">
        <v>348761</v>
      </c>
      <c r="JO60" s="34">
        <v>297675</v>
      </c>
      <c r="JP60" s="35">
        <v>287216</v>
      </c>
      <c r="JQ60" s="35">
        <v>330491</v>
      </c>
      <c r="JR60" s="34">
        <v>255979</v>
      </c>
      <c r="JS60" s="35">
        <v>261677</v>
      </c>
      <c r="JT60" s="76">
        <v>326831.87077834707</v>
      </c>
      <c r="JU60" s="35">
        <v>497926</v>
      </c>
      <c r="JV60" s="76">
        <v>244162</v>
      </c>
      <c r="JW60" s="10">
        <v>1094062</v>
      </c>
      <c r="JX60" s="10">
        <v>87792</v>
      </c>
      <c r="JY60" s="10">
        <v>139710</v>
      </c>
      <c r="JZ60" s="10">
        <v>2186</v>
      </c>
      <c r="KA60" s="10">
        <v>116959</v>
      </c>
      <c r="KB60" s="10">
        <v>131562</v>
      </c>
      <c r="KC60" s="10">
        <v>312332</v>
      </c>
      <c r="KD60" s="35">
        <v>350644</v>
      </c>
      <c r="KE60" s="10">
        <v>490989</v>
      </c>
      <c r="KF60" s="10">
        <v>165220</v>
      </c>
      <c r="KG60" s="10">
        <v>140705</v>
      </c>
      <c r="KH60" s="10">
        <v>186630</v>
      </c>
      <c r="KI60" s="10">
        <v>91610</v>
      </c>
      <c r="KJ60" s="35">
        <v>47572</v>
      </c>
      <c r="KK60" s="75">
        <v>134416</v>
      </c>
      <c r="KL60" s="35">
        <v>131888</v>
      </c>
      <c r="KM60" s="35">
        <f>102099+115049+152995+3017+4661</f>
        <v>377821</v>
      </c>
      <c r="KN60" s="10">
        <v>304339</v>
      </c>
      <c r="KO60" s="10">
        <v>105180</v>
      </c>
      <c r="KP60" s="35"/>
      <c r="KQ60" s="35">
        <v>218786</v>
      </c>
      <c r="KR60" s="35">
        <v>30482</v>
      </c>
      <c r="KS60" s="35">
        <v>23204</v>
      </c>
      <c r="KT60" s="35">
        <v>172844</v>
      </c>
      <c r="KU60" s="35">
        <v>56493</v>
      </c>
      <c r="KV60" s="35">
        <f>KV59*0.17</f>
        <v>118334.45000000001</v>
      </c>
      <c r="KW60" s="35">
        <v>129997</v>
      </c>
      <c r="KX60" s="10">
        <v>31395</v>
      </c>
      <c r="KY60" s="35">
        <v>110017</v>
      </c>
      <c r="KZ60" s="35">
        <v>69525</v>
      </c>
      <c r="LA60" s="35">
        <v>93972</v>
      </c>
      <c r="LB60" s="35">
        <v>308382</v>
      </c>
      <c r="LC60" s="35">
        <v>184597</v>
      </c>
      <c r="LD60" s="35">
        <v>73787</v>
      </c>
      <c r="LE60" s="35">
        <v>633889</v>
      </c>
      <c r="LF60" s="35">
        <v>210835</v>
      </c>
      <c r="LG60" s="35">
        <v>550605</v>
      </c>
      <c r="LH60" s="35">
        <v>69859</v>
      </c>
      <c r="LI60" s="35">
        <f>332023*0.25</f>
        <v>83005.75</v>
      </c>
      <c r="LJ60" s="35">
        <v>634843</v>
      </c>
      <c r="LK60" s="35">
        <v>87001</v>
      </c>
      <c r="LL60" s="10">
        <v>43017</v>
      </c>
      <c r="LM60" s="75">
        <v>249699</v>
      </c>
      <c r="LN60" s="35">
        <v>73093</v>
      </c>
      <c r="LO60" s="35">
        <v>488150</v>
      </c>
      <c r="LP60" s="35">
        <v>2000222</v>
      </c>
      <c r="LQ60" s="10">
        <v>77375</v>
      </c>
      <c r="LR60" s="35">
        <f>227637-9977-17456</f>
        <v>200204</v>
      </c>
      <c r="LS60" s="35">
        <v>33824</v>
      </c>
      <c r="LT60" s="35">
        <f>8786.1+7081.85+1523.43+436.87+5.73+2039.24</f>
        <v>19873.22</v>
      </c>
      <c r="LU60" s="35">
        <v>356393</v>
      </c>
      <c r="LV60" s="35">
        <v>54871</v>
      </c>
      <c r="LW60" s="79">
        <v>135993</v>
      </c>
      <c r="LX60" s="35">
        <f>121188+903.76</f>
        <v>122091.76</v>
      </c>
      <c r="LY60" s="35">
        <v>101622</v>
      </c>
      <c r="LZ60" s="35">
        <f>LZ59*0.18</f>
        <v>242449.56</v>
      </c>
      <c r="MA60" s="35">
        <v>50781</v>
      </c>
      <c r="MB60" s="35">
        <v>24293</v>
      </c>
      <c r="MC60" s="10">
        <v>60683</v>
      </c>
      <c r="MD60" s="10">
        <v>40009</v>
      </c>
      <c r="ME60" s="10">
        <v>110196</v>
      </c>
      <c r="MF60" s="35">
        <f>MF59*0.17</f>
        <v>147924.82</v>
      </c>
      <c r="MG60" s="35">
        <v>234913</v>
      </c>
      <c r="MH60" s="34">
        <v>4325</v>
      </c>
      <c r="MI60" s="35">
        <v>20143.429721756434</v>
      </c>
      <c r="MJ60" s="35">
        <v>71335.809228916289</v>
      </c>
      <c r="MK60" s="10">
        <v>10110</v>
      </c>
      <c r="ML60" s="35">
        <v>264071</v>
      </c>
      <c r="MM60" s="35">
        <v>573944</v>
      </c>
      <c r="MN60" s="35">
        <v>299045</v>
      </c>
      <c r="MO60" s="35">
        <v>1610029</v>
      </c>
      <c r="MP60" s="10">
        <v>85942</v>
      </c>
      <c r="MQ60" s="35">
        <f>230633-1913-12500-2219-18197</f>
        <v>195804</v>
      </c>
      <c r="MR60" s="35">
        <v>231780</v>
      </c>
      <c r="MS60" s="35">
        <f>560915-5752-58037</f>
        <v>497126</v>
      </c>
      <c r="MT60" s="35">
        <f>646611-58158-8946</f>
        <v>579507</v>
      </c>
      <c r="MU60" s="35">
        <v>71433</v>
      </c>
      <c r="MV60" s="34">
        <f>360317-8433-10142+135.79-7935-PI60-14000</f>
        <v>319942.78999999998</v>
      </c>
      <c r="MW60" s="35">
        <v>16786</v>
      </c>
      <c r="MX60" s="35">
        <v>71477</v>
      </c>
      <c r="MY60" s="35">
        <v>377920</v>
      </c>
      <c r="MZ60" s="35">
        <v>505668</v>
      </c>
      <c r="NA60" s="10">
        <v>45644</v>
      </c>
      <c r="NB60" s="35">
        <f>73904-3361-3678-15.49-2199-2154-2289-2900-1069</f>
        <v>56238.509999999995</v>
      </c>
      <c r="NC60" s="35">
        <v>15764</v>
      </c>
      <c r="ND60" s="35">
        <v>26035</v>
      </c>
      <c r="NE60" s="35">
        <v>75273</v>
      </c>
      <c r="NF60" s="35">
        <v>170607</v>
      </c>
      <c r="NG60" s="35">
        <v>49983</v>
      </c>
      <c r="NH60" s="35">
        <v>158762</v>
      </c>
      <c r="NI60" s="35">
        <v>14123</v>
      </c>
      <c r="NJ60" s="35">
        <f>65145+(59768*0.08)+(15445*0.08)</f>
        <v>71162.040000000008</v>
      </c>
      <c r="NK60" s="35">
        <f>74889-3629</f>
        <v>71260</v>
      </c>
      <c r="NL60" s="35">
        <v>241344</v>
      </c>
      <c r="NM60" s="35">
        <f>104511-(25000*0.08)-10109-(70000*0.08)</f>
        <v>86802</v>
      </c>
      <c r="NN60" s="35">
        <f>107132-8609</f>
        <v>98523</v>
      </c>
      <c r="NO60" s="35">
        <v>147328</v>
      </c>
      <c r="NP60" s="34">
        <v>147043</v>
      </c>
      <c r="NQ60" s="35">
        <v>242157</v>
      </c>
      <c r="NR60" s="35">
        <f>51355+1</f>
        <v>51356</v>
      </c>
      <c r="NS60" s="35">
        <f>144118+9101-1592-3185-2066-987</f>
        <v>145389</v>
      </c>
      <c r="NT60" s="35">
        <f>29475+556</f>
        <v>30031</v>
      </c>
      <c r="NU60" s="35">
        <f>688244+2334-40000</f>
        <v>650578</v>
      </c>
      <c r="NV60" s="35">
        <v>245172</v>
      </c>
      <c r="NW60" s="35">
        <v>326930</v>
      </c>
      <c r="NX60" s="35">
        <v>134661</v>
      </c>
      <c r="NY60" s="35">
        <v>30342</v>
      </c>
      <c r="NZ60" s="35">
        <v>12413</v>
      </c>
      <c r="OA60" s="35">
        <v>331471</v>
      </c>
      <c r="OB60" s="35">
        <v>1572208</v>
      </c>
      <c r="OC60" s="35">
        <v>295580</v>
      </c>
      <c r="OD60" s="35">
        <v>16472</v>
      </c>
      <c r="OE60" s="35">
        <v>48487</v>
      </c>
      <c r="OF60" s="34">
        <v>387930</v>
      </c>
      <c r="OG60" s="35">
        <v>165507</v>
      </c>
      <c r="OH60" s="35">
        <f>5351+99028</f>
        <v>104379</v>
      </c>
      <c r="OI60" s="35">
        <v>176287</v>
      </c>
      <c r="OJ60" s="35">
        <v>85060</v>
      </c>
      <c r="OK60" s="35">
        <f>173244+26397</f>
        <v>199641</v>
      </c>
      <c r="OL60" s="35">
        <f>94616-5789</f>
        <v>88827</v>
      </c>
      <c r="OM60" s="35">
        <v>50562</v>
      </c>
      <c r="ON60" s="35">
        <v>4109</v>
      </c>
      <c r="OO60" s="35">
        <f>[2]Sheet1!$J$88</f>
        <v>328079.56</v>
      </c>
      <c r="OP60" s="35">
        <v>1412</v>
      </c>
      <c r="OQ60" s="35">
        <f>141451-15189</f>
        <v>126262</v>
      </c>
      <c r="OR60" s="35">
        <v>155873</v>
      </c>
      <c r="OS60" s="35">
        <v>299996</v>
      </c>
      <c r="OT60" s="35">
        <f>343023+805-28286</f>
        <v>315542</v>
      </c>
      <c r="OU60" s="35">
        <v>82170</v>
      </c>
      <c r="OZ60" s="35"/>
    </row>
    <row r="61" spans="1:416" s="10" customFormat="1">
      <c r="A61" s="65" t="s">
        <v>969</v>
      </c>
      <c r="B61" s="10">
        <v>4851</v>
      </c>
      <c r="C61" s="35">
        <v>32128</v>
      </c>
      <c r="D61" s="10">
        <v>21753</v>
      </c>
      <c r="E61" s="10">
        <v>0</v>
      </c>
      <c r="F61" s="10">
        <v>10854</v>
      </c>
      <c r="G61" s="10">
        <v>72156</v>
      </c>
      <c r="H61" s="10">
        <v>44692</v>
      </c>
      <c r="J61" s="35">
        <v>27260</v>
      </c>
      <c r="K61" s="35">
        <f>594+490</f>
        <v>1084</v>
      </c>
      <c r="L61" s="35">
        <v>6922</v>
      </c>
      <c r="M61" s="35">
        <f>12303.74+137.46+1133.25</f>
        <v>13574.449999999999</v>
      </c>
      <c r="N61" s="35"/>
      <c r="O61" s="35"/>
      <c r="P61" s="35">
        <v>1481</v>
      </c>
      <c r="Q61" s="35"/>
      <c r="R61" s="35">
        <v>87787</v>
      </c>
      <c r="S61" s="35">
        <v>1702331</v>
      </c>
      <c r="T61" s="10">
        <v>66449</v>
      </c>
      <c r="U61" s="10">
        <v>29686</v>
      </c>
      <c r="V61" s="10">
        <v>32836</v>
      </c>
      <c r="W61" s="10">
        <v>39924</v>
      </c>
      <c r="X61" s="10">
        <v>41670</v>
      </c>
      <c r="Y61" s="10">
        <v>68994</v>
      </c>
      <c r="Z61" s="10">
        <v>73264</v>
      </c>
      <c r="AA61" s="10">
        <v>55080</v>
      </c>
      <c r="AB61" s="10">
        <v>72318</v>
      </c>
      <c r="AC61" s="10">
        <v>63290</v>
      </c>
      <c r="AD61" s="35">
        <v>177906</v>
      </c>
      <c r="AE61" s="35">
        <v>20156716</v>
      </c>
      <c r="AF61" s="35">
        <f>37929.36+35999.43</f>
        <v>73928.790000000008</v>
      </c>
      <c r="AG61" s="35">
        <v>18149</v>
      </c>
      <c r="AH61" s="10">
        <v>9748</v>
      </c>
      <c r="AI61" s="10">
        <v>17754</v>
      </c>
      <c r="AJ61" s="35">
        <v>19516</v>
      </c>
      <c r="AK61" s="10">
        <v>15307</v>
      </c>
      <c r="AL61" s="35">
        <v>17521</v>
      </c>
      <c r="AM61" s="10">
        <v>17351</v>
      </c>
      <c r="AN61" s="10">
        <v>21726</v>
      </c>
      <c r="AO61" s="10">
        <v>13716</v>
      </c>
      <c r="AP61" s="10">
        <v>21614</v>
      </c>
      <c r="AQ61" s="10">
        <v>17054</v>
      </c>
      <c r="AR61" s="10">
        <v>11277</v>
      </c>
      <c r="AS61" s="10">
        <v>14519</v>
      </c>
      <c r="AT61" s="10">
        <v>25335</v>
      </c>
      <c r="AU61" s="10">
        <v>17071</v>
      </c>
      <c r="AV61" s="10">
        <v>12422</v>
      </c>
      <c r="AW61" s="10">
        <v>14188</v>
      </c>
      <c r="AX61" s="10">
        <v>14313</v>
      </c>
      <c r="AY61" s="10">
        <v>25232</v>
      </c>
      <c r="AZ61" s="10">
        <v>11137</v>
      </c>
      <c r="BA61" s="10">
        <v>20637</v>
      </c>
      <c r="BB61" s="10">
        <v>108584</v>
      </c>
      <c r="BC61" s="10">
        <v>133006</v>
      </c>
      <c r="BD61" s="10">
        <v>327755</v>
      </c>
      <c r="BE61" s="10">
        <v>212195</v>
      </c>
      <c r="BF61" s="35">
        <v>556304</v>
      </c>
      <c r="BG61" s="35">
        <v>310139</v>
      </c>
      <c r="BH61" s="34">
        <v>770</v>
      </c>
      <c r="BI61" s="35">
        <v>40841</v>
      </c>
      <c r="BJ61" s="35">
        <v>99072</v>
      </c>
      <c r="BK61" s="35">
        <v>6004730</v>
      </c>
      <c r="BL61" s="35">
        <v>594153</v>
      </c>
      <c r="BM61" s="35">
        <v>3249</v>
      </c>
      <c r="BN61" s="35">
        <v>124630</v>
      </c>
      <c r="BO61" s="35">
        <v>225480</v>
      </c>
      <c r="BP61" s="35">
        <f>15363+95295+896+750+170+63111+635.31-1228+93+5084-17-2580</f>
        <v>177572.31</v>
      </c>
      <c r="BQ61" s="35">
        <f>6148+15752-5230+1489+4957+26+5624-7418-601</f>
        <v>20747</v>
      </c>
      <c r="BR61" s="35">
        <f>6410+22895+7813+1553+957.33+5546+3550+4090-60</f>
        <v>52754.33</v>
      </c>
      <c r="BS61" s="35">
        <f>22935+13531+8927+147222+1361+2726+25+249+32080</f>
        <v>229056</v>
      </c>
      <c r="BT61" s="35">
        <f>9559+16007-3069+796+350+1801-578-2243+7327+1172+1125-10816</f>
        <v>21431</v>
      </c>
      <c r="BU61" s="35">
        <f>9898+57320+7022+1650+1067.29+6193+2102+2106</f>
        <v>87358.29</v>
      </c>
      <c r="BV61" s="35">
        <f>26305+11793+5915+20833+1360+838.58+1063+802+369+8</f>
        <v>69286.58</v>
      </c>
      <c r="BW61" s="10">
        <v>13567</v>
      </c>
      <c r="BX61" s="35">
        <f>8313-1217+229+434.62+2+2600+3276</f>
        <v>13637.619999999999</v>
      </c>
      <c r="BY61" s="35">
        <f>6760+26807-615+924+314377+347+7967+4451+32+350+779-5170-110953-221550</f>
        <v>24506</v>
      </c>
      <c r="BZ61" s="35">
        <f>3452+8835-31+941+1910+474+5093</f>
        <v>20674</v>
      </c>
      <c r="CA61" s="35">
        <f>358+5850+187-686+5851+39302+7+116+9663+109159+171</f>
        <v>169978</v>
      </c>
      <c r="CB61" s="35"/>
      <c r="CC61" s="35">
        <v>9639</v>
      </c>
      <c r="CD61" s="35"/>
      <c r="CF61" s="10">
        <v>77</v>
      </c>
      <c r="CH61" s="35">
        <v>197796</v>
      </c>
      <c r="CI61" s="10">
        <v>13210</v>
      </c>
      <c r="CJ61" s="34">
        <v>33000</v>
      </c>
      <c r="CK61" s="35">
        <v>31134</v>
      </c>
      <c r="CL61" s="35">
        <v>69915</v>
      </c>
      <c r="CM61" s="35">
        <v>139496</v>
      </c>
      <c r="CN61" s="35">
        <v>140041</v>
      </c>
      <c r="CO61" s="35">
        <v>124292</v>
      </c>
      <c r="CP61" s="34">
        <v>166242</v>
      </c>
      <c r="CQ61" s="35">
        <v>107830</v>
      </c>
      <c r="CR61" s="10">
        <v>223710</v>
      </c>
      <c r="CS61" s="34">
        <v>4268</v>
      </c>
      <c r="CT61" s="34">
        <v>63573</v>
      </c>
      <c r="CU61" s="34">
        <v>52685</v>
      </c>
      <c r="CV61" s="35">
        <v>140514</v>
      </c>
      <c r="CW61" s="35">
        <v>143331</v>
      </c>
      <c r="CX61" s="35">
        <v>139363</v>
      </c>
      <c r="CY61" s="35">
        <v>53557</v>
      </c>
      <c r="CZ61" s="34">
        <v>124791</v>
      </c>
      <c r="DA61" s="35">
        <v>189149</v>
      </c>
      <c r="DB61" s="35">
        <v>159930</v>
      </c>
      <c r="DC61" s="34">
        <v>109280</v>
      </c>
      <c r="DD61" s="35">
        <v>37012</v>
      </c>
      <c r="DF61" s="35">
        <f>5543.47+2179.97+95-1496.74-588.59-25.65</f>
        <v>5707.4600000000009</v>
      </c>
      <c r="DG61" s="35">
        <f>158468.47+267.87</f>
        <v>158736.34</v>
      </c>
      <c r="DH61" s="10">
        <v>2815</v>
      </c>
      <c r="DJ61" s="35">
        <v>6256</v>
      </c>
      <c r="DK61" s="35">
        <v>14197</v>
      </c>
      <c r="DL61" s="35">
        <v>13481</v>
      </c>
      <c r="DM61" s="35">
        <f>41295+300</f>
        <v>41595</v>
      </c>
      <c r="DN61" s="35">
        <v>3710</v>
      </c>
      <c r="DO61" s="35">
        <v>27053</v>
      </c>
      <c r="DP61" s="10">
        <v>15041</v>
      </c>
      <c r="DQ61" s="35">
        <v>185600</v>
      </c>
      <c r="DR61" s="35">
        <v>18742</v>
      </c>
      <c r="DS61" s="35">
        <v>2413</v>
      </c>
      <c r="DT61" s="10">
        <v>19343</v>
      </c>
      <c r="DU61" s="10">
        <v>10610</v>
      </c>
      <c r="DV61" s="35">
        <v>1065</v>
      </c>
      <c r="DW61" s="35">
        <v>3024</v>
      </c>
      <c r="DX61" s="35">
        <v>88593</v>
      </c>
      <c r="DZ61" s="35">
        <f>2873+41404+12670+17307</f>
        <v>74254</v>
      </c>
      <c r="EA61" s="35">
        <v>17720</v>
      </c>
      <c r="EB61" s="10">
        <v>169765</v>
      </c>
      <c r="EC61" s="35">
        <v>34428</v>
      </c>
      <c r="ED61" s="10">
        <v>12573</v>
      </c>
      <c r="EF61" s="10">
        <v>523</v>
      </c>
      <c r="EG61" s="10">
        <v>90181</v>
      </c>
      <c r="EH61" s="10">
        <v>1207</v>
      </c>
      <c r="EI61" s="10">
        <v>1039247</v>
      </c>
      <c r="EJ61" s="10">
        <v>299692</v>
      </c>
      <c r="EK61" s="10">
        <v>448748</v>
      </c>
      <c r="EL61" s="35">
        <f>15057.57+5612.54+3590-15000</f>
        <v>9260.11</v>
      </c>
      <c r="EM61" s="35"/>
      <c r="EN61" s="35">
        <v>25609</v>
      </c>
      <c r="EO61" s="35">
        <f>2275463-284000</f>
        <v>1991463</v>
      </c>
      <c r="EQ61" s="35">
        <v>1004173</v>
      </c>
      <c r="ER61" s="34">
        <v>1510</v>
      </c>
      <c r="ES61" s="35">
        <v>2378</v>
      </c>
      <c r="ET61" s="10">
        <v>8992</v>
      </c>
      <c r="EU61" s="35">
        <v>78500</v>
      </c>
      <c r="EV61" s="35">
        <f>3069.44+5270-2.96</f>
        <v>8336.4800000000014</v>
      </c>
      <c r="EW61" s="35">
        <v>19899.02</v>
      </c>
      <c r="EX61" s="35">
        <f>3100+24855+6927.03</f>
        <v>34882.03</v>
      </c>
      <c r="EY61" s="35">
        <v>16825</v>
      </c>
      <c r="FA61" s="35">
        <v>22067</v>
      </c>
      <c r="FB61" s="34">
        <f>5400</f>
        <v>5400</v>
      </c>
      <c r="FC61" s="35">
        <v>-566</v>
      </c>
      <c r="FD61" s="34">
        <v>915</v>
      </c>
      <c r="FE61" s="35">
        <v>1049</v>
      </c>
      <c r="FF61" s="35">
        <v>2815890</v>
      </c>
      <c r="FG61" s="35">
        <v>54</v>
      </c>
      <c r="FH61" s="10">
        <v>65997</v>
      </c>
      <c r="FI61" s="10">
        <v>29490</v>
      </c>
      <c r="FJ61" s="10">
        <v>43276</v>
      </c>
      <c r="FK61" s="10">
        <v>67265</v>
      </c>
      <c r="FL61" s="10">
        <v>12328</v>
      </c>
      <c r="FM61" s="10">
        <v>275500</v>
      </c>
      <c r="FN61" s="10">
        <v>974857</v>
      </c>
      <c r="FO61" s="10">
        <v>38941</v>
      </c>
      <c r="FP61" s="10">
        <v>30381</v>
      </c>
      <c r="FQ61" s="10">
        <v>59991</v>
      </c>
      <c r="FR61" s="10">
        <v>51296</v>
      </c>
      <c r="FS61" s="35">
        <v>47621</v>
      </c>
      <c r="FT61" s="35">
        <v>41606</v>
      </c>
      <c r="FV61" s="35">
        <v>407143</v>
      </c>
      <c r="FW61" s="10">
        <v>141344</v>
      </c>
      <c r="FX61" s="10">
        <v>824900</v>
      </c>
      <c r="FY61" s="35">
        <v>900902</v>
      </c>
      <c r="FZ61" s="10">
        <v>10995</v>
      </c>
      <c r="GA61" s="35">
        <v>168009</v>
      </c>
      <c r="GB61" s="10">
        <v>15718</v>
      </c>
      <c r="GC61" s="35">
        <v>6256</v>
      </c>
      <c r="GD61" s="75">
        <v>148435</v>
      </c>
      <c r="GE61" s="35">
        <v>15881</v>
      </c>
      <c r="GF61" s="10">
        <v>67154</v>
      </c>
      <c r="GG61" s="35"/>
      <c r="GH61" s="10">
        <v>97220</v>
      </c>
      <c r="GI61" s="35">
        <f>6375+1239</f>
        <v>7614</v>
      </c>
      <c r="GJ61" s="35">
        <v>40145</v>
      </c>
      <c r="GK61" s="35">
        <v>9926</v>
      </c>
      <c r="GL61" s="35">
        <f>10586+1436+899</f>
        <v>12921</v>
      </c>
      <c r="GM61" s="35">
        <v>2480325</v>
      </c>
      <c r="GN61" s="10">
        <v>10814</v>
      </c>
      <c r="GO61" s="10">
        <v>3100</v>
      </c>
      <c r="GP61" s="10">
        <v>13875</v>
      </c>
      <c r="GQ61" s="35">
        <f>5014+38046+24565</f>
        <v>67625</v>
      </c>
      <c r="GR61" s="10">
        <v>35160</v>
      </c>
      <c r="GS61" s="35">
        <f>408384-43978-4477-13206-12137-29130-24275-13135</f>
        <v>268046</v>
      </c>
      <c r="GT61" s="10">
        <v>1079323</v>
      </c>
      <c r="GU61" s="10">
        <v>1219529</v>
      </c>
      <c r="GV61" s="75"/>
      <c r="GW61" s="10">
        <v>1406</v>
      </c>
      <c r="GX61" s="35">
        <v>73661</v>
      </c>
      <c r="GY61" s="10">
        <v>293336</v>
      </c>
      <c r="GZ61" s="10">
        <v>354951</v>
      </c>
      <c r="HA61" s="10">
        <v>178</v>
      </c>
      <c r="HB61" s="10">
        <v>31168</v>
      </c>
      <c r="HC61" s="10">
        <v>4314</v>
      </c>
      <c r="HD61" s="10">
        <v>8307</v>
      </c>
      <c r="HE61" s="35">
        <v>38084</v>
      </c>
      <c r="HF61" s="35">
        <v>5890</v>
      </c>
      <c r="HG61" s="10">
        <v>358670</v>
      </c>
      <c r="HI61" s="35">
        <f>27502-1375</f>
        <v>26127</v>
      </c>
      <c r="HJ61" s="10">
        <v>-51104</v>
      </c>
      <c r="HK61" s="10">
        <v>38119</v>
      </c>
      <c r="HL61" s="10">
        <v>37962</v>
      </c>
      <c r="HM61" s="10">
        <v>32720</v>
      </c>
      <c r="HN61" s="10">
        <v>0</v>
      </c>
      <c r="HO61" s="10">
        <v>19268</v>
      </c>
      <c r="HP61" s="10">
        <v>22768</v>
      </c>
      <c r="HQ61" s="10">
        <v>99000</v>
      </c>
      <c r="HR61" s="10">
        <v>24449</v>
      </c>
      <c r="HS61" s="10">
        <v>2747</v>
      </c>
      <c r="HT61" s="10">
        <v>101036</v>
      </c>
      <c r="HU61" s="10">
        <v>-29099</v>
      </c>
      <c r="HV61" s="10">
        <v>2440</v>
      </c>
      <c r="HW61" s="10">
        <v>61272</v>
      </c>
      <c r="HX61" s="10">
        <v>39</v>
      </c>
      <c r="HY61" s="10">
        <v>-11690</v>
      </c>
      <c r="HZ61" s="10">
        <v>4949</v>
      </c>
      <c r="IA61" s="35"/>
      <c r="IB61" s="35">
        <v>20862</v>
      </c>
      <c r="IC61" s="10">
        <v>22564</v>
      </c>
      <c r="ID61" s="35">
        <v>1110</v>
      </c>
      <c r="IE61" s="10">
        <v>958232</v>
      </c>
      <c r="IF61" s="10">
        <v>10372</v>
      </c>
      <c r="IG61" s="10">
        <v>2033</v>
      </c>
      <c r="IH61" s="10">
        <v>2324</v>
      </c>
      <c r="II61" s="10">
        <v>13403</v>
      </c>
      <c r="IJ61" s="10">
        <v>26196</v>
      </c>
      <c r="IK61" s="10">
        <v>16659</v>
      </c>
      <c r="IL61" s="10">
        <v>83031</v>
      </c>
      <c r="IM61" s="10">
        <v>26456</v>
      </c>
      <c r="IN61" s="10">
        <v>20356</v>
      </c>
      <c r="IO61" s="10">
        <v>35167</v>
      </c>
      <c r="IP61" s="10">
        <v>50892</v>
      </c>
      <c r="IQ61" s="10">
        <v>31562</v>
      </c>
      <c r="IR61" s="10">
        <v>35172</v>
      </c>
      <c r="IS61" s="10">
        <v>57363</v>
      </c>
      <c r="IT61" s="10">
        <v>26781</v>
      </c>
      <c r="IU61" s="10">
        <v>50635</v>
      </c>
      <c r="IV61" s="10">
        <v>6637</v>
      </c>
      <c r="IW61" s="10">
        <v>46807</v>
      </c>
      <c r="IX61" s="10">
        <v>35002</v>
      </c>
      <c r="IY61" s="35"/>
      <c r="IZ61" s="10">
        <v>1332</v>
      </c>
      <c r="JA61" s="10">
        <v>194710</v>
      </c>
      <c r="JB61" s="10">
        <v>132320</v>
      </c>
      <c r="JC61" s="10">
        <v>180360</v>
      </c>
      <c r="JD61" s="10">
        <v>13138</v>
      </c>
      <c r="JE61" s="10">
        <v>77695</v>
      </c>
      <c r="JF61" s="10">
        <v>1978</v>
      </c>
      <c r="JG61" s="10">
        <v>32081</v>
      </c>
      <c r="JH61" s="10">
        <v>3975</v>
      </c>
      <c r="JI61" s="35">
        <v>34102</v>
      </c>
      <c r="JJ61" s="34">
        <v>776</v>
      </c>
      <c r="JK61" s="35">
        <v>56394</v>
      </c>
      <c r="JL61" s="35">
        <v>32267</v>
      </c>
      <c r="JM61" s="35">
        <v>61608</v>
      </c>
      <c r="JN61" s="35">
        <v>74948</v>
      </c>
      <c r="JO61" s="34">
        <v>46134</v>
      </c>
      <c r="JP61" s="35">
        <v>46592</v>
      </c>
      <c r="JQ61" s="35">
        <v>46258</v>
      </c>
      <c r="JR61" s="34">
        <v>56425</v>
      </c>
      <c r="JS61" s="35">
        <v>16450</v>
      </c>
      <c r="JT61" s="76">
        <v>45391.248583451103</v>
      </c>
      <c r="JU61" s="35">
        <v>59865</v>
      </c>
      <c r="JV61" s="76">
        <v>50859</v>
      </c>
      <c r="JW61" s="10">
        <v>144766</v>
      </c>
      <c r="JX61" s="10">
        <v>350</v>
      </c>
      <c r="JY61" s="10">
        <v>108643</v>
      </c>
      <c r="JZ61" s="10">
        <v>6859</v>
      </c>
      <c r="KA61" s="10">
        <v>94025</v>
      </c>
      <c r="KB61" s="10">
        <v>410630</v>
      </c>
      <c r="KC61" s="10">
        <v>155451</v>
      </c>
      <c r="KD61" s="35">
        <v>126916</v>
      </c>
      <c r="KE61" s="10">
        <v>1628</v>
      </c>
      <c r="KF61" s="10">
        <v>66008</v>
      </c>
      <c r="KG61" s="10">
        <v>218351</v>
      </c>
      <c r="KH61" s="10">
        <v>29900</v>
      </c>
      <c r="KI61" s="10">
        <v>5412</v>
      </c>
      <c r="KJ61" s="35"/>
      <c r="KK61" s="75">
        <v>34757</v>
      </c>
      <c r="KL61" s="35"/>
      <c r="KM61" s="35">
        <f>11443+160+2350</f>
        <v>13953</v>
      </c>
      <c r="KN61" s="10">
        <v>2881</v>
      </c>
      <c r="KO61" s="10">
        <v>31168</v>
      </c>
      <c r="KP61" s="35">
        <f>386919+118278+22285</f>
        <v>527482</v>
      </c>
      <c r="KQ61" s="35">
        <v>32667</v>
      </c>
      <c r="KR61" s="35">
        <v>8105</v>
      </c>
      <c r="KS61" s="35">
        <v>4362</v>
      </c>
      <c r="KT61" s="35">
        <v>1560</v>
      </c>
      <c r="KU61" s="35">
        <v>403587</v>
      </c>
      <c r="KV61" s="35">
        <v>175000</v>
      </c>
      <c r="KW61" s="35">
        <v>265</v>
      </c>
      <c r="KX61" s="10">
        <v>0</v>
      </c>
      <c r="KY61" s="35">
        <v>26443</v>
      </c>
      <c r="KZ61" s="35">
        <v>545</v>
      </c>
      <c r="LA61" s="35">
        <v>11443</v>
      </c>
      <c r="LB61" s="35">
        <v>14170</v>
      </c>
      <c r="LC61" s="35">
        <v>9242</v>
      </c>
      <c r="LD61" s="35">
        <v>2859870</v>
      </c>
      <c r="LE61" s="35"/>
      <c r="LF61" s="35">
        <v>121576</v>
      </c>
      <c r="LG61" s="35">
        <v>75014</v>
      </c>
      <c r="LH61" s="35">
        <v>1000</v>
      </c>
      <c r="LI61" s="35">
        <f>2820+50</f>
        <v>2870</v>
      </c>
      <c r="LJ61" s="35">
        <v>174908</v>
      </c>
      <c r="LK61" s="35">
        <v>3679</v>
      </c>
      <c r="LL61" s="10">
        <v>680</v>
      </c>
      <c r="LM61" s="75">
        <v>43558</v>
      </c>
      <c r="LN61" s="35">
        <v>12858</v>
      </c>
      <c r="LO61" s="35">
        <v>20559</v>
      </c>
      <c r="LP61" s="35">
        <v>133553</v>
      </c>
      <c r="LQ61" s="10">
        <v>16437</v>
      </c>
      <c r="LR61" s="35">
        <v>63947</v>
      </c>
      <c r="LS61" s="35">
        <v>13683</v>
      </c>
      <c r="LT61" s="35">
        <f>8448+400.1</f>
        <v>8848.1</v>
      </c>
      <c r="LU61" s="35">
        <v>-37819</v>
      </c>
      <c r="LV61" s="35"/>
      <c r="LW61" s="79">
        <v>10542</v>
      </c>
      <c r="LX61" s="35">
        <f>732+13606.46</f>
        <v>14338.46</v>
      </c>
      <c r="LY61" s="35">
        <f>14153.94</f>
        <v>14153.94</v>
      </c>
      <c r="LZ61" s="80">
        <f>114253.94+1568.39+462+785+215+160+1200+1000+1932+332721</f>
        <v>454297.33</v>
      </c>
      <c r="MA61" s="35">
        <v>1578</v>
      </c>
      <c r="MB61" s="35"/>
      <c r="MC61" s="10">
        <v>99163</v>
      </c>
      <c r="MD61" s="10">
        <v>13455</v>
      </c>
      <c r="ME61" s="10">
        <v>40118</v>
      </c>
      <c r="MF61" s="35">
        <v>288000</v>
      </c>
      <c r="MG61" s="35">
        <v>29583</v>
      </c>
      <c r="MH61" s="34">
        <v>30243</v>
      </c>
      <c r="MI61" s="35">
        <v>47495.15</v>
      </c>
      <c r="MJ61" s="35">
        <v>139807.87</v>
      </c>
      <c r="MK61" s="10">
        <v>34295</v>
      </c>
      <c r="ML61" s="35">
        <v>24255</v>
      </c>
      <c r="MM61" s="35">
        <v>53331</v>
      </c>
      <c r="MN61" s="35"/>
      <c r="MO61" s="35">
        <v>9236494</v>
      </c>
      <c r="MP61" s="10">
        <v>68614</v>
      </c>
      <c r="MQ61" s="35">
        <f>776166-764524+32186.51</f>
        <v>43828.509999999995</v>
      </c>
      <c r="MR61" s="35">
        <v>599797</v>
      </c>
      <c r="MS61" s="35">
        <f>165644-4928-4600-20000-10000-1000</f>
        <v>125116</v>
      </c>
      <c r="MT61" s="35">
        <f>78077-12770</f>
        <v>65307</v>
      </c>
      <c r="MU61" s="35"/>
      <c r="MV61" s="34">
        <v>4076</v>
      </c>
      <c r="MW61" s="35">
        <f>295949-25000-25000-23290-8469-135537+744555.69-747154-20000</f>
        <v>56054.689999999944</v>
      </c>
      <c r="MX61" s="35">
        <v>101262</v>
      </c>
      <c r="MY61" s="35">
        <v>8057</v>
      </c>
      <c r="MZ61" s="35">
        <v>70860</v>
      </c>
      <c r="NB61" s="35">
        <f>21061-4613</f>
        <v>16448</v>
      </c>
      <c r="NC61" s="35"/>
      <c r="ND61" s="35">
        <v>1226</v>
      </c>
      <c r="NE61" s="35">
        <v>61608</v>
      </c>
      <c r="NF61" s="35">
        <v>74189</v>
      </c>
      <c r="NG61" s="35">
        <v>294482</v>
      </c>
      <c r="NH61" s="35">
        <v>472209</v>
      </c>
      <c r="NI61" s="35">
        <f>3060+23663+900</f>
        <v>27623</v>
      </c>
      <c r="NJ61" s="35">
        <v>36540</v>
      </c>
      <c r="NK61" s="35">
        <v>18338</v>
      </c>
      <c r="NL61" s="35"/>
      <c r="NM61" s="35">
        <v>27084</v>
      </c>
      <c r="NN61" s="35">
        <v>16834</v>
      </c>
      <c r="NO61" s="35">
        <v>104752</v>
      </c>
      <c r="NP61" s="34">
        <v>293421</v>
      </c>
      <c r="NR61" s="35">
        <f>20526-1</f>
        <v>20525</v>
      </c>
      <c r="NS61" s="35">
        <f>15742+318+945+2686-6443</f>
        <v>13248</v>
      </c>
      <c r="NT61" s="35">
        <v>548</v>
      </c>
      <c r="NU61" s="35">
        <f>44781+43280.92+15196.7</f>
        <v>103258.62</v>
      </c>
      <c r="NV61" s="35">
        <v>22706.04</v>
      </c>
      <c r="NW61" s="35">
        <v>14197</v>
      </c>
      <c r="NX61" s="35">
        <v>174605</v>
      </c>
      <c r="NY61" s="35">
        <v>10779</v>
      </c>
      <c r="NZ61" s="35">
        <v>3699</v>
      </c>
      <c r="OA61" s="35">
        <f>54889-16487</f>
        <v>38402</v>
      </c>
      <c r="OB61" s="35">
        <v>240507</v>
      </c>
      <c r="OC61" s="35">
        <v>45780</v>
      </c>
      <c r="OD61" s="35">
        <f>10101+1722.6</f>
        <v>11823.6</v>
      </c>
      <c r="OE61" s="35">
        <v>5693</v>
      </c>
      <c r="OF61" s="34">
        <v>48394</v>
      </c>
      <c r="OG61" s="35">
        <v>98885</v>
      </c>
      <c r="OH61" s="35">
        <f>2352+688+60</f>
        <v>3100</v>
      </c>
      <c r="OI61" s="35">
        <v>2271361</v>
      </c>
      <c r="OJ61" s="35">
        <v>36643</v>
      </c>
      <c r="OK61" s="35">
        <f>107214.38+3356.532+2506</f>
        <v>113076.91200000001</v>
      </c>
      <c r="OL61" s="35">
        <v>1902</v>
      </c>
      <c r="OM61" s="35">
        <f>116629+6450</f>
        <v>123079</v>
      </c>
      <c r="ON61" s="35">
        <v>285</v>
      </c>
      <c r="OO61" s="35">
        <f>[2]Sheet1!$J$96</f>
        <v>272730.77</v>
      </c>
      <c r="OQ61" s="35">
        <v>46697</v>
      </c>
      <c r="OR61" s="35">
        <v>3106</v>
      </c>
      <c r="OS61" s="35">
        <v>163283</v>
      </c>
      <c r="OT61" s="35">
        <v>4958</v>
      </c>
      <c r="OU61" s="35">
        <v>55285</v>
      </c>
      <c r="OZ61" s="35"/>
    </row>
    <row r="62" spans="1:416" s="10" customFormat="1">
      <c r="A62" s="65" t="s">
        <v>970</v>
      </c>
      <c r="B62" s="10">
        <v>3124</v>
      </c>
      <c r="C62" s="35">
        <v>89315</v>
      </c>
      <c r="D62" s="10">
        <v>30527</v>
      </c>
      <c r="E62" s="10">
        <v>250998</v>
      </c>
      <c r="F62" s="10">
        <v>84299</v>
      </c>
      <c r="G62" s="10">
        <v>177174</v>
      </c>
      <c r="H62" s="10">
        <v>45205</v>
      </c>
      <c r="I62" s="10">
        <v>5187</v>
      </c>
      <c r="J62" s="35">
        <v>22200</v>
      </c>
      <c r="K62" s="35">
        <v>9562</v>
      </c>
      <c r="L62" s="35">
        <v>46058</v>
      </c>
      <c r="M62" s="35">
        <f>9856.8+17346.7+9982.08+33110.11+21672.5-289.37-18239.54-9288.31-9856.8</f>
        <v>54294.17</v>
      </c>
      <c r="N62" s="35">
        <v>4156</v>
      </c>
      <c r="O62" s="35">
        <v>8194</v>
      </c>
      <c r="P62" s="35">
        <v>3885</v>
      </c>
      <c r="Q62" s="35">
        <v>20982</v>
      </c>
      <c r="R62" s="35">
        <v>141618</v>
      </c>
      <c r="S62" s="35">
        <v>115952</v>
      </c>
      <c r="T62" s="10">
        <v>67756</v>
      </c>
      <c r="U62" s="10">
        <v>53085</v>
      </c>
      <c r="V62" s="10">
        <v>44767</v>
      </c>
      <c r="W62" s="10">
        <v>45007</v>
      </c>
      <c r="X62" s="10">
        <v>32159</v>
      </c>
      <c r="Y62" s="10">
        <v>82878</v>
      </c>
      <c r="Z62" s="10">
        <v>81546</v>
      </c>
      <c r="AA62" s="10">
        <v>45685</v>
      </c>
      <c r="AB62" s="10">
        <v>67755</v>
      </c>
      <c r="AC62" s="10">
        <v>66634</v>
      </c>
      <c r="AD62" s="35">
        <v>591802</v>
      </c>
      <c r="AE62" s="35">
        <v>96753</v>
      </c>
      <c r="AF62" s="35">
        <f>3391.03+95+20477.59</f>
        <v>23963.62</v>
      </c>
      <c r="AG62" s="35">
        <v>182997</v>
      </c>
      <c r="AH62" s="10">
        <v>51652</v>
      </c>
      <c r="AI62" s="10">
        <v>33471</v>
      </c>
      <c r="AJ62" s="35">
        <v>35978</v>
      </c>
      <c r="AK62" s="10">
        <v>80398</v>
      </c>
      <c r="AL62" s="35">
        <v>95706</v>
      </c>
      <c r="AM62" s="10">
        <v>113232</v>
      </c>
      <c r="AN62" s="10">
        <v>269721</v>
      </c>
      <c r="AO62" s="10">
        <v>25148</v>
      </c>
      <c r="AP62" s="10">
        <v>19424</v>
      </c>
      <c r="AQ62" s="10">
        <v>87211</v>
      </c>
      <c r="AR62" s="10">
        <v>195312</v>
      </c>
      <c r="AS62" s="10">
        <v>100473</v>
      </c>
      <c r="AT62" s="10">
        <v>192716</v>
      </c>
      <c r="AU62" s="10">
        <v>163620</v>
      </c>
      <c r="AV62" s="10">
        <v>125201</v>
      </c>
      <c r="AW62" s="10">
        <v>119268</v>
      </c>
      <c r="AX62" s="10">
        <v>120650</v>
      </c>
      <c r="AY62" s="10">
        <v>292358</v>
      </c>
      <c r="AZ62" s="10">
        <v>259080</v>
      </c>
      <c r="BA62" s="10">
        <v>225950</v>
      </c>
      <c r="BB62" s="10">
        <v>114</v>
      </c>
      <c r="BC62" s="10">
        <v>16024</v>
      </c>
      <c r="BD62" s="10">
        <v>55362</v>
      </c>
      <c r="BE62" s="10">
        <v>14605</v>
      </c>
      <c r="BF62" s="35">
        <v>15005</v>
      </c>
      <c r="BG62" s="35">
        <v>27985</v>
      </c>
      <c r="BJ62" s="35">
        <v>95808</v>
      </c>
      <c r="BK62" s="35">
        <v>0</v>
      </c>
      <c r="BL62" s="35">
        <v>465323</v>
      </c>
      <c r="BM62" s="35">
        <v>2995</v>
      </c>
      <c r="BN62" s="35">
        <v>43853.31</v>
      </c>
      <c r="BO62" s="35">
        <v>155970</v>
      </c>
      <c r="BP62" s="35">
        <f>43197+40442+8-58-2782</f>
        <v>80807</v>
      </c>
      <c r="BQ62" s="35">
        <f>-37695+64482+114071+11</f>
        <v>140869</v>
      </c>
      <c r="BR62" s="35">
        <f>-12871-1717+63042+44019+12-43</f>
        <v>92442</v>
      </c>
      <c r="BS62" s="35">
        <f>-18+85165+47623+10</f>
        <v>132780</v>
      </c>
      <c r="BT62" s="35">
        <f>47710+47507+4+1433-40-1370-40</f>
        <v>95204</v>
      </c>
      <c r="BU62" s="35">
        <f>-10294-31+100203+149273+936</f>
        <v>240087</v>
      </c>
      <c r="BV62" s="35">
        <f>-885+89771+128427+3860</f>
        <v>221173</v>
      </c>
      <c r="BW62" s="10">
        <v>132161</v>
      </c>
      <c r="BX62" s="35">
        <f>-3+156777+21099+2</f>
        <v>177875</v>
      </c>
      <c r="BY62" s="35">
        <f>210765+53860+7+1026-15-15847-20765-15847</f>
        <v>213184</v>
      </c>
      <c r="BZ62" s="35">
        <f>95060+41663+918-9882</f>
        <v>127759</v>
      </c>
      <c r="CA62" s="35">
        <f>705+82608+1414</f>
        <v>84727</v>
      </c>
      <c r="CB62" s="35">
        <v>2028</v>
      </c>
      <c r="CC62" s="35">
        <v>349</v>
      </c>
      <c r="CD62" s="35">
        <v>9175</v>
      </c>
      <c r="CE62" s="10">
        <v>190868</v>
      </c>
      <c r="CF62" s="10">
        <v>109933</v>
      </c>
      <c r="CG62" s="10">
        <v>55913</v>
      </c>
      <c r="CH62" s="35">
        <v>40593</v>
      </c>
      <c r="CI62" s="10">
        <v>35369</v>
      </c>
      <c r="CJ62" s="35">
        <v>57175</v>
      </c>
      <c r="CK62" s="35">
        <v>37043</v>
      </c>
      <c r="CL62" s="35">
        <v>38787</v>
      </c>
      <c r="CM62" s="35">
        <v>24741</v>
      </c>
      <c r="CN62" s="35">
        <v>186205</v>
      </c>
      <c r="CO62" s="35">
        <v>54654</v>
      </c>
      <c r="CP62" s="35">
        <v>29075</v>
      </c>
      <c r="CQ62" s="35">
        <v>53186</v>
      </c>
      <c r="CR62" s="35">
        <v>36038</v>
      </c>
      <c r="CS62" s="35">
        <v>24065</v>
      </c>
      <c r="CT62" s="35">
        <v>49254</v>
      </c>
      <c r="CU62" s="34">
        <v>32071</v>
      </c>
      <c r="CV62" s="35">
        <v>47022</v>
      </c>
      <c r="CW62" s="35">
        <v>30182</v>
      </c>
      <c r="CX62" s="35">
        <v>25885</v>
      </c>
      <c r="CY62" s="35">
        <v>22375</v>
      </c>
      <c r="CZ62" s="35">
        <v>28084</v>
      </c>
      <c r="DA62" s="35">
        <v>32251</v>
      </c>
      <c r="DB62" s="35">
        <v>46884</v>
      </c>
      <c r="DC62" s="35">
        <v>47147</v>
      </c>
      <c r="DD62" s="35">
        <v>116715</v>
      </c>
      <c r="DE62" s="10">
        <v>134699</v>
      </c>
      <c r="DF62" s="35">
        <f>47714.3+13.02-12882.86</f>
        <v>34844.46</v>
      </c>
      <c r="DG62" s="35">
        <f>31843.08+49450.07</f>
        <v>81293.149999999994</v>
      </c>
      <c r="DH62" s="10">
        <v>82990</v>
      </c>
      <c r="DI62" s="10">
        <v>15785</v>
      </c>
      <c r="DJ62" s="35">
        <v>22470</v>
      </c>
      <c r="DK62" s="35">
        <v>73537</v>
      </c>
      <c r="DL62" s="35">
        <v>6205</v>
      </c>
      <c r="DM62" s="35">
        <f>14426.39+97451+2541-221</f>
        <v>114197.39</v>
      </c>
      <c r="DN62" s="35">
        <v>761</v>
      </c>
      <c r="DO62" s="35">
        <v>203814</v>
      </c>
      <c r="DP62" s="10">
        <v>93626</v>
      </c>
      <c r="DQ62" s="35">
        <v>48500</v>
      </c>
      <c r="DR62" s="35">
        <v>22670</v>
      </c>
      <c r="DS62" s="35">
        <v>10526</v>
      </c>
      <c r="DT62" s="10">
        <v>658</v>
      </c>
      <c r="DU62" s="10">
        <v>9359</v>
      </c>
      <c r="DV62" s="35">
        <f>39956.56-2397</f>
        <v>37559.56</v>
      </c>
      <c r="DW62" s="35">
        <v>324696</v>
      </c>
      <c r="DX62" s="35">
        <v>34020</v>
      </c>
      <c r="DY62" s="10">
        <v>25469</v>
      </c>
      <c r="DZ62" s="35">
        <f>87210+7426+4670+29875+3805</f>
        <v>132986</v>
      </c>
      <c r="EA62" s="35">
        <f>162223+4</f>
        <v>162227</v>
      </c>
      <c r="EB62" s="10">
        <v>50382</v>
      </c>
      <c r="EC62" s="35">
        <v>178079</v>
      </c>
      <c r="ED62" s="10">
        <v>17956</v>
      </c>
      <c r="EE62" s="10">
        <v>79367</v>
      </c>
      <c r="EF62" s="10">
        <v>53094</v>
      </c>
      <c r="EG62" s="10">
        <v>19831</v>
      </c>
      <c r="EH62" s="10">
        <v>29474</v>
      </c>
      <c r="EI62" s="10">
        <v>52076</v>
      </c>
      <c r="EJ62" s="10">
        <v>22309</v>
      </c>
      <c r="EK62" s="10">
        <v>45475</v>
      </c>
      <c r="EL62" s="35">
        <v>23622</v>
      </c>
      <c r="EM62" s="35">
        <v>276354</v>
      </c>
      <c r="EN62" s="35">
        <v>47188</v>
      </c>
      <c r="EO62" s="35">
        <f>225954-13000</f>
        <v>212954</v>
      </c>
      <c r="EQ62" s="35">
        <v>81425</v>
      </c>
      <c r="ER62" s="34">
        <v>39795</v>
      </c>
      <c r="ES62" s="35">
        <v>17019</v>
      </c>
      <c r="ET62" s="10">
        <v>95374</v>
      </c>
      <c r="EU62" s="35">
        <v>31400</v>
      </c>
      <c r="EV62" s="35">
        <f>9830.55-410.95</f>
        <v>9419.5999999999985</v>
      </c>
      <c r="EW62" s="35">
        <v>97409.95</v>
      </c>
      <c r="EX62" s="35">
        <f>44402.82+5256.56</f>
        <v>49659.38</v>
      </c>
      <c r="EY62" s="35">
        <v>101847</v>
      </c>
      <c r="EZ62" s="10">
        <v>13604</v>
      </c>
      <c r="FA62" s="35">
        <f>4067+126631</f>
        <v>130698</v>
      </c>
      <c r="FB62" s="34">
        <v>32114</v>
      </c>
      <c r="FC62" s="35">
        <f>83298+250+2249</f>
        <v>85797</v>
      </c>
      <c r="FD62" s="34">
        <v>11105</v>
      </c>
      <c r="FE62" s="35">
        <v>59389</v>
      </c>
      <c r="FF62" s="35">
        <v>17120</v>
      </c>
      <c r="FG62" s="35">
        <v>19908</v>
      </c>
      <c r="FH62" s="10">
        <v>17321</v>
      </c>
      <c r="FI62" s="10">
        <v>36202</v>
      </c>
      <c r="FJ62" s="10">
        <v>4767</v>
      </c>
      <c r="FK62" s="10">
        <v>40300</v>
      </c>
      <c r="FL62" s="10">
        <v>4871</v>
      </c>
      <c r="FM62" s="10">
        <v>30946</v>
      </c>
      <c r="FN62" s="10">
        <v>140739</v>
      </c>
      <c r="FO62" s="10">
        <v>117165</v>
      </c>
      <c r="FP62" s="10">
        <v>4260</v>
      </c>
      <c r="FQ62" s="10">
        <v>7196</v>
      </c>
      <c r="FR62" s="10">
        <v>5759</v>
      </c>
      <c r="FS62" s="35">
        <v>42173</v>
      </c>
      <c r="FT62" s="35">
        <v>46587</v>
      </c>
      <c r="FU62" s="10">
        <v>4552</v>
      </c>
      <c r="FV62" s="35">
        <v>376904</v>
      </c>
      <c r="FW62" s="10">
        <v>280952</v>
      </c>
      <c r="FX62" s="10">
        <v>87937</v>
      </c>
      <c r="FY62" s="35">
        <v>213509</v>
      </c>
      <c r="FZ62" s="10">
        <v>36492</v>
      </c>
      <c r="GA62" s="35">
        <v>48465</v>
      </c>
      <c r="GB62" s="10">
        <v>61723</v>
      </c>
      <c r="GC62" s="35">
        <v>22470</v>
      </c>
      <c r="GD62" s="75">
        <v>309280</v>
      </c>
      <c r="GE62" s="35">
        <v>49886</v>
      </c>
      <c r="GF62" s="10">
        <v>26468</v>
      </c>
      <c r="GG62" s="35">
        <v>20232</v>
      </c>
      <c r="GH62" s="10">
        <v>170807</v>
      </c>
      <c r="GI62" s="35">
        <v>7567</v>
      </c>
      <c r="GJ62" s="35">
        <v>143657</v>
      </c>
      <c r="GK62" s="35">
        <v>24763</v>
      </c>
      <c r="GL62" s="35">
        <f>51765+2917</f>
        <v>54682</v>
      </c>
      <c r="GM62" s="35">
        <f>49987+109171</f>
        <v>159158</v>
      </c>
      <c r="GN62" s="10">
        <v>1431</v>
      </c>
      <c r="GO62" s="10">
        <v>2940</v>
      </c>
      <c r="GP62" s="10">
        <v>2931</v>
      </c>
      <c r="GQ62" s="35">
        <v>107165</v>
      </c>
      <c r="GR62" s="10">
        <v>1647</v>
      </c>
      <c r="GS62" s="35">
        <f>49272-17571-618-1250-4002-2552</f>
        <v>23279</v>
      </c>
      <c r="GT62" s="10">
        <v>57487</v>
      </c>
      <c r="GU62" s="10">
        <v>93685</v>
      </c>
      <c r="GV62" s="75">
        <v>400454</v>
      </c>
      <c r="GW62" s="10">
        <v>22041</v>
      </c>
      <c r="GX62" s="35">
        <v>83579</v>
      </c>
      <c r="GY62" s="10">
        <v>77331</v>
      </c>
      <c r="GZ62" s="10">
        <v>136793</v>
      </c>
      <c r="HA62" s="10">
        <v>26034.240000000002</v>
      </c>
      <c r="HB62" s="10">
        <v>9757</v>
      </c>
      <c r="HC62" s="10">
        <v>20605</v>
      </c>
      <c r="HD62" s="10">
        <v>10436</v>
      </c>
      <c r="HE62" s="35">
        <v>93125</v>
      </c>
      <c r="HF62" s="35">
        <v>64442</v>
      </c>
      <c r="HG62" s="10">
        <v>3868</v>
      </c>
      <c r="HH62" s="10">
        <v>78786</v>
      </c>
      <c r="HI62" s="35">
        <f>61377-3069</f>
        <v>58308</v>
      </c>
      <c r="HJ62" s="10">
        <v>22898</v>
      </c>
      <c r="HK62" s="10">
        <v>92032</v>
      </c>
      <c r="HL62" s="10">
        <v>5833</v>
      </c>
      <c r="HM62" s="10">
        <v>45390</v>
      </c>
      <c r="HN62" s="10">
        <v>59173</v>
      </c>
      <c r="HO62" s="10">
        <v>66536</v>
      </c>
      <c r="HP62" s="10">
        <v>98011</v>
      </c>
      <c r="HQ62" s="10">
        <v>152107</v>
      </c>
      <c r="HR62" s="10">
        <v>71368</v>
      </c>
      <c r="HS62" s="10">
        <v>23803</v>
      </c>
      <c r="HT62" s="10">
        <v>82817</v>
      </c>
      <c r="HU62" s="10">
        <v>33887</v>
      </c>
      <c r="HV62" s="10">
        <v>65291</v>
      </c>
      <c r="HW62" s="10">
        <v>16577</v>
      </c>
      <c r="HX62" s="10">
        <v>116790</v>
      </c>
      <c r="HY62" s="10">
        <v>8094</v>
      </c>
      <c r="HZ62" s="10">
        <v>13464</v>
      </c>
      <c r="IA62" s="35">
        <f>37776.02+21767.6+24163.4-2906</f>
        <v>80801.01999999999</v>
      </c>
      <c r="IB62" s="35">
        <v>24888</v>
      </c>
      <c r="IC62" s="10">
        <v>6336</v>
      </c>
      <c r="ID62" s="35">
        <v>9004</v>
      </c>
      <c r="IE62" s="10">
        <v>124789</v>
      </c>
      <c r="IF62" s="10">
        <v>8308</v>
      </c>
      <c r="IG62" s="10">
        <v>7698</v>
      </c>
      <c r="IH62" s="10">
        <v>56676</v>
      </c>
      <c r="II62" s="10">
        <v>17649</v>
      </c>
      <c r="IJ62" s="10">
        <v>39960</v>
      </c>
      <c r="IK62" s="10">
        <v>39798</v>
      </c>
      <c r="IL62" s="10">
        <v>161929</v>
      </c>
      <c r="IM62" s="10">
        <v>35756</v>
      </c>
      <c r="IN62" s="10">
        <v>28058</v>
      </c>
      <c r="IO62" s="10">
        <v>40608</v>
      </c>
      <c r="IP62" s="10">
        <v>41887</v>
      </c>
      <c r="IQ62" s="10">
        <v>39886</v>
      </c>
      <c r="IR62" s="10">
        <v>40630</v>
      </c>
      <c r="IS62" s="10">
        <v>38835</v>
      </c>
      <c r="IT62" s="10">
        <v>16067</v>
      </c>
      <c r="IU62" s="10">
        <v>61620</v>
      </c>
      <c r="IV62" s="10">
        <v>14556</v>
      </c>
      <c r="IW62" s="10">
        <v>27244</v>
      </c>
      <c r="IX62" s="10">
        <v>10519</v>
      </c>
      <c r="IY62" s="35">
        <v>196</v>
      </c>
      <c r="IZ62" s="10">
        <v>22282</v>
      </c>
      <c r="JA62" s="10">
        <v>29709</v>
      </c>
      <c r="JB62" s="10">
        <v>16343</v>
      </c>
      <c r="JC62" s="10">
        <v>88386</v>
      </c>
      <c r="JD62" s="10">
        <v>14488</v>
      </c>
      <c r="JE62" s="10">
        <v>173083</v>
      </c>
      <c r="JF62" s="10">
        <v>134389</v>
      </c>
      <c r="JG62" s="10">
        <v>137400</v>
      </c>
      <c r="JH62" s="10">
        <v>2971</v>
      </c>
      <c r="JI62" s="35">
        <v>175650</v>
      </c>
      <c r="JJ62" s="34">
        <v>154037</v>
      </c>
      <c r="JK62" s="35">
        <v>245273</v>
      </c>
      <c r="JL62" s="35">
        <v>277749</v>
      </c>
      <c r="JM62" s="35">
        <v>147921</v>
      </c>
      <c r="JN62" s="35">
        <v>168250</v>
      </c>
      <c r="JO62" s="34">
        <v>196270</v>
      </c>
      <c r="JP62" s="35">
        <v>172762</v>
      </c>
      <c r="JQ62" s="35">
        <v>157162</v>
      </c>
      <c r="JR62" s="34">
        <v>224984</v>
      </c>
      <c r="JS62" s="35">
        <v>331713</v>
      </c>
      <c r="JT62" s="76">
        <v>165607.92047880092</v>
      </c>
      <c r="JU62" s="35">
        <v>235854</v>
      </c>
      <c r="JV62" s="76">
        <v>145395</v>
      </c>
      <c r="JW62" s="10">
        <v>157787</v>
      </c>
      <c r="JX62" s="10">
        <v>6903</v>
      </c>
      <c r="JY62" s="10">
        <v>29015.27</v>
      </c>
      <c r="JZ62" s="10">
        <v>12732</v>
      </c>
      <c r="KA62" s="10">
        <v>56915</v>
      </c>
      <c r="KB62" s="10">
        <v>302798</v>
      </c>
      <c r="KC62" s="10">
        <v>73514</v>
      </c>
      <c r="KD62" s="35">
        <v>59194</v>
      </c>
      <c r="KE62" s="10">
        <v>121424</v>
      </c>
      <c r="KF62" s="10">
        <v>174064</v>
      </c>
      <c r="KG62" s="10">
        <v>13608</v>
      </c>
      <c r="KH62" s="10">
        <v>72854</v>
      </c>
      <c r="KI62" s="10">
        <v>19574</v>
      </c>
      <c r="KJ62" s="35">
        <v>30496</v>
      </c>
      <c r="KK62" s="75">
        <v>12974</v>
      </c>
      <c r="KL62" s="35">
        <v>5889</v>
      </c>
      <c r="KM62" s="35">
        <f>24216+14324+33008+1830+6029</f>
        <v>79407</v>
      </c>
      <c r="KN62" s="10">
        <v>35423</v>
      </c>
      <c r="KO62" s="10">
        <v>9757</v>
      </c>
      <c r="KP62" s="35">
        <v>77277</v>
      </c>
      <c r="KQ62" s="35">
        <v>152802</v>
      </c>
      <c r="KR62" s="35">
        <v>16457</v>
      </c>
      <c r="KS62" s="35">
        <v>15214</v>
      </c>
      <c r="KT62" s="35">
        <v>43596</v>
      </c>
      <c r="KU62" s="35">
        <v>21891</v>
      </c>
      <c r="KV62" s="35">
        <v>67500</v>
      </c>
      <c r="KW62" s="35"/>
      <c r="KX62" s="10">
        <v>41652</v>
      </c>
      <c r="KY62" s="35">
        <v>60708</v>
      </c>
      <c r="KZ62" s="35">
        <v>24305</v>
      </c>
      <c r="LA62" s="35">
        <v>29661</v>
      </c>
      <c r="LB62" s="35">
        <v>57680</v>
      </c>
      <c r="LC62" s="35">
        <v>25447</v>
      </c>
      <c r="LD62" s="35">
        <v>64144</v>
      </c>
      <c r="LE62" s="35">
        <v>113898</v>
      </c>
      <c r="LF62" s="35">
        <v>57859</v>
      </c>
      <c r="LG62" s="35">
        <v>193582</v>
      </c>
      <c r="LH62" s="35">
        <v>9586</v>
      </c>
      <c r="LI62" s="35">
        <f>15777+5026</f>
        <v>20803</v>
      </c>
      <c r="LJ62" s="35">
        <v>131876</v>
      </c>
      <c r="LK62" s="35">
        <v>10012</v>
      </c>
      <c r="LL62" s="10">
        <v>14091</v>
      </c>
      <c r="LM62" s="75">
        <v>64500</v>
      </c>
      <c r="LN62" s="35">
        <v>18237</v>
      </c>
      <c r="LO62" s="35">
        <v>85197</v>
      </c>
      <c r="LP62" s="35">
        <v>398115</v>
      </c>
      <c r="LQ62" s="10">
        <v>7781</v>
      </c>
      <c r="LR62" s="35">
        <v>57667</v>
      </c>
      <c r="LS62" s="35">
        <v>22831</v>
      </c>
      <c r="LT62" s="35">
        <f>2489.49+13.39+795.79</f>
        <v>3298.6699999999996</v>
      </c>
      <c r="LU62" s="35">
        <v>40000</v>
      </c>
      <c r="LV62" s="35">
        <v>103192</v>
      </c>
      <c r="LW62" s="79">
        <v>49455</v>
      </c>
      <c r="LX62" s="35">
        <v>50919</v>
      </c>
      <c r="LZ62" s="80">
        <f>-320+293.61+91.5+43.43+2626.02-215.15+102.6+76.02+3771.03+876.27+87.96+158.59+1783.04+60+58.65+624.1+853.54+107.15+224.2+335+86+307346.39-90.5+423</f>
        <v>319402.45</v>
      </c>
      <c r="MA62" s="35">
        <v>8807</v>
      </c>
      <c r="MB62" s="35">
        <v>13926</v>
      </c>
      <c r="MC62" s="10">
        <v>4755</v>
      </c>
      <c r="MD62" s="10">
        <v>349</v>
      </c>
      <c r="ME62" s="10">
        <v>6454</v>
      </c>
      <c r="MF62" s="35">
        <v>88000</v>
      </c>
      <c r="MG62" s="35">
        <v>37140</v>
      </c>
      <c r="MH62" s="34">
        <v>234</v>
      </c>
      <c r="MI62" s="35">
        <v>818.21</v>
      </c>
      <c r="MJ62" s="35">
        <v>7789.93</v>
      </c>
      <c r="MK62" s="10">
        <v>181</v>
      </c>
      <c r="ML62" s="35">
        <v>37669</v>
      </c>
      <c r="MM62" s="35">
        <f>58011+76745.15</f>
        <v>134756.15</v>
      </c>
      <c r="MN62" s="35">
        <v>100823</v>
      </c>
      <c r="MO62" s="35">
        <v>6824458</v>
      </c>
      <c r="MP62" s="10">
        <v>39057</v>
      </c>
      <c r="MQ62" s="35">
        <f>54425+7040</f>
        <v>61465</v>
      </c>
      <c r="MR62" s="35">
        <v>38213</v>
      </c>
      <c r="MS62" s="35">
        <f>53251-3508</f>
        <v>49743</v>
      </c>
      <c r="MT62" s="35">
        <f>133216-2460</f>
        <v>130756</v>
      </c>
      <c r="MU62" s="35">
        <v>8130</v>
      </c>
      <c r="MV62" s="34">
        <f>137369+93.48</f>
        <v>137462.48000000001</v>
      </c>
      <c r="MW62" s="35">
        <f>8+3500+1756.5-1400</f>
        <v>3864.5</v>
      </c>
      <c r="MX62" s="35">
        <v>34439</v>
      </c>
      <c r="MY62" s="35">
        <v>58092</v>
      </c>
      <c r="MZ62" s="35">
        <v>230805</v>
      </c>
      <c r="NA62" s="10">
        <v>4359</v>
      </c>
      <c r="NB62" s="35">
        <f>8464-2834.52-32-518+6725.93-58</f>
        <v>11747.41</v>
      </c>
      <c r="NC62" s="35">
        <v>10130</v>
      </c>
      <c r="ND62" s="35">
        <v>44887</v>
      </c>
      <c r="NE62" s="35">
        <v>41031</v>
      </c>
      <c r="NF62" s="35">
        <v>20757</v>
      </c>
      <c r="NG62" s="35">
        <v>32828</v>
      </c>
      <c r="NH62" s="35">
        <v>72445</v>
      </c>
      <c r="NI62" s="35">
        <v>8626</v>
      </c>
      <c r="NK62" s="35">
        <v>152</v>
      </c>
      <c r="NL62" s="35">
        <v>19124</v>
      </c>
      <c r="NO62" s="35">
        <v>23668</v>
      </c>
      <c r="NP62" s="34">
        <v>76553</v>
      </c>
      <c r="NR62" s="35">
        <v>11394</v>
      </c>
      <c r="NS62" s="35">
        <f>104928+592-680</f>
        <v>104840</v>
      </c>
      <c r="NT62" s="35"/>
      <c r="NU62" s="35">
        <f>178014+70508.15-112992+40000</f>
        <v>175530.15</v>
      </c>
      <c r="NV62" s="35">
        <v>73515.81</v>
      </c>
      <c r="NW62" s="35">
        <v>73537</v>
      </c>
      <c r="NX62" s="35">
        <v>40383</v>
      </c>
      <c r="NY62" s="35">
        <v>5261</v>
      </c>
      <c r="NZ62" s="35">
        <v>14176</v>
      </c>
      <c r="OA62" s="35">
        <f>132330+4551.53+1971.89</f>
        <v>138853.42000000001</v>
      </c>
      <c r="OB62" s="35">
        <v>311831</v>
      </c>
      <c r="OC62" s="35">
        <v>72658</v>
      </c>
      <c r="OD62" s="35">
        <v>573</v>
      </c>
      <c r="OE62" s="35">
        <v>34782</v>
      </c>
      <c r="OF62" s="34">
        <v>58332</v>
      </c>
      <c r="OG62" s="35">
        <f>108533-3039</f>
        <v>105494</v>
      </c>
      <c r="OH62" s="35">
        <f>23079+62+683+2818-150-5973</f>
        <v>20519</v>
      </c>
      <c r="OI62" s="35">
        <f>39658+14123</f>
        <v>53781</v>
      </c>
      <c r="OJ62" s="35">
        <v>57429</v>
      </c>
      <c r="OK62" s="35">
        <f>108787+7577</f>
        <v>116364</v>
      </c>
      <c r="OM62" s="35">
        <f>143366-50000</f>
        <v>93366</v>
      </c>
      <c r="ON62" s="35">
        <v>1422</v>
      </c>
      <c r="OO62" s="35">
        <f>[2]Sheet1!$J$100</f>
        <v>165624.70000000001</v>
      </c>
      <c r="OQ62" s="35">
        <v>35250</v>
      </c>
      <c r="OR62" s="35">
        <v>14916</v>
      </c>
      <c r="OS62" s="35">
        <v>39723</v>
      </c>
      <c r="OT62" s="35">
        <v>69835</v>
      </c>
      <c r="OU62" s="35">
        <v>24360</v>
      </c>
      <c r="OZ62" s="35"/>
    </row>
    <row r="63" spans="1:416" s="10" customFormat="1">
      <c r="A63" s="65" t="s">
        <v>971</v>
      </c>
      <c r="C63" s="35">
        <v>5347</v>
      </c>
      <c r="D63" s="10">
        <v>1838</v>
      </c>
      <c r="E63" s="10">
        <v>44593</v>
      </c>
      <c r="F63" s="10">
        <v>38824</v>
      </c>
      <c r="G63" s="10">
        <v>28926</v>
      </c>
      <c r="H63" s="10">
        <v>74537</v>
      </c>
      <c r="J63" s="35">
        <v>60157</v>
      </c>
      <c r="K63" s="35">
        <v>2505</v>
      </c>
      <c r="L63" s="35">
        <v>2301</v>
      </c>
      <c r="M63" s="35">
        <f>2548.34+30124.64</f>
        <v>32672.98</v>
      </c>
      <c r="R63" s="35">
        <v>14458</v>
      </c>
      <c r="S63" s="35"/>
      <c r="T63" s="10">
        <v>31920</v>
      </c>
      <c r="U63" s="10">
        <v>16595</v>
      </c>
      <c r="V63" s="10">
        <v>26927</v>
      </c>
      <c r="W63" s="10">
        <v>24763</v>
      </c>
      <c r="X63" s="10">
        <v>9916</v>
      </c>
      <c r="Y63" s="10">
        <v>20635</v>
      </c>
      <c r="Z63" s="10">
        <v>73377</v>
      </c>
      <c r="AA63" s="10">
        <v>34237</v>
      </c>
      <c r="AB63" s="10">
        <v>16062</v>
      </c>
      <c r="AC63" s="10">
        <v>10703</v>
      </c>
      <c r="AD63" s="35">
        <v>458561</v>
      </c>
      <c r="AE63" s="35">
        <v>7832</v>
      </c>
      <c r="AF63" s="35">
        <f>219.95</f>
        <v>219.95</v>
      </c>
      <c r="BB63" s="10">
        <v>570</v>
      </c>
      <c r="BC63" s="10">
        <v>6318</v>
      </c>
      <c r="BD63" s="10">
        <v>18494</v>
      </c>
      <c r="BE63" s="10">
        <v>18651</v>
      </c>
      <c r="BF63" s="35">
        <v>2150</v>
      </c>
      <c r="BG63" s="35">
        <v>21024</v>
      </c>
      <c r="BJ63" s="35">
        <v>0</v>
      </c>
      <c r="BN63" s="35">
        <v>2431.54</v>
      </c>
      <c r="BO63" s="35">
        <v>13842</v>
      </c>
      <c r="BZ63" s="35">
        <v>580</v>
      </c>
      <c r="CD63" s="35">
        <v>9622</v>
      </c>
      <c r="CE63" s="10">
        <v>160</v>
      </c>
      <c r="CF63" s="10">
        <v>2879</v>
      </c>
      <c r="CG63" s="10">
        <v>448</v>
      </c>
      <c r="CH63" s="35">
        <v>18310</v>
      </c>
      <c r="CI63" s="10">
        <v>10521</v>
      </c>
      <c r="CJ63" s="35">
        <v>153516</v>
      </c>
      <c r="CK63" s="35">
        <v>38947</v>
      </c>
      <c r="CL63" s="35">
        <v>22186</v>
      </c>
      <c r="CM63" s="35">
        <v>31050</v>
      </c>
      <c r="CN63" s="35">
        <v>24389</v>
      </c>
      <c r="CO63" s="35">
        <v>126770</v>
      </c>
      <c r="CP63" s="35">
        <v>16317</v>
      </c>
      <c r="CQ63" s="35">
        <v>23993</v>
      </c>
      <c r="CR63" s="35">
        <v>16027</v>
      </c>
      <c r="CS63" s="34">
        <v>20335</v>
      </c>
      <c r="CT63" s="35">
        <v>18705</v>
      </c>
      <c r="CU63" s="34">
        <v>32322</v>
      </c>
      <c r="CV63" s="35">
        <v>18273</v>
      </c>
      <c r="CW63" s="35">
        <v>16271</v>
      </c>
      <c r="CX63" s="35">
        <v>57106</v>
      </c>
      <c r="CY63" s="35">
        <v>6123</v>
      </c>
      <c r="CZ63" s="35">
        <v>14325</v>
      </c>
      <c r="DA63" s="35">
        <v>19495</v>
      </c>
      <c r="DB63" s="35">
        <v>52547</v>
      </c>
      <c r="DC63" s="35">
        <v>16928</v>
      </c>
      <c r="DF63" s="35">
        <f>253.79-68.52</f>
        <v>185.26999999999998</v>
      </c>
      <c r="DG63" s="35">
        <v>36010</v>
      </c>
      <c r="DJ63" s="35">
        <v>4492</v>
      </c>
      <c r="DK63" s="35">
        <v>3919</v>
      </c>
      <c r="DL63" s="35">
        <v>8485</v>
      </c>
      <c r="DM63" s="35">
        <v>2643</v>
      </c>
      <c r="DR63" s="35">
        <v>1839</v>
      </c>
      <c r="DS63" s="35">
        <v>255</v>
      </c>
      <c r="DT63" s="10">
        <v>2792</v>
      </c>
      <c r="DW63" s="35">
        <v>5373</v>
      </c>
      <c r="DX63" s="35">
        <v>61</v>
      </c>
      <c r="EA63" s="35">
        <v>32308</v>
      </c>
      <c r="EC63" s="35">
        <v>3680</v>
      </c>
      <c r="ED63" s="10">
        <v>1909</v>
      </c>
      <c r="EH63" s="10">
        <v>900</v>
      </c>
      <c r="EJ63" s="10">
        <v>13549</v>
      </c>
      <c r="EK63" s="10">
        <v>12916</v>
      </c>
      <c r="EL63" s="35">
        <v>6024</v>
      </c>
      <c r="EN63" s="35">
        <v>12222</v>
      </c>
      <c r="EO63" s="35">
        <v>11273</v>
      </c>
      <c r="EQ63" s="35">
        <v>6038</v>
      </c>
      <c r="ER63" s="34">
        <v>4661</v>
      </c>
      <c r="ES63" s="35">
        <v>4398</v>
      </c>
      <c r="ET63" s="10">
        <v>33440</v>
      </c>
      <c r="EV63" s="35">
        <f>180</f>
        <v>180</v>
      </c>
      <c r="EW63" s="35">
        <v>7048.5</v>
      </c>
      <c r="EX63" s="35">
        <f>1270+1154.41+493.55</f>
        <v>2917.96</v>
      </c>
      <c r="FB63" s="34">
        <f>12447</f>
        <v>12447</v>
      </c>
      <c r="FC63" s="35">
        <v>13397</v>
      </c>
      <c r="FD63" s="34">
        <v>3437</v>
      </c>
      <c r="FE63" s="35">
        <v>25350</v>
      </c>
      <c r="FF63" s="35">
        <v>0</v>
      </c>
      <c r="FH63" s="10">
        <v>945</v>
      </c>
      <c r="FI63" s="10">
        <v>425</v>
      </c>
      <c r="FM63" s="10">
        <v>6859</v>
      </c>
      <c r="FN63" s="10">
        <v>385</v>
      </c>
      <c r="FO63" s="10">
        <v>8753</v>
      </c>
      <c r="FP63" s="10">
        <v>148</v>
      </c>
      <c r="FR63" s="10">
        <v>1061</v>
      </c>
      <c r="FS63" s="35">
        <v>3013</v>
      </c>
      <c r="FT63" s="35">
        <v>267320</v>
      </c>
      <c r="FV63" s="35">
        <v>34191</v>
      </c>
      <c r="FZ63" s="10">
        <v>1100</v>
      </c>
      <c r="GA63" s="35">
        <v>9469</v>
      </c>
      <c r="GB63" s="10">
        <v>173</v>
      </c>
      <c r="GC63" s="35">
        <v>4492</v>
      </c>
      <c r="GG63" s="35">
        <v>8500</v>
      </c>
      <c r="GH63" s="10">
        <v>6586</v>
      </c>
      <c r="GI63" s="35">
        <v>2013</v>
      </c>
      <c r="GJ63" s="35">
        <v>24280</v>
      </c>
      <c r="GK63" s="35">
        <v>8654</v>
      </c>
      <c r="GL63" s="35">
        <f>3319+8512</f>
        <v>11831</v>
      </c>
      <c r="GP63" s="10">
        <v>36043</v>
      </c>
      <c r="GQ63" s="35">
        <v>667</v>
      </c>
      <c r="GS63" s="35">
        <f>45</f>
        <v>45</v>
      </c>
      <c r="GX63" s="35">
        <v>9622</v>
      </c>
      <c r="GY63" s="10">
        <v>5564</v>
      </c>
      <c r="GZ63" s="10">
        <v>24321</v>
      </c>
      <c r="HA63" s="10">
        <v>2646.66</v>
      </c>
      <c r="HB63" s="10">
        <v>3558</v>
      </c>
      <c r="HD63" s="10">
        <v>0</v>
      </c>
      <c r="HE63" s="35">
        <v>5390</v>
      </c>
      <c r="HF63" s="35">
        <v>7671</v>
      </c>
      <c r="HG63" s="10">
        <v>6901</v>
      </c>
      <c r="HI63" s="35">
        <f>2625-131</f>
        <v>2494</v>
      </c>
      <c r="HJ63" s="10">
        <v>10464</v>
      </c>
      <c r="HL63" s="10">
        <v>33259</v>
      </c>
      <c r="HM63" s="10">
        <v>7257</v>
      </c>
      <c r="HN63" s="10">
        <v>14079</v>
      </c>
      <c r="HO63" s="10">
        <v>1091</v>
      </c>
      <c r="HP63" s="10">
        <v>8235</v>
      </c>
      <c r="HR63" s="10">
        <v>0</v>
      </c>
      <c r="HS63" s="10">
        <v>2960</v>
      </c>
      <c r="HT63" s="10">
        <v>23218</v>
      </c>
      <c r="HU63" s="10">
        <v>387</v>
      </c>
      <c r="HV63" s="10">
        <v>39907</v>
      </c>
      <c r="HW63" s="10">
        <v>166</v>
      </c>
      <c r="HX63" s="10">
        <v>44544</v>
      </c>
      <c r="HY63" s="10">
        <v>216</v>
      </c>
      <c r="IA63" s="35">
        <v>813</v>
      </c>
      <c r="IB63" s="35">
        <v>663</v>
      </c>
      <c r="ID63" s="35">
        <v>56</v>
      </c>
      <c r="IE63" s="10">
        <v>19454</v>
      </c>
      <c r="IF63" s="10">
        <v>56434</v>
      </c>
      <c r="IG63" s="10">
        <v>51237</v>
      </c>
      <c r="IH63" s="10">
        <v>10</v>
      </c>
      <c r="II63" s="10">
        <v>3746</v>
      </c>
      <c r="IJ63" s="10">
        <v>6660</v>
      </c>
      <c r="IK63" s="10">
        <v>6833</v>
      </c>
      <c r="IL63" s="10">
        <v>53202</v>
      </c>
      <c r="IM63" s="10">
        <v>13727</v>
      </c>
      <c r="IN63" s="10">
        <v>6557</v>
      </c>
      <c r="IO63" s="10">
        <v>26570</v>
      </c>
      <c r="IP63" s="10">
        <v>28800</v>
      </c>
      <c r="IQ63" s="10">
        <v>47490</v>
      </c>
      <c r="IR63" s="10">
        <v>13430</v>
      </c>
      <c r="IS63" s="10">
        <v>20246</v>
      </c>
      <c r="IT63" s="10">
        <v>24436</v>
      </c>
      <c r="IU63" s="10">
        <v>7464</v>
      </c>
      <c r="IV63" s="10">
        <v>2512</v>
      </c>
      <c r="IW63" s="10">
        <v>37319</v>
      </c>
      <c r="IX63" s="10">
        <v>12618</v>
      </c>
      <c r="IZ63" s="10">
        <v>147771</v>
      </c>
      <c r="JC63" s="10">
        <v>50</v>
      </c>
      <c r="JE63" s="10">
        <v>12549</v>
      </c>
      <c r="JF63" s="10">
        <v>11851</v>
      </c>
      <c r="JG63" s="10">
        <v>8537</v>
      </c>
      <c r="JJ63" s="35"/>
      <c r="JY63" s="10">
        <v>838.9</v>
      </c>
      <c r="JZ63" s="10">
        <v>1253</v>
      </c>
      <c r="KA63" s="10">
        <v>2373</v>
      </c>
      <c r="KC63" s="10">
        <v>15491</v>
      </c>
      <c r="KD63" s="35">
        <v>75562</v>
      </c>
      <c r="KE63" s="10">
        <v>9076</v>
      </c>
      <c r="KF63" s="10">
        <v>14174</v>
      </c>
      <c r="KH63" s="10">
        <v>1080</v>
      </c>
      <c r="KI63" s="10">
        <v>2109</v>
      </c>
      <c r="KK63" s="75">
        <v>3367</v>
      </c>
      <c r="KM63" s="35">
        <f>1616+972+403</f>
        <v>2991</v>
      </c>
      <c r="KN63" s="10">
        <v>32012</v>
      </c>
      <c r="KO63" s="10">
        <v>3558</v>
      </c>
      <c r="KP63" s="35">
        <v>1312</v>
      </c>
      <c r="KQ63" s="35">
        <v>25708</v>
      </c>
      <c r="KR63" s="35">
        <v>790</v>
      </c>
      <c r="KS63" s="35">
        <v>290</v>
      </c>
      <c r="KT63" s="35">
        <v>6331</v>
      </c>
      <c r="KW63" s="35"/>
      <c r="KX63" s="10">
        <v>13474</v>
      </c>
      <c r="KY63" s="35">
        <v>15968</v>
      </c>
      <c r="KZ63" s="35">
        <v>5356</v>
      </c>
      <c r="LB63" s="35">
        <v>198512</v>
      </c>
      <c r="LC63" s="35">
        <v>103042</v>
      </c>
      <c r="LD63" s="35">
        <v>2650</v>
      </c>
      <c r="LF63" s="35">
        <f>53524-1</f>
        <v>53523</v>
      </c>
      <c r="LG63" s="35">
        <v>1098</v>
      </c>
      <c r="LH63" s="35">
        <v>91</v>
      </c>
      <c r="LI63" s="35"/>
      <c r="LJ63" s="35">
        <v>294</v>
      </c>
      <c r="LL63" s="10">
        <v>236</v>
      </c>
      <c r="LM63" s="75">
        <v>96</v>
      </c>
      <c r="LN63" s="35">
        <v>4936</v>
      </c>
      <c r="LO63" s="35">
        <v>8134</v>
      </c>
      <c r="LR63" s="35">
        <v>40829</v>
      </c>
      <c r="LT63" s="35">
        <f>304.9</f>
        <v>304.89999999999998</v>
      </c>
      <c r="LU63" s="35">
        <v>24189</v>
      </c>
      <c r="LW63" s="79">
        <v>2951</v>
      </c>
      <c r="LX63" s="35">
        <v>8916</v>
      </c>
      <c r="MA63" s="35"/>
      <c r="MB63" s="35">
        <v>900</v>
      </c>
      <c r="MC63" s="10">
        <v>293</v>
      </c>
      <c r="MD63" s="10">
        <v>330</v>
      </c>
      <c r="ME63" s="10">
        <v>1397</v>
      </c>
      <c r="MG63" s="35">
        <v>109</v>
      </c>
      <c r="MH63" s="34">
        <v>202</v>
      </c>
      <c r="MI63" s="35">
        <v>435.75</v>
      </c>
      <c r="MJ63" s="35">
        <v>3077.24</v>
      </c>
      <c r="MK63" s="10">
        <v>1576</v>
      </c>
      <c r="ML63" s="35">
        <v>528</v>
      </c>
      <c r="MM63" s="35"/>
      <c r="MO63" s="35">
        <v>1123</v>
      </c>
      <c r="MQ63" s="35">
        <v>39</v>
      </c>
      <c r="MR63" s="35">
        <v>19084</v>
      </c>
      <c r="MS63" s="35">
        <v>12350</v>
      </c>
      <c r="MT63" s="35">
        <v>15380</v>
      </c>
      <c r="MV63" s="34">
        <f>16796.88+578.36+1500+1033.18</f>
        <v>19908.420000000002</v>
      </c>
      <c r="MW63" s="35"/>
      <c r="MY63" s="35">
        <v>33930</v>
      </c>
      <c r="MZ63" s="35">
        <v>15956</v>
      </c>
      <c r="NB63" s="35">
        <v>0</v>
      </c>
      <c r="ND63" s="35">
        <v>9484</v>
      </c>
      <c r="NE63" s="35">
        <v>120</v>
      </c>
      <c r="NF63" s="35">
        <v>0</v>
      </c>
      <c r="NI63" s="35">
        <v>124</v>
      </c>
      <c r="NO63" s="35">
        <v>2453</v>
      </c>
      <c r="NP63" s="34">
        <v>42975</v>
      </c>
      <c r="NS63" s="35">
        <f>61307</f>
        <v>61307</v>
      </c>
      <c r="NT63" s="35"/>
      <c r="NU63" s="35">
        <v>1039</v>
      </c>
      <c r="NW63" s="35">
        <v>3919</v>
      </c>
      <c r="NX63" s="35">
        <v>5210</v>
      </c>
      <c r="NZ63" s="35">
        <v>1</v>
      </c>
      <c r="OB63" s="35">
        <v>1727</v>
      </c>
      <c r="OC63" s="35">
        <v>2912.31</v>
      </c>
      <c r="OD63" s="35">
        <v>236</v>
      </c>
      <c r="OF63" s="34">
        <v>783</v>
      </c>
      <c r="OG63" s="35">
        <v>6457</v>
      </c>
      <c r="OH63" s="35"/>
      <c r="OI63" s="35">
        <v>8444</v>
      </c>
      <c r="OK63" s="35">
        <f>260+1177</f>
        <v>1437</v>
      </c>
      <c r="OM63" s="35">
        <v>1001</v>
      </c>
      <c r="OQ63" s="35">
        <v>64280</v>
      </c>
      <c r="OS63" s="35">
        <v>303</v>
      </c>
      <c r="OU63" s="35">
        <v>0</v>
      </c>
      <c r="OZ63" s="35"/>
    </row>
    <row r="64" spans="1:416" s="12" customFormat="1">
      <c r="A64" s="33" t="s">
        <v>960</v>
      </c>
    </row>
    <row r="65" spans="1:416" s="10" customFormat="1">
      <c r="A65" s="65" t="s">
        <v>967</v>
      </c>
      <c r="B65" s="35">
        <v>3541</v>
      </c>
      <c r="C65" s="35">
        <v>43837</v>
      </c>
      <c r="D65" s="10">
        <v>35169</v>
      </c>
      <c r="E65" s="10">
        <v>35038</v>
      </c>
      <c r="F65" s="10">
        <v>16632</v>
      </c>
      <c r="G65" s="10">
        <v>24500</v>
      </c>
      <c r="H65" s="10">
        <v>71167</v>
      </c>
      <c r="I65" s="10">
        <v>0</v>
      </c>
      <c r="J65" s="35">
        <v>26060</v>
      </c>
      <c r="K65" s="35">
        <v>25800</v>
      </c>
      <c r="L65" s="35"/>
      <c r="M65" s="35">
        <f>213427.26-18600-1600-20000-1385.19-2204.22</f>
        <v>169637.85</v>
      </c>
      <c r="N65" s="35">
        <v>46094</v>
      </c>
      <c r="O65" s="35"/>
      <c r="P65" s="10">
        <v>0</v>
      </c>
      <c r="Q65" s="10">
        <v>0</v>
      </c>
      <c r="R65" s="35">
        <v>134109</v>
      </c>
      <c r="S65" s="35"/>
      <c r="T65" s="10">
        <v>66522</v>
      </c>
      <c r="U65" s="10">
        <v>87616</v>
      </c>
      <c r="V65" s="10">
        <v>32475</v>
      </c>
      <c r="W65" s="10">
        <v>89247</v>
      </c>
      <c r="X65" s="10">
        <v>74114</v>
      </c>
      <c r="Y65" s="10">
        <v>118853</v>
      </c>
      <c r="Z65" s="10">
        <v>102742</v>
      </c>
      <c r="AA65" s="10">
        <v>41815</v>
      </c>
      <c r="AB65" s="10">
        <v>93021</v>
      </c>
      <c r="AC65" s="10">
        <v>55610</v>
      </c>
      <c r="AD65" s="35">
        <v>906679</v>
      </c>
      <c r="AE65" s="35">
        <f>1563930-102000</f>
        <v>1461930</v>
      </c>
      <c r="AF65" s="35">
        <v>30753</v>
      </c>
      <c r="AG65" s="35">
        <v>173625</v>
      </c>
      <c r="AH65" s="10">
        <v>201672</v>
      </c>
      <c r="AI65" s="10">
        <v>61323</v>
      </c>
      <c r="AJ65" s="10">
        <v>86488</v>
      </c>
      <c r="AK65" s="35">
        <v>134030</v>
      </c>
      <c r="AL65" s="10">
        <v>273167</v>
      </c>
      <c r="AM65" s="10">
        <v>116322</v>
      </c>
      <c r="AN65" s="10">
        <v>202269</v>
      </c>
      <c r="AO65" s="10">
        <v>66063</v>
      </c>
      <c r="AP65" s="10">
        <v>93694</v>
      </c>
      <c r="AQ65" s="10">
        <v>120319</v>
      </c>
      <c r="AR65" s="10">
        <v>95815</v>
      </c>
      <c r="AS65" s="10">
        <v>11379</v>
      </c>
      <c r="AT65" s="10">
        <v>50257</v>
      </c>
      <c r="AU65" s="10">
        <v>61188</v>
      </c>
      <c r="AV65" s="10">
        <v>114313</v>
      </c>
      <c r="AW65" s="10">
        <v>176629</v>
      </c>
      <c r="AX65" s="10">
        <v>77282</v>
      </c>
      <c r="AY65" s="10">
        <v>50666</v>
      </c>
      <c r="AZ65" s="10">
        <v>109704</v>
      </c>
      <c r="BA65" s="10">
        <v>170755</v>
      </c>
      <c r="BB65" s="10">
        <v>8856</v>
      </c>
      <c r="BC65" s="10">
        <v>44574</v>
      </c>
      <c r="BD65" s="35">
        <v>28438</v>
      </c>
      <c r="BE65" s="35">
        <v>49463</v>
      </c>
      <c r="BF65" s="35">
        <v>16630</v>
      </c>
      <c r="BG65" s="35">
        <v>25481</v>
      </c>
      <c r="BH65" s="34">
        <v>1857951</v>
      </c>
      <c r="BI65" s="35">
        <v>5491</v>
      </c>
      <c r="BJ65" s="35">
        <v>183739.27</v>
      </c>
      <c r="BK65" s="35">
        <v>220158</v>
      </c>
      <c r="BL65" s="35">
        <v>0</v>
      </c>
      <c r="BM65" s="10">
        <v>0</v>
      </c>
      <c r="BN65" s="35">
        <v>88408.25</v>
      </c>
      <c r="BO65" s="35">
        <v>37880</v>
      </c>
      <c r="BP65" s="35">
        <f>54849</f>
        <v>54849</v>
      </c>
      <c r="BQ65" s="35">
        <f>-17129+51469</f>
        <v>34340</v>
      </c>
      <c r="BR65" s="35">
        <f>-16903+39074</f>
        <v>22171</v>
      </c>
      <c r="BS65" s="35">
        <f>72356</f>
        <v>72356</v>
      </c>
      <c r="BT65" s="35">
        <v>56271</v>
      </c>
      <c r="BU65" s="35">
        <f>148254-14238</f>
        <v>134016</v>
      </c>
      <c r="BV65" s="35">
        <f>84929-14047</f>
        <v>70882</v>
      </c>
      <c r="BW65" s="35">
        <f>74872</f>
        <v>74872</v>
      </c>
      <c r="BX65" s="35">
        <f>34728</f>
        <v>34728</v>
      </c>
      <c r="BY65" s="35">
        <f>46823-17648</f>
        <v>29175</v>
      </c>
      <c r="BZ65" s="10">
        <v>0</v>
      </c>
      <c r="CA65" s="35"/>
      <c r="CB65" s="10">
        <v>0</v>
      </c>
      <c r="CC65" s="35">
        <v>20018</v>
      </c>
      <c r="CD65" s="35">
        <f>42462+93</f>
        <v>42555</v>
      </c>
      <c r="CE65" s="10">
        <v>135135</v>
      </c>
      <c r="CF65" s="10">
        <v>90741</v>
      </c>
      <c r="CG65" s="10">
        <v>92099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35"/>
      <c r="DE65" s="10">
        <v>264386</v>
      </c>
      <c r="DF65" s="35">
        <v>89849</v>
      </c>
      <c r="DG65" s="35">
        <v>90243</v>
      </c>
      <c r="DH65" s="10">
        <v>35923</v>
      </c>
      <c r="DJ65" s="35">
        <v>61726</v>
      </c>
      <c r="DK65" s="35">
        <v>39073</v>
      </c>
      <c r="DL65" s="35">
        <v>24696</v>
      </c>
      <c r="DM65" s="35">
        <v>30324</v>
      </c>
      <c r="DN65" s="35">
        <v>50162</v>
      </c>
      <c r="DO65" s="35">
        <v>135482</v>
      </c>
      <c r="DP65" s="10">
        <v>83125</v>
      </c>
      <c r="DQ65" s="35">
        <v>19684</v>
      </c>
      <c r="DR65" s="35">
        <v>28442</v>
      </c>
      <c r="DS65" s="35">
        <v>9507</v>
      </c>
      <c r="DT65" s="81">
        <v>167200</v>
      </c>
      <c r="DU65" s="10">
        <v>82496</v>
      </c>
      <c r="DV65" s="70"/>
      <c r="DW65" s="35">
        <v>277843</v>
      </c>
      <c r="DX65" s="35">
        <v>58903</v>
      </c>
      <c r="DY65" s="10">
        <v>14592</v>
      </c>
      <c r="DZ65" s="35">
        <f>42630+48207</f>
        <v>90837</v>
      </c>
      <c r="EA65" s="35">
        <v>90770</v>
      </c>
      <c r="EB65" s="10">
        <v>190441</v>
      </c>
      <c r="EC65" s="35">
        <v>68323</v>
      </c>
      <c r="ED65" s="10">
        <v>16953</v>
      </c>
      <c r="EE65" s="10">
        <v>93631</v>
      </c>
      <c r="EF65" s="10">
        <v>72500</v>
      </c>
      <c r="EG65" s="10">
        <v>33102</v>
      </c>
      <c r="EH65" s="10">
        <v>53403</v>
      </c>
      <c r="EI65" s="10">
        <v>9625</v>
      </c>
      <c r="EK65" s="10">
        <v>17473</v>
      </c>
      <c r="EL65" s="35">
        <v>42500</v>
      </c>
      <c r="EM65" s="35">
        <v>16000</v>
      </c>
      <c r="EN65" s="35">
        <f>3469+65070</f>
        <v>68539</v>
      </c>
      <c r="EO65" s="35">
        <v>0</v>
      </c>
      <c r="EQ65" s="35">
        <v>0</v>
      </c>
      <c r="ER65" s="34">
        <f>20859+26000</f>
        <v>46859</v>
      </c>
      <c r="ES65" s="35">
        <v>23811</v>
      </c>
      <c r="ET65" s="10">
        <v>190313</v>
      </c>
      <c r="EU65" s="35">
        <v>16061</v>
      </c>
      <c r="EV65" s="35">
        <f>24095-2000</f>
        <v>22095</v>
      </c>
      <c r="EW65" s="35">
        <v>56331.95</v>
      </c>
      <c r="EX65" s="10">
        <v>0</v>
      </c>
      <c r="EY65" s="35">
        <v>66003</v>
      </c>
      <c r="EZ65" s="10">
        <v>24114</v>
      </c>
      <c r="FA65" s="35">
        <v>21158</v>
      </c>
      <c r="FB65" s="10">
        <v>0</v>
      </c>
      <c r="FC65" s="35">
        <v>1716</v>
      </c>
      <c r="FD65" s="34"/>
      <c r="FE65" s="35">
        <f>20702+11502+19700</f>
        <v>51904</v>
      </c>
      <c r="FF65" s="35">
        <v>56542</v>
      </c>
      <c r="FG65" s="10">
        <v>0</v>
      </c>
      <c r="FH65" s="10">
        <v>33319</v>
      </c>
      <c r="FI65" s="10">
        <v>36172</v>
      </c>
      <c r="FJ65" s="10">
        <v>50207</v>
      </c>
      <c r="FK65" s="10">
        <v>47489</v>
      </c>
      <c r="FL65" s="10">
        <v>4830</v>
      </c>
      <c r="FM65" s="10">
        <v>127254</v>
      </c>
      <c r="FN65" s="10">
        <v>79415</v>
      </c>
      <c r="FO65" s="10">
        <v>172916</v>
      </c>
      <c r="FP65" s="10">
        <v>66385</v>
      </c>
      <c r="FQ65" s="10">
        <v>469393</v>
      </c>
      <c r="FR65" s="10">
        <v>53500</v>
      </c>
      <c r="FS65" s="35">
        <v>8929</v>
      </c>
      <c r="FT65" s="35">
        <v>43396</v>
      </c>
      <c r="FU65" s="10">
        <v>2090</v>
      </c>
      <c r="FV65" s="35">
        <v>1485411</v>
      </c>
      <c r="FW65" s="10">
        <v>206991</v>
      </c>
      <c r="FX65" s="35">
        <v>42466</v>
      </c>
      <c r="FY65" s="35">
        <v>95400</v>
      </c>
      <c r="GA65" s="10">
        <v>0</v>
      </c>
      <c r="GB65" s="10">
        <v>0</v>
      </c>
      <c r="GC65" s="35">
        <v>61726</v>
      </c>
      <c r="GD65" s="10">
        <v>0</v>
      </c>
      <c r="GE65" s="35">
        <v>171262</v>
      </c>
      <c r="GF65" s="10">
        <v>126181</v>
      </c>
      <c r="GG65" s="35">
        <v>36434</v>
      </c>
      <c r="GH65" s="10">
        <v>37371</v>
      </c>
      <c r="GI65" s="35">
        <f>4925+3000</f>
        <v>7925</v>
      </c>
      <c r="GJ65" s="35">
        <v>230155</v>
      </c>
      <c r="GK65" s="35">
        <v>32184</v>
      </c>
      <c r="GL65" s="35">
        <v>57028</v>
      </c>
      <c r="GM65" s="35">
        <v>76167</v>
      </c>
      <c r="GO65" s="10">
        <v>18346</v>
      </c>
      <c r="GP65" s="10">
        <v>0</v>
      </c>
      <c r="GQ65" s="35">
        <f>45000</f>
        <v>45000</v>
      </c>
      <c r="GR65" s="10">
        <v>6220</v>
      </c>
      <c r="GS65" s="35"/>
      <c r="GT65" s="35"/>
      <c r="GV65" s="35">
        <v>50000</v>
      </c>
      <c r="GW65" s="10">
        <v>84823</v>
      </c>
      <c r="GX65" s="10">
        <v>8111</v>
      </c>
      <c r="GY65" s="10">
        <v>60831</v>
      </c>
      <c r="GZ65" s="10">
        <v>55822</v>
      </c>
      <c r="HA65" s="10">
        <v>38782</v>
      </c>
      <c r="HB65" s="10">
        <v>69799</v>
      </c>
      <c r="HC65" s="10">
        <v>10500</v>
      </c>
      <c r="HD65" s="10">
        <v>70825</v>
      </c>
      <c r="HE65" s="35">
        <v>100747</v>
      </c>
      <c r="HF65" s="35">
        <v>84617</v>
      </c>
      <c r="HG65" s="10">
        <v>45440</v>
      </c>
      <c r="HH65" s="10">
        <v>139149</v>
      </c>
      <c r="HI65" s="35">
        <f>4548+33936</f>
        <v>38484</v>
      </c>
      <c r="HJ65" s="10">
        <v>74109</v>
      </c>
      <c r="HK65" s="10">
        <v>200364</v>
      </c>
      <c r="HM65" s="10">
        <v>30467</v>
      </c>
      <c r="HN65" s="10">
        <v>112182</v>
      </c>
      <c r="HO65" s="10">
        <v>92358</v>
      </c>
      <c r="HP65" s="10">
        <v>84981</v>
      </c>
      <c r="HQ65" s="10">
        <v>90566</v>
      </c>
      <c r="HR65" s="10">
        <v>22596</v>
      </c>
      <c r="HS65" s="10">
        <v>150385</v>
      </c>
      <c r="HT65" s="10">
        <v>87031</v>
      </c>
      <c r="HU65" s="10">
        <v>40318</v>
      </c>
      <c r="HV65" s="10">
        <v>78367</v>
      </c>
      <c r="HW65" s="10">
        <v>40625</v>
      </c>
      <c r="HX65" s="10">
        <v>182117</v>
      </c>
      <c r="HY65" s="10">
        <v>76240</v>
      </c>
      <c r="HZ65" s="10">
        <v>83782</v>
      </c>
      <c r="IA65" s="35">
        <f>170736+26000+50846.9</f>
        <v>247582.9</v>
      </c>
      <c r="IB65" s="35"/>
      <c r="IC65" s="10">
        <v>8344</v>
      </c>
      <c r="ID65" s="35">
        <v>7661</v>
      </c>
      <c r="IE65" s="10">
        <v>68516</v>
      </c>
      <c r="IF65" s="10">
        <v>35000</v>
      </c>
      <c r="IG65" s="10">
        <v>18120</v>
      </c>
      <c r="IH65" s="10">
        <v>138534</v>
      </c>
      <c r="II65" s="10">
        <v>3248</v>
      </c>
      <c r="IJ65" s="10">
        <v>10756</v>
      </c>
      <c r="IK65" s="10">
        <v>13714</v>
      </c>
      <c r="IL65" s="10">
        <v>43055</v>
      </c>
      <c r="IM65" s="10">
        <v>39109</v>
      </c>
      <c r="IN65" s="10">
        <v>112982</v>
      </c>
      <c r="IO65" s="10">
        <v>48184</v>
      </c>
      <c r="IP65" s="10">
        <v>74836</v>
      </c>
      <c r="IQ65" s="10">
        <v>43430</v>
      </c>
      <c r="IR65" s="10">
        <v>54038</v>
      </c>
      <c r="IS65" s="10">
        <v>75415</v>
      </c>
      <c r="IT65" s="10">
        <v>53505</v>
      </c>
      <c r="IU65" s="10">
        <v>78274</v>
      </c>
      <c r="IV65" s="10">
        <v>8982</v>
      </c>
      <c r="IW65" s="10">
        <v>76563</v>
      </c>
      <c r="IX65" s="10">
        <v>18811</v>
      </c>
      <c r="IZ65" s="10">
        <v>212314</v>
      </c>
      <c r="JA65" s="10">
        <v>24175</v>
      </c>
      <c r="JC65" s="10">
        <v>236978</v>
      </c>
      <c r="JD65" s="10">
        <v>22404</v>
      </c>
      <c r="JE65" s="10">
        <v>95147</v>
      </c>
      <c r="JF65" s="10">
        <v>73621</v>
      </c>
      <c r="JG65" s="10">
        <v>120522</v>
      </c>
      <c r="JH65" s="10">
        <v>32189</v>
      </c>
      <c r="JI65" s="35">
        <v>191759.07</v>
      </c>
      <c r="JJ65" s="10">
        <v>91277</v>
      </c>
      <c r="JK65" s="35">
        <v>230802.76</v>
      </c>
      <c r="JL65" s="35">
        <v>145070</v>
      </c>
      <c r="JM65" s="35">
        <v>187263</v>
      </c>
      <c r="JN65" s="35">
        <v>240363</v>
      </c>
      <c r="JO65" s="35">
        <v>248257</v>
      </c>
      <c r="JP65" s="35">
        <v>200885.47</v>
      </c>
      <c r="JQ65" s="35">
        <v>186880</v>
      </c>
      <c r="JR65" s="35">
        <v>27795</v>
      </c>
      <c r="JS65" s="35">
        <v>169976</v>
      </c>
      <c r="JT65" s="82">
        <v>306363.62</v>
      </c>
      <c r="JU65" s="35">
        <v>235766</v>
      </c>
      <c r="JV65" s="35">
        <v>208159</v>
      </c>
      <c r="JW65" s="10">
        <v>245705</v>
      </c>
      <c r="JX65" s="10">
        <v>56764</v>
      </c>
      <c r="JY65" s="10">
        <v>49993.5</v>
      </c>
      <c r="JZ65" s="10">
        <v>15978</v>
      </c>
      <c r="KA65" s="10">
        <v>119707</v>
      </c>
      <c r="KD65" s="35">
        <v>25522</v>
      </c>
      <c r="KE65" s="10">
        <v>127614</v>
      </c>
      <c r="KF65" s="10">
        <v>7211</v>
      </c>
      <c r="KG65" s="10">
        <v>16229</v>
      </c>
      <c r="KH65" s="10">
        <v>37019</v>
      </c>
      <c r="KI65" s="10">
        <v>18515</v>
      </c>
      <c r="KJ65" s="10">
        <v>0</v>
      </c>
      <c r="KK65" s="35">
        <v>40372</v>
      </c>
      <c r="KL65" s="35">
        <v>40442</v>
      </c>
      <c r="KM65" s="35">
        <f>43790+33849</f>
        <v>77639</v>
      </c>
      <c r="KN65" s="10">
        <v>75540</v>
      </c>
      <c r="KO65" s="10">
        <v>69799</v>
      </c>
      <c r="KP65" s="35"/>
      <c r="KQ65" s="35">
        <v>71527</v>
      </c>
      <c r="KR65" s="35">
        <v>10771</v>
      </c>
      <c r="KS65" s="10">
        <v>0</v>
      </c>
      <c r="KT65" s="35">
        <v>44363</v>
      </c>
      <c r="KU65" s="35">
        <v>38057</v>
      </c>
      <c r="KV65" s="35">
        <v>19061</v>
      </c>
      <c r="KW65" s="35">
        <v>114035</v>
      </c>
      <c r="KX65" s="35">
        <v>24528</v>
      </c>
      <c r="KY65" s="35">
        <v>27390</v>
      </c>
      <c r="KZ65" s="35">
        <v>10069</v>
      </c>
      <c r="LA65" s="35">
        <v>12097</v>
      </c>
      <c r="LB65" s="35">
        <v>334804</v>
      </c>
      <c r="LC65" s="35">
        <v>234583</v>
      </c>
      <c r="LD65" s="35">
        <v>39000</v>
      </c>
      <c r="LE65" s="35">
        <v>125666</v>
      </c>
      <c r="LF65" s="35">
        <v>46044</v>
      </c>
      <c r="LG65" s="35">
        <v>125539</v>
      </c>
      <c r="LH65" s="35">
        <v>8530</v>
      </c>
      <c r="LI65" s="35">
        <v>65780</v>
      </c>
      <c r="LJ65" s="35">
        <f>105098.04+80329.3+15152.9+6830.59</f>
        <v>207410.83</v>
      </c>
      <c r="LK65" s="35">
        <v>10896</v>
      </c>
      <c r="LL65" s="10">
        <v>50615</v>
      </c>
      <c r="LM65" s="10">
        <v>0</v>
      </c>
      <c r="LN65" s="35">
        <v>44580</v>
      </c>
      <c r="LO65" s="35">
        <v>199298</v>
      </c>
      <c r="LP65" s="35">
        <v>653241</v>
      </c>
      <c r="LQ65" s="10">
        <v>15380</v>
      </c>
      <c r="LR65" s="35">
        <v>49875</v>
      </c>
      <c r="LS65" s="35">
        <f>26222.76+9591.79</f>
        <v>35814.550000000003</v>
      </c>
      <c r="LT65" s="10">
        <v>0</v>
      </c>
      <c r="LU65" s="35">
        <v>98666</v>
      </c>
      <c r="LV65" s="35">
        <v>54000</v>
      </c>
      <c r="LW65" s="35">
        <v>89299</v>
      </c>
      <c r="LX65" s="35"/>
      <c r="LY65" s="35">
        <v>34401</v>
      </c>
      <c r="LZ65" s="35">
        <v>43123</v>
      </c>
      <c r="MA65" s="35">
        <v>9025</v>
      </c>
      <c r="MB65" s="35">
        <v>5600</v>
      </c>
      <c r="MC65" s="10">
        <v>0</v>
      </c>
      <c r="MD65" s="10">
        <v>0</v>
      </c>
      <c r="ME65" s="10">
        <v>13496</v>
      </c>
      <c r="MF65" s="35">
        <v>31385</v>
      </c>
      <c r="MG65" s="35">
        <v>46709</v>
      </c>
      <c r="MH65" s="35">
        <v>0</v>
      </c>
      <c r="MI65" s="10">
        <v>0</v>
      </c>
      <c r="MJ65" s="10">
        <v>32348</v>
      </c>
      <c r="MK65" s="10">
        <v>50</v>
      </c>
      <c r="ML65" s="35">
        <v>212297</v>
      </c>
      <c r="MM65" s="34">
        <f>130222.19+1181.25</f>
        <v>131403.44</v>
      </c>
      <c r="MN65" s="35">
        <v>217825</v>
      </c>
      <c r="MO65" s="35">
        <v>1228511</v>
      </c>
      <c r="MP65" s="35">
        <v>19083</v>
      </c>
      <c r="MQ65" s="35">
        <f>20796*3.5</f>
        <v>72786</v>
      </c>
      <c r="MR65" s="35">
        <v>73564</v>
      </c>
      <c r="MS65" s="35">
        <v>36199</v>
      </c>
      <c r="MT65" s="35">
        <v>26871</v>
      </c>
      <c r="MU65" s="35">
        <v>12720</v>
      </c>
      <c r="MV65" s="34">
        <f>122506+1287.58</f>
        <v>123793.58</v>
      </c>
      <c r="MW65" s="35">
        <v>30000</v>
      </c>
      <c r="MX65" s="35">
        <v>10000</v>
      </c>
      <c r="MY65" s="35">
        <v>292146</v>
      </c>
      <c r="MZ65" s="35">
        <v>85587</v>
      </c>
      <c r="NA65" s="10">
        <v>50952</v>
      </c>
      <c r="NB65" s="35">
        <v>19287</v>
      </c>
      <c r="NC65" s="35">
        <v>29096</v>
      </c>
      <c r="ND65" s="35">
        <v>7667</v>
      </c>
      <c r="NE65" s="35"/>
      <c r="NF65" s="35">
        <v>11411</v>
      </c>
      <c r="NG65" s="35">
        <v>38312</v>
      </c>
      <c r="NH65" s="35">
        <v>10203</v>
      </c>
      <c r="NI65" s="35">
        <v>13926</v>
      </c>
      <c r="NJ65" s="35">
        <v>45</v>
      </c>
      <c r="NK65" s="35">
        <v>7068</v>
      </c>
      <c r="NL65" s="35">
        <v>81016</v>
      </c>
      <c r="NM65" s="35">
        <f>23208+25000</f>
        <v>48208</v>
      </c>
      <c r="NN65" s="10">
        <v>52964</v>
      </c>
      <c r="NO65" s="35">
        <v>78504</v>
      </c>
      <c r="NP65" s="35">
        <v>61883.87</v>
      </c>
      <c r="NQ65" s="35">
        <v>1939</v>
      </c>
      <c r="NR65" s="35">
        <v>26949</v>
      </c>
      <c r="NS65" s="35">
        <f>166223-1579-3158-12450</f>
        <v>149036</v>
      </c>
      <c r="NT65" s="35">
        <v>11963</v>
      </c>
      <c r="NU65" s="35">
        <v>247627</v>
      </c>
      <c r="NV65" s="35">
        <v>25241.51</v>
      </c>
      <c r="NW65" s="35">
        <v>39073</v>
      </c>
      <c r="NX65" s="35">
        <v>2908</v>
      </c>
      <c r="NY65" s="35">
        <v>35929</v>
      </c>
      <c r="NZ65" s="35">
        <v>0</v>
      </c>
      <c r="OA65" s="35">
        <v>61966</v>
      </c>
      <c r="OB65" s="35">
        <v>659634</v>
      </c>
      <c r="OC65" s="35">
        <v>75059</v>
      </c>
      <c r="OD65" s="35"/>
      <c r="OE65" s="35">
        <v>10718</v>
      </c>
      <c r="OF65" s="34">
        <v>242057</v>
      </c>
      <c r="OG65" s="35">
        <v>42674</v>
      </c>
      <c r="OH65" s="35">
        <v>15000</v>
      </c>
      <c r="OI65" s="35">
        <v>34646</v>
      </c>
      <c r="OJ65" s="35">
        <v>54890</v>
      </c>
      <c r="OK65" s="35">
        <v>114255</v>
      </c>
      <c r="OL65" s="35">
        <v>51343</v>
      </c>
      <c r="OM65" s="35">
        <f>81405-32000</f>
        <v>49405</v>
      </c>
      <c r="ON65" s="35">
        <v>3790</v>
      </c>
      <c r="OO65" s="35">
        <v>244744</v>
      </c>
      <c r="OP65" s="10">
        <v>0</v>
      </c>
      <c r="OQ65" s="35">
        <v>47139</v>
      </c>
      <c r="OR65" s="35">
        <v>36264</v>
      </c>
      <c r="OS65" s="35">
        <v>114985</v>
      </c>
      <c r="OT65" s="35">
        <f>64048+55825-16479</f>
        <v>103394</v>
      </c>
      <c r="OU65" s="35">
        <v>55235</v>
      </c>
      <c r="OZ65" s="35"/>
    </row>
    <row r="66" spans="1:416" s="10" customFormat="1">
      <c r="A66" s="65" t="s">
        <v>968</v>
      </c>
      <c r="B66" s="35">
        <v>294</v>
      </c>
      <c r="C66" s="35">
        <v>2812</v>
      </c>
      <c r="D66" s="10">
        <v>10365</v>
      </c>
      <c r="E66" s="10">
        <v>8760</v>
      </c>
      <c r="F66" s="10">
        <v>3326</v>
      </c>
      <c r="G66" s="10">
        <v>4900</v>
      </c>
      <c r="H66" s="10">
        <v>17654</v>
      </c>
      <c r="I66" s="10">
        <v>0</v>
      </c>
      <c r="J66" s="35">
        <v>3075</v>
      </c>
      <c r="K66" s="35">
        <v>5594</v>
      </c>
      <c r="L66" s="35"/>
      <c r="M66" s="35">
        <f>25639.58+11057.18+2585.97+2549.92-470-47.93-1240-85.88-290-20.09-168.62</f>
        <v>39510.130000000005</v>
      </c>
      <c r="N66" s="35">
        <v>12149</v>
      </c>
      <c r="O66" s="35"/>
      <c r="R66" s="35">
        <v>16423</v>
      </c>
      <c r="S66" s="35">
        <v>22815</v>
      </c>
      <c r="T66" s="10">
        <v>19957</v>
      </c>
      <c r="U66" s="10">
        <v>26597</v>
      </c>
      <c r="V66" s="10">
        <v>9743</v>
      </c>
      <c r="W66" s="10">
        <v>26774</v>
      </c>
      <c r="X66" s="10">
        <v>22234</v>
      </c>
      <c r="Y66" s="10">
        <v>35656</v>
      </c>
      <c r="Z66" s="10">
        <v>30823</v>
      </c>
      <c r="AA66" s="10">
        <v>12544</v>
      </c>
      <c r="AB66" s="10">
        <v>27906</v>
      </c>
      <c r="AC66" s="10">
        <v>16683</v>
      </c>
      <c r="AD66" s="35">
        <v>165071</v>
      </c>
      <c r="AE66" s="35">
        <f>235892-15300</f>
        <v>220592</v>
      </c>
      <c r="AF66" s="35">
        <f>(AF65*20.05%)+1356</f>
        <v>7521.9765000000007</v>
      </c>
      <c r="AG66" s="35">
        <v>74958</v>
      </c>
      <c r="AH66" s="10">
        <v>76702</v>
      </c>
      <c r="AI66" s="10">
        <v>31731</v>
      </c>
      <c r="AJ66" s="10">
        <v>38666</v>
      </c>
      <c r="AK66" s="35">
        <v>50071</v>
      </c>
      <c r="AL66" s="10">
        <v>116966</v>
      </c>
      <c r="AM66" s="10">
        <v>61466</v>
      </c>
      <c r="AN66" s="10">
        <v>70998</v>
      </c>
      <c r="AO66" s="10">
        <v>31825</v>
      </c>
      <c r="AP66" s="10">
        <v>35325</v>
      </c>
      <c r="AQ66" s="10">
        <v>46676</v>
      </c>
      <c r="AR66" s="10">
        <v>46489</v>
      </c>
      <c r="AS66" s="10">
        <v>13735</v>
      </c>
      <c r="AT66" s="10">
        <v>33642</v>
      </c>
      <c r="AU66" s="10">
        <v>25806</v>
      </c>
      <c r="AV66" s="10">
        <v>44242</v>
      </c>
      <c r="AW66" s="10">
        <v>62332</v>
      </c>
      <c r="AX66" s="10">
        <v>32481</v>
      </c>
      <c r="AY66" s="10">
        <v>7273</v>
      </c>
      <c r="AZ66" s="10">
        <v>48206</v>
      </c>
      <c r="BA66" s="10">
        <v>77458</v>
      </c>
      <c r="BB66" s="10">
        <v>2788</v>
      </c>
      <c r="BC66" s="10">
        <v>15523</v>
      </c>
      <c r="BD66" s="35">
        <v>6723</v>
      </c>
      <c r="BE66" s="35">
        <v>16645</v>
      </c>
      <c r="BF66" s="35">
        <v>7112</v>
      </c>
      <c r="BG66" s="35">
        <v>9973</v>
      </c>
      <c r="BH66" s="34">
        <v>275065</v>
      </c>
      <c r="BI66" s="35">
        <f>BI65*16%</f>
        <v>878.56000000000006</v>
      </c>
      <c r="BJ66" s="35">
        <v>70175.73</v>
      </c>
      <c r="BK66" s="35">
        <v>65947</v>
      </c>
      <c r="BL66" s="35"/>
      <c r="BN66" s="35">
        <v>15430.34</v>
      </c>
      <c r="BO66" s="35">
        <v>7576</v>
      </c>
      <c r="BP66" s="35">
        <f>9221+11687</f>
        <v>20908</v>
      </c>
      <c r="BQ66" s="35">
        <f>-3161+6808</f>
        <v>3647</v>
      </c>
      <c r="BR66" s="35">
        <f>-3122+6375</f>
        <v>3253</v>
      </c>
      <c r="BS66" s="35">
        <v>14034</v>
      </c>
      <c r="BT66" s="35">
        <v>11390</v>
      </c>
      <c r="BU66" s="35">
        <f>31674-2843</f>
        <v>28831</v>
      </c>
      <c r="BV66" s="35">
        <f>17040-2877</f>
        <v>14163</v>
      </c>
      <c r="BW66" s="35">
        <f>14085</f>
        <v>14085</v>
      </c>
      <c r="BX66" s="35">
        <v>6039</v>
      </c>
      <c r="BY66" s="35">
        <f>10258-9386</f>
        <v>872</v>
      </c>
      <c r="CA66" s="35">
        <v>4085</v>
      </c>
      <c r="CC66" s="35">
        <v>1854</v>
      </c>
      <c r="CD66" s="35">
        <f>8349</f>
        <v>8349</v>
      </c>
      <c r="CE66" s="10">
        <v>41588</v>
      </c>
      <c r="CF66" s="10">
        <v>19841</v>
      </c>
      <c r="CG66" s="10">
        <v>29026</v>
      </c>
      <c r="DD66" s="35"/>
      <c r="DE66" s="10">
        <v>72112</v>
      </c>
      <c r="DF66" s="35">
        <v>16192</v>
      </c>
      <c r="DG66" s="35">
        <v>19449</v>
      </c>
      <c r="DH66" s="10">
        <v>11510</v>
      </c>
      <c r="DJ66" s="35">
        <v>12034</v>
      </c>
      <c r="DK66" s="35">
        <v>9251</v>
      </c>
      <c r="DL66" s="35">
        <v>1976</v>
      </c>
      <c r="DM66" s="35">
        <v>793</v>
      </c>
      <c r="DN66" s="35">
        <v>5390</v>
      </c>
      <c r="DO66" s="35">
        <v>20742</v>
      </c>
      <c r="DP66" s="10">
        <v>19862</v>
      </c>
      <c r="DQ66" s="35">
        <v>1772</v>
      </c>
      <c r="DR66" s="35">
        <v>2844</v>
      </c>
      <c r="DS66" s="35">
        <v>2908</v>
      </c>
      <c r="DT66" s="81">
        <v>30060</v>
      </c>
      <c r="DU66" s="10">
        <v>21815</v>
      </c>
      <c r="DV66" s="70"/>
      <c r="DW66" s="35">
        <v>87629</v>
      </c>
      <c r="DX66" s="35">
        <v>11456</v>
      </c>
      <c r="DY66" s="10">
        <v>3354</v>
      </c>
      <c r="DZ66" s="35">
        <f>11039+9810</f>
        <v>20849</v>
      </c>
      <c r="EA66" s="35">
        <v>6808</v>
      </c>
      <c r="EB66" s="10">
        <v>39061</v>
      </c>
      <c r="EC66" s="35">
        <v>6832</v>
      </c>
      <c r="ED66" s="10">
        <v>1869</v>
      </c>
      <c r="EE66" s="10">
        <v>8088</v>
      </c>
      <c r="EF66" s="10">
        <v>18442</v>
      </c>
      <c r="EG66" s="10">
        <v>5944</v>
      </c>
      <c r="EH66" s="10">
        <v>7996</v>
      </c>
      <c r="EI66" s="10">
        <v>839</v>
      </c>
      <c r="EL66" s="35">
        <v>3251</v>
      </c>
      <c r="EM66" s="35">
        <v>630</v>
      </c>
      <c r="EN66" s="35">
        <f>232+13014</f>
        <v>13246</v>
      </c>
      <c r="EO66" s="35">
        <v>0</v>
      </c>
      <c r="EQ66" s="35">
        <v>0</v>
      </c>
      <c r="ER66" s="34">
        <f>1446.15+338.33+821.56+13000</f>
        <v>15606.04</v>
      </c>
      <c r="ES66" s="35">
        <v>4762</v>
      </c>
      <c r="ET66" s="10">
        <v>19472</v>
      </c>
      <c r="EU66" s="35">
        <v>1445</v>
      </c>
      <c r="EV66" s="35">
        <f>1354.42-200</f>
        <v>1154.42</v>
      </c>
      <c r="EW66" s="35">
        <v>8852</v>
      </c>
      <c r="EY66" s="35">
        <v>31262</v>
      </c>
      <c r="EZ66" s="10">
        <v>4790</v>
      </c>
      <c r="FA66" s="35">
        <v>1443</v>
      </c>
      <c r="FC66" s="35">
        <v>163</v>
      </c>
      <c r="FD66" s="34"/>
      <c r="FE66" s="35">
        <f>1590+880+115+1507+197</f>
        <v>4289</v>
      </c>
      <c r="FF66" s="35">
        <v>7392</v>
      </c>
      <c r="FH66" s="10">
        <v>18314</v>
      </c>
      <c r="FI66" s="10">
        <v>12992</v>
      </c>
      <c r="FJ66" s="10">
        <v>15062</v>
      </c>
      <c r="FK66" s="10">
        <v>14290</v>
      </c>
      <c r="FL66" s="10">
        <v>1161</v>
      </c>
      <c r="FM66" s="10">
        <v>44592</v>
      </c>
      <c r="FN66" s="10">
        <v>21824</v>
      </c>
      <c r="FO66" s="10">
        <v>37126</v>
      </c>
      <c r="FP66" s="10">
        <v>19916</v>
      </c>
      <c r="FQ66" s="10">
        <v>149087</v>
      </c>
      <c r="FR66" s="10">
        <v>12338</v>
      </c>
      <c r="FS66" s="35">
        <v>1071</v>
      </c>
      <c r="FT66" s="35">
        <v>4149</v>
      </c>
      <c r="FU66" s="10">
        <v>761</v>
      </c>
      <c r="FV66" s="35">
        <v>321052</v>
      </c>
      <c r="FW66" s="10">
        <v>28900</v>
      </c>
      <c r="FX66" s="35">
        <v>10642</v>
      </c>
      <c r="FY66" s="35">
        <v>8191</v>
      </c>
      <c r="GB66" s="10">
        <v>0</v>
      </c>
      <c r="GC66" s="35">
        <v>12034</v>
      </c>
      <c r="GE66" s="35">
        <v>53566</v>
      </c>
      <c r="GF66" s="10">
        <v>26247</v>
      </c>
      <c r="GG66" s="35"/>
      <c r="GH66" s="10">
        <v>3337</v>
      </c>
      <c r="GI66" s="35">
        <v>1008</v>
      </c>
      <c r="GJ66" s="35">
        <v>45087</v>
      </c>
      <c r="GK66" s="35">
        <v>6297</v>
      </c>
      <c r="GL66" s="35">
        <v>7444</v>
      </c>
      <c r="GM66" s="35">
        <v>5827</v>
      </c>
      <c r="GO66" s="10">
        <v>6064</v>
      </c>
      <c r="GQ66" s="35">
        <f>3443</f>
        <v>3443</v>
      </c>
      <c r="GR66" s="10">
        <v>3007</v>
      </c>
      <c r="GS66" s="35"/>
      <c r="GT66" s="35">
        <v>14377</v>
      </c>
      <c r="GV66" s="35">
        <v>9500</v>
      </c>
      <c r="GW66" s="10">
        <v>7040</v>
      </c>
      <c r="GX66" s="10">
        <v>2824</v>
      </c>
      <c r="GY66" s="10">
        <v>8974</v>
      </c>
      <c r="GZ66" s="10">
        <v>11518</v>
      </c>
      <c r="HA66" s="10">
        <v>4517</v>
      </c>
      <c r="HB66" s="10">
        <v>9074</v>
      </c>
      <c r="HC66" s="10">
        <v>803</v>
      </c>
      <c r="HD66" s="10">
        <v>17174</v>
      </c>
      <c r="HE66" s="35">
        <v>28947</v>
      </c>
      <c r="HF66" s="35">
        <v>23314</v>
      </c>
      <c r="HG66" s="10">
        <v>13080</v>
      </c>
      <c r="HH66" s="10">
        <v>59700</v>
      </c>
      <c r="HI66" s="35">
        <f>471+12202</f>
        <v>12673</v>
      </c>
      <c r="HJ66" s="10">
        <v>17518</v>
      </c>
      <c r="HK66" s="10">
        <v>42471</v>
      </c>
      <c r="HL66" s="10">
        <v>1117</v>
      </c>
      <c r="HM66" s="10">
        <v>8646</v>
      </c>
      <c r="HN66" s="10">
        <v>21391</v>
      </c>
      <c r="HO66" s="10">
        <v>18198</v>
      </c>
      <c r="HP66" s="10">
        <v>45392</v>
      </c>
      <c r="HQ66" s="10">
        <v>16369</v>
      </c>
      <c r="HR66" s="10">
        <v>7689</v>
      </c>
      <c r="HS66" s="10">
        <v>38572</v>
      </c>
      <c r="HT66" s="10">
        <v>6658</v>
      </c>
      <c r="HU66" s="10">
        <v>23809</v>
      </c>
      <c r="HV66" s="10">
        <v>15457</v>
      </c>
      <c r="HW66" s="10">
        <v>10086</v>
      </c>
      <c r="HX66" s="10">
        <v>41099</v>
      </c>
      <c r="HY66" s="10">
        <v>34108</v>
      </c>
      <c r="HZ66" s="10">
        <v>32454</v>
      </c>
      <c r="IA66" s="35">
        <f>20076.13+22908.04+5460+10677.85</f>
        <v>59122.02</v>
      </c>
      <c r="IB66" s="35"/>
      <c r="IC66" s="10">
        <v>638</v>
      </c>
      <c r="ID66" s="35">
        <v>4507</v>
      </c>
      <c r="IE66" s="10">
        <v>13196</v>
      </c>
      <c r="IF66" s="10">
        <v>2808</v>
      </c>
      <c r="IG66" s="10">
        <v>1386</v>
      </c>
      <c r="IH66" s="10">
        <v>63661</v>
      </c>
      <c r="II66" s="10">
        <v>975</v>
      </c>
      <c r="IJ66" s="10">
        <v>2371</v>
      </c>
      <c r="IK66" s="10">
        <v>1434</v>
      </c>
      <c r="IL66" s="10">
        <v>12631</v>
      </c>
      <c r="IM66" s="10">
        <v>9974</v>
      </c>
      <c r="IN66" s="10">
        <v>33895</v>
      </c>
      <c r="IO66" s="10">
        <v>17821</v>
      </c>
      <c r="IP66" s="10">
        <v>22451</v>
      </c>
      <c r="IQ66" s="10">
        <v>12274</v>
      </c>
      <c r="IR66" s="10">
        <v>16211</v>
      </c>
      <c r="IS66" s="10">
        <v>22624</v>
      </c>
      <c r="IT66" s="10">
        <v>14351</v>
      </c>
      <c r="IU66" s="10">
        <v>23482</v>
      </c>
      <c r="IV66" s="10">
        <v>2728</v>
      </c>
      <c r="IW66" s="10">
        <v>20008</v>
      </c>
      <c r="IX66" s="10">
        <v>3992</v>
      </c>
      <c r="IZ66" s="10">
        <v>47484</v>
      </c>
      <c r="JA66" s="10">
        <v>6382</v>
      </c>
      <c r="JC66" s="10">
        <v>100126</v>
      </c>
      <c r="JD66" s="10">
        <v>4550</v>
      </c>
      <c r="JE66" s="10">
        <v>11418</v>
      </c>
      <c r="JF66" s="10">
        <v>8835</v>
      </c>
      <c r="JG66" s="10">
        <v>14463</v>
      </c>
      <c r="JH66" s="10">
        <v>5560</v>
      </c>
      <c r="JI66" s="35">
        <v>31139</v>
      </c>
      <c r="JJ66" s="10">
        <v>13546</v>
      </c>
      <c r="JK66" s="35">
        <v>35521</v>
      </c>
      <c r="JL66" s="35">
        <v>20674</v>
      </c>
      <c r="JM66" s="35">
        <v>29942</v>
      </c>
      <c r="JN66" s="35">
        <v>43245</v>
      </c>
      <c r="JO66" s="35">
        <v>40240</v>
      </c>
      <c r="JP66" s="35">
        <v>31708</v>
      </c>
      <c r="JQ66" s="35">
        <v>29387</v>
      </c>
      <c r="JR66" s="35">
        <v>4269</v>
      </c>
      <c r="JS66" s="35">
        <v>26768</v>
      </c>
      <c r="JT66" s="82">
        <v>47071.403318722849</v>
      </c>
      <c r="JU66" s="35">
        <v>39517</v>
      </c>
      <c r="JV66" s="35">
        <v>32919</v>
      </c>
      <c r="JW66" s="10">
        <v>60509</v>
      </c>
      <c r="JX66" s="10">
        <v>10690</v>
      </c>
      <c r="JY66" s="10">
        <v>3741.23</v>
      </c>
      <c r="JZ66" s="10">
        <v>1222</v>
      </c>
      <c r="KA66" s="10">
        <v>9158</v>
      </c>
      <c r="KD66" s="35">
        <v>8919</v>
      </c>
      <c r="KE66" s="10">
        <v>46007</v>
      </c>
      <c r="KF66" s="10">
        <v>1442</v>
      </c>
      <c r="KG66" s="10">
        <v>3349</v>
      </c>
      <c r="KH66" s="10">
        <v>13188</v>
      </c>
      <c r="KI66" s="10">
        <v>5700</v>
      </c>
      <c r="KJ66" s="10">
        <v>0</v>
      </c>
      <c r="KK66" s="35">
        <v>6037</v>
      </c>
      <c r="KL66" s="35">
        <v>14809</v>
      </c>
      <c r="KM66" s="35">
        <f>5094+9679+8004+658</f>
        <v>23435</v>
      </c>
      <c r="KN66" s="10">
        <v>24616</v>
      </c>
      <c r="KO66" s="10">
        <v>9074</v>
      </c>
      <c r="KP66" s="35"/>
      <c r="KQ66" s="35">
        <v>7942</v>
      </c>
      <c r="KR66" s="35">
        <v>824</v>
      </c>
      <c r="KS66" s="10">
        <v>0</v>
      </c>
      <c r="KT66" s="35">
        <v>8000</v>
      </c>
      <c r="KU66" s="35">
        <v>7610</v>
      </c>
      <c r="KV66" s="35">
        <f>KV65*0.09</f>
        <v>1715.49</v>
      </c>
      <c r="KW66" s="35">
        <v>32842</v>
      </c>
      <c r="KX66" s="35">
        <v>2769</v>
      </c>
      <c r="KY66" s="35">
        <v>13413</v>
      </c>
      <c r="KZ66" s="35">
        <v>2687</v>
      </c>
      <c r="LA66" s="35">
        <v>925</v>
      </c>
      <c r="LB66" s="35">
        <v>55371</v>
      </c>
      <c r="LC66" s="35">
        <v>20206</v>
      </c>
      <c r="LD66" s="35">
        <v>3413</v>
      </c>
      <c r="LE66" s="35">
        <v>68754</v>
      </c>
      <c r="LF66" s="35">
        <v>3840</v>
      </c>
      <c r="LG66" s="35">
        <v>26011</v>
      </c>
      <c r="LH66" s="35">
        <v>1183</v>
      </c>
      <c r="LI66" s="35">
        <v>2664</v>
      </c>
      <c r="LJ66" s="35">
        <f>28617.32+25181.32+2849.73+11195.97+16104.49+1077.79+7127.99+19969.85+26256.46+1743.3+10147.02+839.8+1400+1847.69+200</f>
        <v>154558.72999999995</v>
      </c>
      <c r="LK66" s="35">
        <v>2076</v>
      </c>
      <c r="LL66" s="10">
        <v>9162</v>
      </c>
      <c r="LN66" s="35">
        <v>15127</v>
      </c>
      <c r="LO66" s="35">
        <v>23117</v>
      </c>
      <c r="LP66" s="35">
        <v>251461</v>
      </c>
      <c r="LQ66" s="10">
        <v>2991</v>
      </c>
      <c r="LR66" s="35">
        <f>LR65*0.35</f>
        <v>17456.25</v>
      </c>
      <c r="LS66" s="35">
        <f>10413.18+4922.44</f>
        <v>15335.619999999999</v>
      </c>
      <c r="LU66" s="35">
        <v>63058</v>
      </c>
      <c r="LV66" s="35">
        <v>10800</v>
      </c>
      <c r="LW66" s="35">
        <v>3766</v>
      </c>
      <c r="LX66" s="35"/>
      <c r="LY66" s="35">
        <v>6331</v>
      </c>
      <c r="LZ66" s="35">
        <f>+LZ65*0.18</f>
        <v>7762.1399999999994</v>
      </c>
      <c r="MA66" s="35">
        <v>1755</v>
      </c>
      <c r="MB66" s="35">
        <v>841</v>
      </c>
      <c r="MC66" s="10">
        <v>0</v>
      </c>
      <c r="ME66" s="10">
        <v>6874</v>
      </c>
      <c r="MF66" s="35">
        <f>MF65*0.09</f>
        <v>2824.65</v>
      </c>
      <c r="MG66" s="35">
        <v>13756</v>
      </c>
      <c r="MH66" s="35"/>
      <c r="MJ66" s="10">
        <v>11194</v>
      </c>
      <c r="MK66" s="10">
        <v>10</v>
      </c>
      <c r="ML66" s="35">
        <v>47830</v>
      </c>
      <c r="MM66" s="34">
        <v>43950</v>
      </c>
      <c r="MN66" s="35">
        <v>48269</v>
      </c>
      <c r="MO66" s="35">
        <v>262098</v>
      </c>
      <c r="MP66" s="35">
        <v>1868</v>
      </c>
      <c r="MQ66" s="35">
        <f>+MQ65*0.25</f>
        <v>18196.5</v>
      </c>
      <c r="MR66" s="35">
        <v>28608</v>
      </c>
      <c r="MS66" s="35">
        <v>20823</v>
      </c>
      <c r="MT66" s="35">
        <v>13614</v>
      </c>
      <c r="MU66" s="35">
        <v>3999</v>
      </c>
      <c r="MV66" s="34">
        <f>-4797+14000</f>
        <v>9203</v>
      </c>
      <c r="MW66" s="35"/>
      <c r="MX66" s="35">
        <v>1200</v>
      </c>
      <c r="MY66" s="35">
        <v>123146</v>
      </c>
      <c r="MZ66" s="35">
        <v>3720</v>
      </c>
      <c r="NB66" s="35">
        <v>3361</v>
      </c>
      <c r="NC66" s="35">
        <v>10554</v>
      </c>
      <c r="ND66" s="35">
        <v>1162</v>
      </c>
      <c r="NE66" s="35"/>
      <c r="NF66" s="35">
        <v>1686</v>
      </c>
      <c r="NG66" s="35">
        <v>5328</v>
      </c>
      <c r="NH66" s="35">
        <v>1380</v>
      </c>
      <c r="NI66" s="35">
        <v>1567</v>
      </c>
      <c r="NJ66" s="35">
        <v>1</v>
      </c>
      <c r="NK66" s="35">
        <v>7253</v>
      </c>
      <c r="NL66" s="35">
        <v>27092</v>
      </c>
      <c r="NM66" s="35">
        <f>2515+(25000*0.08)</f>
        <v>4515</v>
      </c>
      <c r="NN66" s="10">
        <v>4086</v>
      </c>
      <c r="NO66" s="35">
        <v>11714</v>
      </c>
      <c r="NP66" s="35">
        <v>11139</v>
      </c>
      <c r="NQ66" s="35"/>
      <c r="NR66" s="35">
        <v>6363</v>
      </c>
      <c r="NS66" s="35">
        <f>41127-121-242-2100</f>
        <v>38664</v>
      </c>
      <c r="NT66" s="35">
        <v>957</v>
      </c>
      <c r="NU66" s="35">
        <v>54082</v>
      </c>
      <c r="NV66" s="35">
        <v>5462.7</v>
      </c>
      <c r="NW66" s="35">
        <v>9251</v>
      </c>
      <c r="NX66" s="35">
        <v>5368</v>
      </c>
      <c r="NY66" s="35">
        <v>2750</v>
      </c>
      <c r="NZ66" s="35"/>
      <c r="OA66" s="35">
        <v>9981</v>
      </c>
      <c r="OB66" s="35"/>
      <c r="OC66" s="35">
        <v>7849</v>
      </c>
      <c r="OD66" s="35"/>
      <c r="OE66" s="35">
        <v>2079</v>
      </c>
      <c r="OF66" s="34">
        <v>57464</v>
      </c>
      <c r="OG66" s="35">
        <v>5122</v>
      </c>
      <c r="OH66" s="35">
        <v>4200</v>
      </c>
      <c r="OI66" s="35">
        <v>7592</v>
      </c>
      <c r="OJ66" s="35">
        <v>11911</v>
      </c>
      <c r="OK66" s="35">
        <f>26116+3101</f>
        <v>29217</v>
      </c>
      <c r="OL66" s="35">
        <v>3783</v>
      </c>
      <c r="OM66" s="35">
        <v>8105</v>
      </c>
      <c r="ON66" s="35">
        <v>290</v>
      </c>
      <c r="OO66" s="35">
        <v>29516</v>
      </c>
      <c r="OQ66" s="35">
        <v>8319</v>
      </c>
      <c r="OR66" s="35">
        <v>3538</v>
      </c>
      <c r="OS66" s="35">
        <v>25657</v>
      </c>
      <c r="OT66" s="35">
        <f>119873*0.298</f>
        <v>35722.153999999995</v>
      </c>
      <c r="OU66" s="35">
        <v>12325</v>
      </c>
      <c r="OZ66" s="35"/>
    </row>
    <row r="67" spans="1:416" s="10" customFormat="1">
      <c r="A67" s="65" t="s">
        <v>969</v>
      </c>
      <c r="B67" s="35"/>
      <c r="D67" s="10">
        <v>1908</v>
      </c>
      <c r="F67" s="10">
        <v>41853</v>
      </c>
      <c r="H67" s="10" t="s">
        <v>927</v>
      </c>
      <c r="I67" s="10">
        <v>0</v>
      </c>
      <c r="J67" s="35">
        <v>48022</v>
      </c>
      <c r="L67" s="35">
        <v>114794</v>
      </c>
      <c r="M67" s="35">
        <f>15</f>
        <v>15</v>
      </c>
      <c r="O67" s="35"/>
      <c r="S67" s="35">
        <v>78052</v>
      </c>
      <c r="AB67" s="10">
        <v>1140</v>
      </c>
      <c r="AD67" s="35">
        <v>347240</v>
      </c>
      <c r="AE67" s="35">
        <v>328861</v>
      </c>
      <c r="AG67" s="35">
        <v>116015</v>
      </c>
      <c r="AH67" s="10">
        <v>36085</v>
      </c>
      <c r="AI67" s="10">
        <v>24904</v>
      </c>
      <c r="AJ67" s="10">
        <v>44776</v>
      </c>
      <c r="AK67" s="35">
        <v>120715</v>
      </c>
      <c r="AL67" s="10">
        <v>143681</v>
      </c>
      <c r="AM67" s="10">
        <v>104317</v>
      </c>
      <c r="AN67" s="10">
        <v>196734</v>
      </c>
      <c r="AO67" s="10">
        <v>123489</v>
      </c>
      <c r="AP67" s="10">
        <v>93103</v>
      </c>
      <c r="AQ67" s="10">
        <v>170158</v>
      </c>
      <c r="AR67" s="10">
        <v>27918</v>
      </c>
      <c r="AS67" s="10">
        <v>22705</v>
      </c>
      <c r="AT67" s="10">
        <v>27511</v>
      </c>
      <c r="AU67" s="10">
        <v>29737</v>
      </c>
      <c r="AV67" s="10">
        <v>38953</v>
      </c>
      <c r="AW67" s="10">
        <v>180100</v>
      </c>
      <c r="AX67" s="10">
        <v>30817</v>
      </c>
      <c r="AY67" s="10">
        <v>13685</v>
      </c>
      <c r="AZ67" s="10">
        <v>41975</v>
      </c>
      <c r="BA67" s="10">
        <v>127842</v>
      </c>
      <c r="BB67" s="10">
        <v>3902</v>
      </c>
      <c r="BC67" s="10">
        <v>4493</v>
      </c>
      <c r="BD67" s="35">
        <v>68274</v>
      </c>
      <c r="BE67" s="35">
        <v>4246</v>
      </c>
      <c r="BF67" s="35">
        <v>15517</v>
      </c>
      <c r="BG67" s="35">
        <v>62971</v>
      </c>
      <c r="BH67" s="34">
        <v>100658</v>
      </c>
      <c r="BI67" s="35">
        <v>6848</v>
      </c>
      <c r="BJ67" s="35">
        <v>26200</v>
      </c>
      <c r="BK67" s="35">
        <v>2786113</v>
      </c>
      <c r="BL67" s="35"/>
      <c r="BN67" s="35">
        <v>61492</v>
      </c>
      <c r="BO67" s="35">
        <v>63647</v>
      </c>
      <c r="BP67" s="35">
        <f>58+2393+129</f>
        <v>2580</v>
      </c>
      <c r="BQ67" s="35"/>
      <c r="BT67" s="35">
        <v>10816</v>
      </c>
      <c r="BW67" s="35">
        <f>25481-18</f>
        <v>25463</v>
      </c>
      <c r="CC67" s="35">
        <v>53140</v>
      </c>
      <c r="CD67" s="81"/>
      <c r="DD67" s="35">
        <v>1300</v>
      </c>
      <c r="DF67" s="35">
        <f>3148+1496.74+588.59+25.65</f>
        <v>5258.98</v>
      </c>
      <c r="DG67" s="35">
        <v>9293</v>
      </c>
      <c r="DH67" s="10">
        <v>21903</v>
      </c>
      <c r="DI67" s="10">
        <v>37650</v>
      </c>
      <c r="DJ67" s="35"/>
      <c r="DK67" s="35"/>
      <c r="DL67" s="35"/>
      <c r="DM67" s="35"/>
      <c r="DN67" s="35"/>
      <c r="DP67" s="10">
        <v>73383</v>
      </c>
      <c r="DQ67" s="35">
        <v>12652</v>
      </c>
      <c r="DS67" s="35"/>
      <c r="DT67" s="81">
        <v>0</v>
      </c>
      <c r="DV67" s="70"/>
      <c r="DW67" s="35"/>
      <c r="DX67" s="35"/>
      <c r="DZ67" s="35"/>
      <c r="EA67" s="35">
        <v>42442</v>
      </c>
      <c r="EB67" s="10">
        <v>8973</v>
      </c>
      <c r="EG67" s="10">
        <v>15476</v>
      </c>
      <c r="EK67" s="10">
        <v>6963</v>
      </c>
      <c r="EO67" s="35">
        <f>487+284000</f>
        <v>284487</v>
      </c>
      <c r="EQ67" s="35">
        <v>42791</v>
      </c>
      <c r="ER67" s="34">
        <f>200+4000</f>
        <v>4200</v>
      </c>
      <c r="ES67" s="35">
        <v>0</v>
      </c>
      <c r="ET67" s="10">
        <v>21090</v>
      </c>
      <c r="EU67" s="35">
        <v>5270</v>
      </c>
      <c r="EV67" s="35">
        <f>1312.5</f>
        <v>1312.5</v>
      </c>
      <c r="EW67" s="35">
        <v>38612.18</v>
      </c>
      <c r="EY67" s="35">
        <v>21720</v>
      </c>
      <c r="FA67" s="35">
        <v>3296</v>
      </c>
      <c r="FD67" s="34"/>
      <c r="FE67" s="35"/>
      <c r="FH67" s="10">
        <v>56650</v>
      </c>
      <c r="FI67" s="10">
        <v>140</v>
      </c>
      <c r="FJ67" s="10">
        <v>34472</v>
      </c>
      <c r="FK67" s="10">
        <v>42336</v>
      </c>
      <c r="FL67" s="10">
        <v>30755</v>
      </c>
      <c r="FM67" s="10">
        <v>61512</v>
      </c>
      <c r="FN67" s="10">
        <v>33483</v>
      </c>
      <c r="FO67" s="10">
        <v>20688</v>
      </c>
      <c r="FP67" s="10">
        <v>9148</v>
      </c>
      <c r="FQ67" s="10">
        <v>210620</v>
      </c>
      <c r="FR67" s="10">
        <v>9475</v>
      </c>
      <c r="FS67" s="35">
        <v>29791</v>
      </c>
      <c r="FT67" s="35">
        <v>810</v>
      </c>
      <c r="FU67" s="10">
        <v>32</v>
      </c>
      <c r="FV67" s="35">
        <v>29443</v>
      </c>
      <c r="FW67" s="10">
        <v>236381</v>
      </c>
      <c r="FX67" s="35">
        <v>27735</v>
      </c>
      <c r="FY67" s="35">
        <v>2450</v>
      </c>
      <c r="GB67" s="10">
        <v>49450</v>
      </c>
      <c r="GC67" s="35"/>
      <c r="GE67" s="35"/>
      <c r="GF67" s="10">
        <v>58829</v>
      </c>
      <c r="GG67" s="35">
        <v>39503</v>
      </c>
      <c r="GH67" s="10">
        <v>17229</v>
      </c>
      <c r="GI67" s="35">
        <f>32148+2027+10000</f>
        <v>44175</v>
      </c>
      <c r="GJ67" s="35">
        <v>36896</v>
      </c>
      <c r="GL67" s="35">
        <v>98487</v>
      </c>
      <c r="GM67" s="35">
        <v>6827</v>
      </c>
      <c r="GN67" s="10">
        <v>2835</v>
      </c>
      <c r="GO67" s="10">
        <v>19720</v>
      </c>
      <c r="GQ67" s="35"/>
      <c r="GS67" s="35">
        <f>26303-22468+13135</f>
        <v>16970</v>
      </c>
      <c r="GT67" s="35">
        <f>(62507+157417)-114265</f>
        <v>105659</v>
      </c>
      <c r="GU67" s="10">
        <v>129589</v>
      </c>
      <c r="GX67" s="10">
        <v>3900</v>
      </c>
      <c r="GY67" s="10">
        <v>12143</v>
      </c>
      <c r="GZ67" s="10">
        <v>2081</v>
      </c>
      <c r="HB67" s="10">
        <v>9556</v>
      </c>
      <c r="HC67" s="10">
        <v>4697</v>
      </c>
      <c r="HD67" s="10">
        <v>47505</v>
      </c>
      <c r="HE67" s="35">
        <v>0</v>
      </c>
      <c r="HF67" s="35">
        <v>0</v>
      </c>
      <c r="HI67" s="35">
        <f>85593+1375</f>
        <v>86968</v>
      </c>
      <c r="HK67" s="10">
        <v>3300</v>
      </c>
      <c r="HL67" s="10">
        <v>69731</v>
      </c>
      <c r="HM67" s="10">
        <v>61260</v>
      </c>
      <c r="HN67" s="10">
        <v>15195</v>
      </c>
      <c r="HP67" s="10">
        <v>58882</v>
      </c>
      <c r="HQ67" s="10">
        <v>711</v>
      </c>
      <c r="HR67" s="10">
        <v>3149</v>
      </c>
      <c r="HS67" s="10">
        <v>40220</v>
      </c>
      <c r="HT67" s="10">
        <v>173133</v>
      </c>
      <c r="HU67" s="10">
        <v>2291</v>
      </c>
      <c r="HV67" s="10">
        <v>8641</v>
      </c>
      <c r="HW67" s="10">
        <v>76</v>
      </c>
      <c r="HX67" s="10">
        <v>4092</v>
      </c>
      <c r="HY67" s="10">
        <v>23352</v>
      </c>
      <c r="HZ67" s="10">
        <v>939</v>
      </c>
      <c r="IA67" s="35">
        <f>61948.57</f>
        <v>61948.57</v>
      </c>
      <c r="IB67" s="35">
        <v>52788</v>
      </c>
      <c r="ID67" s="35">
        <v>400</v>
      </c>
      <c r="II67" s="10">
        <v>11180</v>
      </c>
      <c r="IK67" s="10">
        <v>114794</v>
      </c>
      <c r="IL67" s="10">
        <v>688</v>
      </c>
      <c r="IM67" s="10">
        <v>13500</v>
      </c>
      <c r="IO67" s="10">
        <v>9252</v>
      </c>
      <c r="IT67" s="10">
        <v>17385</v>
      </c>
      <c r="IW67" s="10">
        <v>12395</v>
      </c>
      <c r="IX67" s="10">
        <v>761</v>
      </c>
      <c r="IY67" s="10">
        <v>10500</v>
      </c>
      <c r="IZ67" s="10">
        <v>69709</v>
      </c>
      <c r="JB67" s="10">
        <v>2702</v>
      </c>
      <c r="JC67" s="10">
        <v>190</v>
      </c>
      <c r="JE67" s="10">
        <v>237347</v>
      </c>
      <c r="JF67" s="10">
        <v>161614</v>
      </c>
      <c r="JG67" s="10">
        <v>113170</v>
      </c>
      <c r="JW67" s="10">
        <v>111</v>
      </c>
      <c r="JX67" s="10">
        <v>111</v>
      </c>
      <c r="JZ67" s="10">
        <v>11704</v>
      </c>
      <c r="KA67" s="10">
        <v>33568</v>
      </c>
      <c r="KB67" s="10">
        <v>23504</v>
      </c>
      <c r="KC67" s="10">
        <v>83240</v>
      </c>
      <c r="KD67" s="35">
        <v>2590</v>
      </c>
      <c r="KE67" s="10">
        <v>800</v>
      </c>
      <c r="KF67" s="10">
        <v>1648</v>
      </c>
      <c r="KG67" s="10">
        <v>19170</v>
      </c>
      <c r="KH67" s="10">
        <v>1550</v>
      </c>
      <c r="KL67" s="35"/>
      <c r="KM67" s="35">
        <f>1300+800</f>
        <v>2100</v>
      </c>
      <c r="KN67" s="10">
        <v>800</v>
      </c>
      <c r="KO67" s="10">
        <v>9556</v>
      </c>
      <c r="KP67" s="35">
        <f>28748+107000</f>
        <v>135748</v>
      </c>
      <c r="KQ67" s="35">
        <v>94531</v>
      </c>
      <c r="KR67" s="35">
        <v>20245</v>
      </c>
      <c r="KS67" s="10">
        <v>0</v>
      </c>
      <c r="KT67" s="35">
        <v>1700</v>
      </c>
      <c r="KU67" s="35">
        <v>17501</v>
      </c>
      <c r="KV67" s="35">
        <f>5154+2786</f>
        <v>7940</v>
      </c>
      <c r="KW67" s="35">
        <v>1438</v>
      </c>
      <c r="KX67" s="35"/>
      <c r="KY67" s="35">
        <v>3496</v>
      </c>
      <c r="KZ67" s="35">
        <v>574</v>
      </c>
      <c r="LA67" s="35">
        <v>1219</v>
      </c>
      <c r="LB67" s="35">
        <v>207406</v>
      </c>
      <c r="LC67" s="35">
        <v>77741</v>
      </c>
      <c r="LF67" s="35">
        <v>830</v>
      </c>
      <c r="LG67" s="35">
        <v>26242</v>
      </c>
      <c r="LI67" s="35">
        <v>17915</v>
      </c>
      <c r="LJ67" s="35">
        <f>4504</f>
        <v>4504</v>
      </c>
      <c r="LK67" s="35">
        <v>995</v>
      </c>
      <c r="LL67" s="10">
        <v>1073</v>
      </c>
      <c r="LN67" s="35">
        <v>1480</v>
      </c>
      <c r="LO67" s="35"/>
      <c r="LP67" s="35">
        <v>87443</v>
      </c>
      <c r="LQ67" s="10">
        <v>20958</v>
      </c>
      <c r="LR67" s="35">
        <v>47400</v>
      </c>
      <c r="LS67" s="35">
        <v>795</v>
      </c>
      <c r="LU67" s="35"/>
      <c r="LV67" s="35">
        <v>29781</v>
      </c>
      <c r="LW67" s="35">
        <v>8855</v>
      </c>
      <c r="LX67" s="35"/>
      <c r="LY67" s="35">
        <v>7500</v>
      </c>
      <c r="LZ67" s="35">
        <f>86679.76+35476.25+23458.75+86320+101707.5</f>
        <v>333642.26</v>
      </c>
      <c r="MA67" s="35"/>
      <c r="MC67" s="10">
        <v>12</v>
      </c>
      <c r="MF67" s="35">
        <v>12721</v>
      </c>
      <c r="MG67" s="35"/>
      <c r="MH67" s="35"/>
      <c r="ML67" s="35">
        <v>72374</v>
      </c>
      <c r="MM67" s="34">
        <f>32245+150</f>
        <v>32395</v>
      </c>
      <c r="MN67" s="35">
        <v>768</v>
      </c>
      <c r="MO67" s="35">
        <v>1503615</v>
      </c>
      <c r="MP67" s="35">
        <f>113+1242+869+1418</f>
        <v>3642</v>
      </c>
      <c r="MQ67" s="35">
        <v>1250</v>
      </c>
      <c r="MR67" s="35">
        <v>67537</v>
      </c>
      <c r="MS67" s="35">
        <v>74428</v>
      </c>
      <c r="MT67" s="35">
        <v>31740</v>
      </c>
      <c r="MV67" s="34">
        <v>100722</v>
      </c>
      <c r="MW67" s="35"/>
      <c r="MX67" s="35">
        <v>14861</v>
      </c>
      <c r="MY67" s="35">
        <v>34553</v>
      </c>
      <c r="MZ67" s="35">
        <v>139414</v>
      </c>
      <c r="NB67" s="35"/>
      <c r="NC67" s="35">
        <v>430</v>
      </c>
      <c r="ND67" s="35"/>
      <c r="NE67" s="35">
        <v>6987</v>
      </c>
      <c r="NF67" s="35"/>
      <c r="NG67" s="35">
        <v>2991</v>
      </c>
      <c r="NH67" s="35">
        <v>74320</v>
      </c>
      <c r="NI67" s="35"/>
      <c r="NJ67" s="35">
        <v>128920</v>
      </c>
      <c r="NK67" s="35">
        <f>6385+42501</f>
        <v>48886</v>
      </c>
      <c r="NM67" s="35">
        <v>28646</v>
      </c>
      <c r="NN67" s="10">
        <v>28759</v>
      </c>
      <c r="NP67" s="35">
        <v>8675</v>
      </c>
      <c r="NQ67" s="35">
        <v>21067</v>
      </c>
      <c r="NR67" s="35">
        <v>367</v>
      </c>
      <c r="NS67" s="35">
        <f>41770+34066-25129</f>
        <v>50707</v>
      </c>
      <c r="NU67" s="35">
        <v>2268</v>
      </c>
      <c r="NV67" s="35">
        <v>32000</v>
      </c>
      <c r="NW67" s="35"/>
      <c r="NX67" s="35"/>
      <c r="NY67" s="35">
        <v>2180</v>
      </c>
      <c r="NZ67" s="35"/>
      <c r="OA67" s="35">
        <v>386</v>
      </c>
      <c r="OB67" s="35">
        <f>976056</f>
        <v>976056</v>
      </c>
      <c r="OC67" s="35">
        <v>0</v>
      </c>
      <c r="OD67" s="35"/>
      <c r="OF67" s="34">
        <v>3665</v>
      </c>
      <c r="OG67" s="35">
        <f>14029+49890</f>
        <v>63919</v>
      </c>
      <c r="OH67" s="35"/>
      <c r="OK67" s="35">
        <f>10322.7+204.88</f>
        <v>10527.58</v>
      </c>
      <c r="OL67" s="35">
        <v>40143</v>
      </c>
      <c r="OM67" s="35">
        <v>21798</v>
      </c>
      <c r="ON67" s="35"/>
      <c r="OO67" s="35"/>
      <c r="OQ67" s="35"/>
      <c r="OR67" s="35"/>
      <c r="OS67" s="35">
        <v>16351</v>
      </c>
      <c r="OT67" s="35">
        <v>1785</v>
      </c>
      <c r="OU67" s="35">
        <v>14195</v>
      </c>
      <c r="OZ67" s="35"/>
    </row>
    <row r="68" spans="1:416" s="10" customFormat="1">
      <c r="A68" s="65" t="s">
        <v>970</v>
      </c>
      <c r="B68" s="35"/>
      <c r="D68" s="10">
        <v>235</v>
      </c>
      <c r="F68" s="10">
        <v>9941</v>
      </c>
      <c r="G68" s="10">
        <v>1081</v>
      </c>
      <c r="H68" s="10">
        <v>811</v>
      </c>
      <c r="I68" s="10">
        <v>0</v>
      </c>
      <c r="M68" s="35">
        <f>1570</f>
        <v>1570</v>
      </c>
      <c r="O68" s="35">
        <v>850</v>
      </c>
      <c r="S68" s="35"/>
      <c r="AC68" s="10">
        <v>31</v>
      </c>
      <c r="AD68" s="35">
        <v>4288</v>
      </c>
      <c r="AE68" s="35">
        <v>27880</v>
      </c>
      <c r="AG68" s="35">
        <v>1671</v>
      </c>
      <c r="AH68" s="10">
        <v>4093</v>
      </c>
      <c r="AI68" s="10">
        <v>868</v>
      </c>
      <c r="AJ68" s="10">
        <v>3508</v>
      </c>
      <c r="AK68" s="35">
        <v>1906</v>
      </c>
      <c r="AL68" s="10">
        <v>3485</v>
      </c>
      <c r="AM68" s="10">
        <v>2823</v>
      </c>
      <c r="AN68" s="10">
        <v>9239</v>
      </c>
      <c r="AO68" s="10">
        <v>860</v>
      </c>
      <c r="AP68" s="10">
        <v>1222</v>
      </c>
      <c r="AQ68" s="10">
        <v>1877</v>
      </c>
      <c r="AR68" s="10">
        <v>313</v>
      </c>
      <c r="AS68" s="10">
        <v>1713</v>
      </c>
      <c r="AT68" s="10">
        <v>1520</v>
      </c>
      <c r="AU68" s="10">
        <v>1320</v>
      </c>
      <c r="AV68" s="10">
        <v>784</v>
      </c>
      <c r="AW68" s="10">
        <v>799</v>
      </c>
      <c r="AX68" s="10">
        <v>758</v>
      </c>
      <c r="AY68" s="10">
        <v>270</v>
      </c>
      <c r="AZ68" s="10">
        <v>2516</v>
      </c>
      <c r="BA68" s="10">
        <v>2374</v>
      </c>
      <c r="BB68" s="10">
        <v>340</v>
      </c>
      <c r="BC68" s="10">
        <v>214</v>
      </c>
      <c r="BD68" s="35">
        <v>86</v>
      </c>
      <c r="BE68" s="35">
        <v>334</v>
      </c>
      <c r="BF68" s="35">
        <v>280</v>
      </c>
      <c r="BG68" s="35">
        <v>210</v>
      </c>
      <c r="BH68" s="34">
        <f>6844.04+4361.02</f>
        <v>11205.060000000001</v>
      </c>
      <c r="BK68" s="35">
        <v>0</v>
      </c>
      <c r="BL68" s="35"/>
      <c r="BO68" s="35">
        <v>145</v>
      </c>
      <c r="BQ68" s="35">
        <f>-90+284</f>
        <v>194</v>
      </c>
      <c r="BT68" s="35">
        <v>40</v>
      </c>
      <c r="CE68" s="10">
        <v>1453</v>
      </c>
      <c r="CF68" s="10">
        <v>995</v>
      </c>
      <c r="CG68" s="10">
        <v>1821</v>
      </c>
      <c r="DF68" s="35">
        <v>12883</v>
      </c>
      <c r="DG68" s="35">
        <v>55</v>
      </c>
      <c r="DH68" s="10">
        <v>0</v>
      </c>
      <c r="DJ68" s="35">
        <v>895</v>
      </c>
      <c r="DK68" s="35">
        <v>85</v>
      </c>
      <c r="DL68" s="35">
        <v>85</v>
      </c>
      <c r="DM68" s="35">
        <v>568</v>
      </c>
      <c r="DN68" s="35">
        <v>708</v>
      </c>
      <c r="DP68" s="10">
        <v>1623</v>
      </c>
      <c r="DQ68" s="35">
        <v>2212</v>
      </c>
      <c r="DS68" s="35">
        <v>846</v>
      </c>
      <c r="DT68" s="81">
        <v>27</v>
      </c>
      <c r="DV68" s="70">
        <v>2254</v>
      </c>
      <c r="DW68" s="35">
        <v>25</v>
      </c>
      <c r="DX68" s="35">
        <v>1891</v>
      </c>
      <c r="DY68" s="10">
        <v>27</v>
      </c>
      <c r="DZ68" s="35">
        <v>2896</v>
      </c>
      <c r="EA68" s="35">
        <v>2225</v>
      </c>
      <c r="EB68" s="10">
        <v>2611</v>
      </c>
      <c r="EE68" s="10">
        <v>26456</v>
      </c>
      <c r="EF68" s="10">
        <v>55</v>
      </c>
      <c r="EG68" s="10">
        <v>28</v>
      </c>
      <c r="EH68" s="10">
        <v>89</v>
      </c>
      <c r="EJ68" s="10">
        <v>923</v>
      </c>
      <c r="EK68" s="10">
        <v>1128</v>
      </c>
      <c r="EO68" s="35">
        <f>1497+13000</f>
        <v>14497</v>
      </c>
      <c r="EQ68" s="35">
        <v>0</v>
      </c>
      <c r="ES68" s="35">
        <v>2000</v>
      </c>
      <c r="ET68" s="10">
        <v>437</v>
      </c>
      <c r="EU68" s="35">
        <v>1600</v>
      </c>
      <c r="EW68" s="35">
        <v>26</v>
      </c>
      <c r="FA68" s="35">
        <v>25896</v>
      </c>
      <c r="FD68" s="34">
        <v>1771</v>
      </c>
      <c r="FE68" s="35">
        <v>194</v>
      </c>
      <c r="FH68" s="10">
        <v>188</v>
      </c>
      <c r="FI68" s="10">
        <v>1025</v>
      </c>
      <c r="FO68" s="10">
        <v>4598</v>
      </c>
      <c r="FQ68" s="10">
        <v>4487</v>
      </c>
      <c r="FV68" s="35">
        <v>4837</v>
      </c>
      <c r="FW68" s="10">
        <v>114</v>
      </c>
      <c r="FZ68" s="10">
        <v>5044</v>
      </c>
      <c r="GB68" s="10">
        <v>0</v>
      </c>
      <c r="GC68" s="35">
        <v>895</v>
      </c>
      <c r="GE68" s="35"/>
      <c r="GF68" s="10">
        <v>771</v>
      </c>
      <c r="GH68" s="10">
        <v>25</v>
      </c>
      <c r="GL68" s="35">
        <v>1916</v>
      </c>
      <c r="GQ68" s="35">
        <v>2046</v>
      </c>
      <c r="GS68" s="35">
        <f>391</f>
        <v>391</v>
      </c>
      <c r="GT68" s="35"/>
      <c r="GY68" s="10">
        <v>200</v>
      </c>
      <c r="HD68" s="10">
        <v>513</v>
      </c>
      <c r="HE68" s="35">
        <v>4005</v>
      </c>
      <c r="HF68" s="35">
        <v>4500</v>
      </c>
      <c r="HH68" s="10">
        <v>5556</v>
      </c>
      <c r="HI68" s="35">
        <f>249+3069</f>
        <v>3318</v>
      </c>
      <c r="HM68" s="10">
        <v>669</v>
      </c>
      <c r="HN68" s="10">
        <v>1482</v>
      </c>
      <c r="HO68" s="10">
        <v>14</v>
      </c>
      <c r="HP68" s="10">
        <v>340</v>
      </c>
      <c r="HQ68" s="10">
        <v>10131</v>
      </c>
      <c r="HR68" s="10">
        <v>8033</v>
      </c>
      <c r="HS68" s="10">
        <v>3845</v>
      </c>
      <c r="HU68" s="10">
        <v>4188</v>
      </c>
      <c r="HV68" s="10">
        <v>1115</v>
      </c>
      <c r="HW68" s="10">
        <v>2049</v>
      </c>
      <c r="HX68" s="10">
        <v>51</v>
      </c>
      <c r="HY68" s="10">
        <v>29</v>
      </c>
      <c r="HZ68" s="10">
        <v>53</v>
      </c>
      <c r="IC68" s="10">
        <v>1589</v>
      </c>
      <c r="IF68" s="10">
        <v>986</v>
      </c>
      <c r="IN68" s="10">
        <v>266</v>
      </c>
      <c r="IO68" s="10">
        <v>174</v>
      </c>
      <c r="IZ68" s="10">
        <v>2345</v>
      </c>
      <c r="JB68" s="10">
        <v>196</v>
      </c>
      <c r="JC68" s="10">
        <v>3024</v>
      </c>
      <c r="JD68" s="10">
        <v>1164</v>
      </c>
      <c r="JE68" s="10">
        <v>394</v>
      </c>
      <c r="JF68" s="10">
        <v>3611</v>
      </c>
      <c r="JG68" s="10">
        <v>1055</v>
      </c>
      <c r="JW68" s="10">
        <v>1128</v>
      </c>
      <c r="JX68" s="10">
        <v>2075</v>
      </c>
      <c r="JZ68" s="10">
        <v>3756</v>
      </c>
      <c r="KA68" s="10">
        <v>1395</v>
      </c>
      <c r="KC68" s="10">
        <v>313</v>
      </c>
      <c r="KD68" s="35">
        <v>1208</v>
      </c>
      <c r="KE68" s="10">
        <v>4835</v>
      </c>
      <c r="KG68" s="10">
        <v>5444</v>
      </c>
      <c r="KH68" s="10">
        <v>1249</v>
      </c>
      <c r="KL68" s="35">
        <v>135</v>
      </c>
      <c r="KM68" s="35">
        <v>1212</v>
      </c>
      <c r="KN68" s="10">
        <v>1726</v>
      </c>
      <c r="KS68" s="10">
        <v>0</v>
      </c>
      <c r="KU68" s="35">
        <v>236</v>
      </c>
      <c r="KV68" s="35">
        <v>1460</v>
      </c>
      <c r="KW68" s="35"/>
      <c r="KX68" s="35">
        <v>225</v>
      </c>
      <c r="KY68" s="35">
        <v>306</v>
      </c>
      <c r="KZ68" s="35">
        <v>16</v>
      </c>
      <c r="LA68" s="35">
        <v>3315</v>
      </c>
      <c r="LB68" s="35">
        <v>1078</v>
      </c>
      <c r="LC68" s="35">
        <v>758</v>
      </c>
      <c r="LI68" s="35">
        <v>6160</v>
      </c>
      <c r="LJ68" s="35">
        <f>1682.79+231.15+549.07+550+219</f>
        <v>3232.01</v>
      </c>
      <c r="LK68" s="35">
        <v>403</v>
      </c>
      <c r="LL68" s="10">
        <v>3899</v>
      </c>
      <c r="LN68" s="35">
        <v>1325</v>
      </c>
      <c r="LO68" s="35">
        <v>662</v>
      </c>
      <c r="LP68" s="35">
        <v>17635</v>
      </c>
      <c r="LQ68" s="10">
        <v>1767</v>
      </c>
      <c r="LU68" s="35">
        <v>2439</v>
      </c>
      <c r="LX68" s="35">
        <f>140.9+5091</f>
        <v>5231.8999999999996</v>
      </c>
      <c r="LZ68" s="35">
        <f>512.34+3494+158</f>
        <v>4164.34</v>
      </c>
      <c r="MA68" s="35">
        <v>4811</v>
      </c>
      <c r="MC68" s="10">
        <v>0</v>
      </c>
      <c r="MF68" s="35">
        <v>3343</v>
      </c>
      <c r="MG68" s="35">
        <v>2580</v>
      </c>
      <c r="MH68" s="35"/>
      <c r="ML68" s="35">
        <v>6658</v>
      </c>
      <c r="MM68" s="34">
        <v>851</v>
      </c>
      <c r="MO68" s="35">
        <v>1110958</v>
      </c>
      <c r="MP68" s="35">
        <f>643+1535</f>
        <v>2178</v>
      </c>
      <c r="MQ68" s="35">
        <v>6461</v>
      </c>
      <c r="MR68" s="35">
        <v>4172</v>
      </c>
      <c r="MS68" s="35">
        <v>250</v>
      </c>
      <c r="MT68" s="35">
        <v>322</v>
      </c>
      <c r="MV68" s="34">
        <v>795</v>
      </c>
      <c r="MW68" s="35">
        <v>1481</v>
      </c>
      <c r="MY68" s="35">
        <v>18808</v>
      </c>
      <c r="MZ68" s="35">
        <v>1715</v>
      </c>
      <c r="NB68" s="35">
        <v>32</v>
      </c>
      <c r="NE68" s="35">
        <v>160</v>
      </c>
      <c r="NF68" s="35">
        <v>624</v>
      </c>
      <c r="NI68" s="35">
        <v>591</v>
      </c>
      <c r="NK68" s="35"/>
      <c r="NP68" s="35">
        <v>6540</v>
      </c>
      <c r="NR68" s="35">
        <v>719</v>
      </c>
      <c r="NS68" s="35">
        <f>2006</f>
        <v>2006</v>
      </c>
      <c r="NU68" s="35">
        <v>3001</v>
      </c>
      <c r="NV68" s="35">
        <v>1043</v>
      </c>
      <c r="NW68" s="35">
        <v>85</v>
      </c>
      <c r="NX68" s="35">
        <v>65</v>
      </c>
      <c r="OA68" s="35">
        <v>159</v>
      </c>
      <c r="OB68" s="35">
        <v>4448</v>
      </c>
      <c r="OC68" s="35">
        <v>0</v>
      </c>
      <c r="OD68" s="35">
        <v>34</v>
      </c>
      <c r="OF68" s="34">
        <v>2856</v>
      </c>
      <c r="OG68" s="35">
        <v>433</v>
      </c>
      <c r="OH68" s="35">
        <v>150</v>
      </c>
      <c r="OK68" s="35">
        <v>4128</v>
      </c>
      <c r="ON68" s="35">
        <v>441</v>
      </c>
      <c r="OO68" s="35">
        <v>1233</v>
      </c>
      <c r="OQ68" s="35">
        <v>1081</v>
      </c>
      <c r="OR68" s="35">
        <v>60</v>
      </c>
      <c r="OS68" s="35">
        <v>437</v>
      </c>
      <c r="OT68" s="35">
        <v>1790</v>
      </c>
      <c r="OU68" s="35">
        <v>1763</v>
      </c>
      <c r="OZ68" s="35"/>
    </row>
    <row r="69" spans="1:416" s="10" customFormat="1" ht="18" customHeight="1">
      <c r="A69" s="65" t="s">
        <v>971</v>
      </c>
      <c r="B69" s="35"/>
      <c r="I69" s="10">
        <v>0</v>
      </c>
      <c r="S69" s="35"/>
      <c r="AD69" s="34">
        <v>0</v>
      </c>
      <c r="AE69" s="35">
        <v>233</v>
      </c>
      <c r="BT69" s="35">
        <v>379</v>
      </c>
      <c r="CE69" s="10">
        <v>884</v>
      </c>
      <c r="CF69" s="10">
        <v>9182</v>
      </c>
      <c r="CG69" s="10">
        <v>1132</v>
      </c>
      <c r="DF69" s="35">
        <v>69</v>
      </c>
      <c r="DG69" s="35">
        <v>240</v>
      </c>
      <c r="DV69" s="70"/>
      <c r="DZ69" s="35">
        <v>32893</v>
      </c>
      <c r="EO69" s="35">
        <v>0</v>
      </c>
      <c r="ET69" s="10">
        <v>21</v>
      </c>
      <c r="FH69" s="10">
        <v>10</v>
      </c>
      <c r="GE69" s="35">
        <v>25</v>
      </c>
      <c r="HD69" s="10">
        <v>0</v>
      </c>
      <c r="HI69" s="35">
        <v>131</v>
      </c>
      <c r="JC69" s="10">
        <v>0</v>
      </c>
      <c r="KD69" s="35">
        <v>1542</v>
      </c>
      <c r="KL69" s="35"/>
      <c r="KS69" s="10">
        <v>0</v>
      </c>
      <c r="KW69" s="35">
        <v>66</v>
      </c>
      <c r="KY69" s="35">
        <v>400</v>
      </c>
      <c r="KZ69" s="35">
        <v>0</v>
      </c>
      <c r="LC69" s="35">
        <v>0</v>
      </c>
      <c r="LI69" s="35">
        <v>170</v>
      </c>
      <c r="LJ69" s="35"/>
      <c r="LL69" s="10">
        <v>2865</v>
      </c>
      <c r="LP69" s="35"/>
      <c r="LZ69" s="35">
        <v>17577</v>
      </c>
      <c r="ML69" s="10">
        <v>0</v>
      </c>
      <c r="MO69" s="35">
        <v>183</v>
      </c>
      <c r="MQ69" s="35">
        <v>0</v>
      </c>
      <c r="MR69" s="35">
        <v>718</v>
      </c>
      <c r="MS69" s="35">
        <v>210</v>
      </c>
      <c r="MV69" s="34"/>
      <c r="MY69" s="35">
        <v>15254</v>
      </c>
      <c r="NE69" s="35"/>
      <c r="NP69" s="35">
        <v>99</v>
      </c>
      <c r="NU69" s="35">
        <v>0</v>
      </c>
      <c r="OB69" s="35"/>
      <c r="OC69" s="35">
        <v>5</v>
      </c>
      <c r="OD69" s="35"/>
      <c r="OF69" s="34">
        <v>1495</v>
      </c>
      <c r="OO69" s="35">
        <v>1624</v>
      </c>
      <c r="OS69" s="35">
        <v>0</v>
      </c>
      <c r="OU69" s="35">
        <v>0</v>
      </c>
      <c r="OZ69" s="35"/>
    </row>
    <row r="70" spans="1:416" s="45" customFormat="1">
      <c r="A70" s="55" t="s">
        <v>65</v>
      </c>
      <c r="AD70" s="56"/>
      <c r="MM70" s="133"/>
    </row>
    <row r="71" spans="1:416" s="6" customFormat="1">
      <c r="A71" s="8" t="s">
        <v>961</v>
      </c>
      <c r="AD71" s="7"/>
      <c r="MM71" s="134"/>
    </row>
    <row r="72" spans="1:416" s="27" customFormat="1">
      <c r="A72" s="27" t="s">
        <v>41</v>
      </c>
      <c r="B72" s="71">
        <v>2</v>
      </c>
      <c r="C72" s="27">
        <v>31</v>
      </c>
      <c r="D72" s="27">
        <v>8</v>
      </c>
      <c r="E72" s="27">
        <v>13</v>
      </c>
      <c r="F72" s="27">
        <v>13</v>
      </c>
      <c r="G72" s="27">
        <v>7</v>
      </c>
      <c r="H72" s="27">
        <v>0</v>
      </c>
      <c r="I72" s="27">
        <v>7</v>
      </c>
      <c r="J72" s="27">
        <v>0</v>
      </c>
      <c r="K72" s="27">
        <v>7.5</v>
      </c>
      <c r="L72" s="27">
        <v>13</v>
      </c>
      <c r="M72" s="27">
        <v>19</v>
      </c>
      <c r="N72" s="27">
        <v>1</v>
      </c>
      <c r="O72" s="27">
        <v>1</v>
      </c>
      <c r="P72" s="59">
        <v>1</v>
      </c>
      <c r="Q72" s="27">
        <v>8</v>
      </c>
      <c r="R72" s="27">
        <v>21</v>
      </c>
      <c r="S72" s="27">
        <v>0</v>
      </c>
      <c r="T72" s="27">
        <v>10</v>
      </c>
      <c r="U72" s="27">
        <v>4</v>
      </c>
      <c r="V72" s="27">
        <v>4</v>
      </c>
      <c r="W72" s="27">
        <v>5</v>
      </c>
      <c r="X72" s="27">
        <v>5</v>
      </c>
      <c r="Y72" s="27">
        <v>9</v>
      </c>
      <c r="Z72" s="27">
        <v>3</v>
      </c>
      <c r="AA72" s="27">
        <v>10</v>
      </c>
      <c r="AB72" s="27">
        <v>8</v>
      </c>
      <c r="AC72" s="27">
        <v>6</v>
      </c>
      <c r="AD72" s="72">
        <v>194</v>
      </c>
      <c r="AE72" s="27">
        <v>66</v>
      </c>
      <c r="AF72" s="27">
        <v>5</v>
      </c>
      <c r="AG72" s="27">
        <v>7</v>
      </c>
      <c r="AH72" s="27">
        <v>5</v>
      </c>
      <c r="AI72" s="27">
        <v>4</v>
      </c>
      <c r="AJ72" s="27">
        <v>3</v>
      </c>
      <c r="AK72" s="27">
        <v>6</v>
      </c>
      <c r="AL72" s="27">
        <v>11</v>
      </c>
      <c r="AM72" s="27">
        <v>5</v>
      </c>
      <c r="AN72" s="27">
        <v>6</v>
      </c>
      <c r="AO72" s="27">
        <v>2</v>
      </c>
      <c r="AP72" s="27">
        <v>3</v>
      </c>
      <c r="AQ72" s="27">
        <v>6</v>
      </c>
      <c r="AR72" s="27">
        <v>5</v>
      </c>
      <c r="AS72" s="27">
        <v>1</v>
      </c>
      <c r="AT72" s="27">
        <v>2</v>
      </c>
      <c r="AU72" s="27">
        <v>3</v>
      </c>
      <c r="AV72" s="27">
        <v>3</v>
      </c>
      <c r="AW72" s="27">
        <v>5</v>
      </c>
      <c r="AX72" s="27">
        <v>3</v>
      </c>
      <c r="AY72" s="27">
        <v>1</v>
      </c>
      <c r="AZ72" s="27">
        <v>4</v>
      </c>
      <c r="BA72" s="27">
        <v>7</v>
      </c>
      <c r="BB72" s="27">
        <v>3</v>
      </c>
      <c r="BC72" s="27">
        <v>8</v>
      </c>
      <c r="BD72" s="27">
        <v>13</v>
      </c>
      <c r="BE72" s="27">
        <v>5</v>
      </c>
      <c r="BF72" s="27">
        <v>13</v>
      </c>
      <c r="BG72" s="27">
        <v>13</v>
      </c>
      <c r="BH72" s="27">
        <v>18</v>
      </c>
      <c r="BI72" s="27">
        <v>5</v>
      </c>
      <c r="BJ72" s="27">
        <v>74</v>
      </c>
      <c r="BK72" s="27">
        <v>64</v>
      </c>
      <c r="BL72" s="27">
        <v>3</v>
      </c>
      <c r="BM72" s="27">
        <v>0</v>
      </c>
      <c r="BN72" s="27">
        <v>25</v>
      </c>
      <c r="BO72" s="27">
        <v>17</v>
      </c>
      <c r="BP72" s="27">
        <v>11</v>
      </c>
      <c r="BQ72" s="27">
        <v>23</v>
      </c>
      <c r="BR72" s="27">
        <v>22</v>
      </c>
      <c r="BS72" s="27">
        <v>18</v>
      </c>
      <c r="BT72" s="27">
        <v>11</v>
      </c>
      <c r="BU72" s="27">
        <v>34</v>
      </c>
      <c r="BV72" s="27">
        <v>20</v>
      </c>
      <c r="BW72" s="27">
        <v>21</v>
      </c>
      <c r="BX72" s="27">
        <v>4</v>
      </c>
      <c r="BY72" s="27">
        <v>15</v>
      </c>
      <c r="BZ72" s="27">
        <v>10</v>
      </c>
      <c r="CA72" s="27">
        <v>22</v>
      </c>
      <c r="CB72" s="27">
        <v>6</v>
      </c>
      <c r="CC72" s="27">
        <v>13</v>
      </c>
      <c r="CD72" s="27">
        <v>6</v>
      </c>
      <c r="CE72" s="27">
        <v>24.5</v>
      </c>
      <c r="CF72" s="27">
        <v>36</v>
      </c>
      <c r="CG72" s="27">
        <v>17.100000000000001</v>
      </c>
      <c r="CH72" s="27">
        <v>1</v>
      </c>
      <c r="CI72" s="27">
        <v>1</v>
      </c>
      <c r="CJ72" s="27">
        <v>1</v>
      </c>
      <c r="CK72" s="27">
        <v>1</v>
      </c>
      <c r="CL72" s="27">
        <v>1</v>
      </c>
      <c r="CM72" s="27">
        <v>1</v>
      </c>
      <c r="CN72" s="27">
        <v>1</v>
      </c>
      <c r="CO72" s="27">
        <v>1</v>
      </c>
      <c r="CP72" s="27">
        <v>2</v>
      </c>
      <c r="CQ72" s="27">
        <v>1</v>
      </c>
      <c r="CR72" s="27">
        <v>1</v>
      </c>
      <c r="CS72" s="27">
        <v>1</v>
      </c>
      <c r="CT72" s="27">
        <v>1</v>
      </c>
      <c r="CU72" s="27">
        <v>1</v>
      </c>
      <c r="CV72" s="27">
        <v>2</v>
      </c>
      <c r="CW72" s="27">
        <v>1</v>
      </c>
      <c r="CX72" s="27">
        <v>1</v>
      </c>
      <c r="CY72" s="27">
        <v>1</v>
      </c>
      <c r="CZ72" s="27">
        <v>1</v>
      </c>
      <c r="DA72" s="27">
        <v>1</v>
      </c>
      <c r="DB72" s="27">
        <v>1</v>
      </c>
      <c r="DC72" s="27">
        <v>2</v>
      </c>
      <c r="DD72" s="27">
        <v>14</v>
      </c>
      <c r="DE72" s="27">
        <v>118</v>
      </c>
      <c r="DF72" s="27">
        <v>3</v>
      </c>
      <c r="DG72" s="27">
        <v>13</v>
      </c>
      <c r="DH72" s="27">
        <v>12</v>
      </c>
      <c r="DI72" s="27">
        <v>11</v>
      </c>
      <c r="DJ72" s="27">
        <v>12</v>
      </c>
      <c r="DK72" s="27">
        <v>12</v>
      </c>
      <c r="DL72" s="27">
        <v>8</v>
      </c>
      <c r="DM72" s="27">
        <v>27</v>
      </c>
      <c r="DN72" s="27">
        <v>15</v>
      </c>
      <c r="DO72" s="27">
        <v>34</v>
      </c>
      <c r="DP72" s="27">
        <v>36</v>
      </c>
      <c r="DQ72" s="27">
        <v>9</v>
      </c>
      <c r="DR72" s="27">
        <v>10</v>
      </c>
      <c r="DS72" s="27">
        <v>3</v>
      </c>
      <c r="DT72" s="27">
        <v>27</v>
      </c>
      <c r="DU72" s="27">
        <v>7</v>
      </c>
      <c r="DV72" s="27">
        <v>6</v>
      </c>
      <c r="DW72" s="27">
        <v>27</v>
      </c>
      <c r="DX72" s="27">
        <v>27</v>
      </c>
      <c r="DY72" s="27">
        <v>13</v>
      </c>
      <c r="DZ72" s="27">
        <v>24</v>
      </c>
      <c r="EA72" s="27">
        <v>13</v>
      </c>
      <c r="EB72" s="27">
        <v>17</v>
      </c>
      <c r="EC72" s="27">
        <v>19</v>
      </c>
      <c r="ED72" s="27">
        <v>10</v>
      </c>
      <c r="EE72" s="27">
        <v>2</v>
      </c>
      <c r="EF72" s="27">
        <v>13</v>
      </c>
      <c r="EG72" s="27">
        <v>8</v>
      </c>
      <c r="EH72" s="27">
        <v>1</v>
      </c>
      <c r="EJ72" s="27">
        <v>0</v>
      </c>
      <c r="EK72" s="27">
        <v>1</v>
      </c>
      <c r="EL72" s="27">
        <v>3</v>
      </c>
      <c r="EM72" s="27">
        <v>10</v>
      </c>
      <c r="EN72" s="27">
        <v>25</v>
      </c>
      <c r="EO72" s="27">
        <v>32</v>
      </c>
      <c r="EQ72" s="27">
        <v>13</v>
      </c>
      <c r="ER72" s="27">
        <v>12</v>
      </c>
      <c r="ES72" s="27">
        <v>10</v>
      </c>
      <c r="ET72" s="27">
        <v>18</v>
      </c>
      <c r="EU72" s="27">
        <v>5</v>
      </c>
      <c r="EV72" s="27">
        <v>1</v>
      </c>
      <c r="EW72" s="27">
        <v>4</v>
      </c>
      <c r="EX72" s="27">
        <v>13</v>
      </c>
      <c r="EY72" s="27">
        <v>9</v>
      </c>
      <c r="EZ72" s="27">
        <v>7</v>
      </c>
      <c r="FA72" s="27">
        <v>16</v>
      </c>
      <c r="FB72" s="27">
        <v>9</v>
      </c>
      <c r="FC72" s="27">
        <v>13</v>
      </c>
      <c r="FD72" s="27">
        <v>9</v>
      </c>
      <c r="FE72" s="27">
        <v>26</v>
      </c>
      <c r="FF72" s="27">
        <v>3</v>
      </c>
      <c r="FG72" s="27">
        <v>4</v>
      </c>
      <c r="FH72" s="27">
        <v>4</v>
      </c>
      <c r="FI72" s="27">
        <v>15</v>
      </c>
      <c r="FJ72" s="27">
        <v>11</v>
      </c>
      <c r="FK72" s="27">
        <v>21</v>
      </c>
      <c r="FL72" s="27">
        <v>10</v>
      </c>
      <c r="FM72" s="27">
        <v>16</v>
      </c>
      <c r="FN72" s="27">
        <v>21</v>
      </c>
      <c r="FO72" s="27">
        <v>25</v>
      </c>
      <c r="FP72" s="27">
        <v>4</v>
      </c>
      <c r="FQ72" s="27">
        <v>10</v>
      </c>
      <c r="FR72" s="27">
        <v>12</v>
      </c>
      <c r="FS72" s="27">
        <v>8</v>
      </c>
      <c r="FT72" s="27">
        <v>4</v>
      </c>
      <c r="FU72" s="27">
        <v>2</v>
      </c>
      <c r="FV72" s="27">
        <v>194</v>
      </c>
      <c r="FW72" s="27">
        <v>35</v>
      </c>
      <c r="FX72" s="27">
        <v>16</v>
      </c>
      <c r="FY72" s="27">
        <v>5</v>
      </c>
      <c r="FZ72" s="27">
        <v>2</v>
      </c>
      <c r="GA72" s="27">
        <v>4</v>
      </c>
      <c r="GB72" s="27">
        <v>15</v>
      </c>
      <c r="GC72" s="27">
        <v>12</v>
      </c>
      <c r="GD72" s="27">
        <v>49</v>
      </c>
      <c r="GE72" s="27">
        <v>9</v>
      </c>
      <c r="GF72" s="27">
        <v>12</v>
      </c>
      <c r="GG72" s="27">
        <v>18</v>
      </c>
      <c r="GH72" s="27">
        <v>17</v>
      </c>
      <c r="GI72" s="27">
        <v>5</v>
      </c>
      <c r="GJ72" s="27">
        <v>28</v>
      </c>
      <c r="GK72" s="27">
        <v>6</v>
      </c>
      <c r="GL72" s="27">
        <v>7</v>
      </c>
      <c r="GM72" s="27">
        <v>22</v>
      </c>
      <c r="GN72" s="27">
        <v>0</v>
      </c>
      <c r="GO72" s="27">
        <v>4</v>
      </c>
      <c r="GP72" s="27">
        <v>6</v>
      </c>
      <c r="GQ72" s="27">
        <v>16</v>
      </c>
      <c r="GR72" s="27">
        <v>10</v>
      </c>
      <c r="GV72" s="27">
        <v>95</v>
      </c>
      <c r="GW72" s="27">
        <v>7</v>
      </c>
      <c r="GX72" s="27">
        <v>11</v>
      </c>
      <c r="GY72" s="27">
        <v>12</v>
      </c>
      <c r="GZ72" s="27">
        <v>13</v>
      </c>
      <c r="HA72" s="27">
        <v>27</v>
      </c>
      <c r="HB72" s="27">
        <v>12</v>
      </c>
      <c r="HC72" s="27">
        <v>3</v>
      </c>
      <c r="HD72" s="27">
        <v>11</v>
      </c>
      <c r="HE72" s="27">
        <v>36</v>
      </c>
      <c r="HF72" s="27">
        <v>41</v>
      </c>
      <c r="HG72" s="27">
        <v>15</v>
      </c>
      <c r="HH72" s="27">
        <v>31</v>
      </c>
      <c r="HI72" s="27">
        <v>21</v>
      </c>
      <c r="HJ72" s="27">
        <v>10</v>
      </c>
      <c r="HK72" s="27">
        <v>21</v>
      </c>
      <c r="HL72" s="27">
        <v>7</v>
      </c>
      <c r="HM72" s="27">
        <v>6</v>
      </c>
      <c r="HN72" s="27">
        <v>17</v>
      </c>
      <c r="HO72" s="27">
        <v>26</v>
      </c>
      <c r="HP72" s="27">
        <v>22</v>
      </c>
      <c r="HQ72" s="27">
        <v>14</v>
      </c>
      <c r="HR72" s="27">
        <v>5</v>
      </c>
      <c r="HS72" s="27">
        <v>11</v>
      </c>
      <c r="HT72" s="27">
        <v>9</v>
      </c>
      <c r="HU72" s="27">
        <v>12</v>
      </c>
      <c r="HV72" s="27">
        <v>11</v>
      </c>
      <c r="HW72" s="27">
        <v>6</v>
      </c>
      <c r="HX72" s="27">
        <v>35</v>
      </c>
      <c r="HY72" s="27">
        <v>12</v>
      </c>
      <c r="HZ72" s="27">
        <v>4</v>
      </c>
      <c r="IA72" s="27">
        <v>16</v>
      </c>
      <c r="IB72" s="27">
        <v>4</v>
      </c>
      <c r="IC72" s="27">
        <v>2</v>
      </c>
      <c r="ID72" s="27">
        <v>4</v>
      </c>
      <c r="IE72" s="27">
        <v>13</v>
      </c>
      <c r="IF72" s="27">
        <v>1</v>
      </c>
      <c r="IG72" s="27">
        <v>2</v>
      </c>
      <c r="IH72" s="27">
        <v>22</v>
      </c>
      <c r="II72" s="27">
        <v>0</v>
      </c>
      <c r="IJ72" s="27">
        <v>3</v>
      </c>
      <c r="IK72" s="27">
        <v>5</v>
      </c>
      <c r="IL72" s="27">
        <v>7</v>
      </c>
      <c r="IM72" s="27">
        <v>5</v>
      </c>
      <c r="IN72" s="27">
        <v>12</v>
      </c>
      <c r="IO72" s="27">
        <v>8</v>
      </c>
      <c r="IP72" s="27">
        <v>7</v>
      </c>
      <c r="IQ72" s="27">
        <v>6</v>
      </c>
      <c r="IR72" s="27">
        <v>0</v>
      </c>
      <c r="IS72" s="27">
        <v>9</v>
      </c>
      <c r="IT72" s="27">
        <v>0</v>
      </c>
      <c r="IU72" s="27">
        <v>2</v>
      </c>
      <c r="IV72" s="27">
        <v>1</v>
      </c>
      <c r="IW72" s="27">
        <v>12</v>
      </c>
      <c r="IX72" s="27">
        <v>2</v>
      </c>
      <c r="IY72" s="27">
        <v>1</v>
      </c>
      <c r="IZ72" s="27">
        <v>15</v>
      </c>
      <c r="JA72" s="27">
        <v>2</v>
      </c>
      <c r="JB72" s="27">
        <v>0</v>
      </c>
      <c r="JC72" s="27">
        <v>64</v>
      </c>
      <c r="JD72" s="27">
        <v>5</v>
      </c>
      <c r="JE72" s="27">
        <v>24</v>
      </c>
      <c r="JF72" s="27">
        <v>12</v>
      </c>
      <c r="JG72" s="27">
        <v>14</v>
      </c>
      <c r="JH72" s="27">
        <v>5</v>
      </c>
      <c r="JI72" s="27">
        <v>52</v>
      </c>
      <c r="JJ72" s="27">
        <v>51</v>
      </c>
      <c r="JK72" s="27">
        <v>59</v>
      </c>
      <c r="JL72" s="27">
        <v>37</v>
      </c>
      <c r="JM72" s="27">
        <v>51</v>
      </c>
      <c r="JN72" s="27">
        <v>56</v>
      </c>
      <c r="JO72" s="27">
        <v>52</v>
      </c>
      <c r="JP72" s="27">
        <v>46</v>
      </c>
      <c r="JQ72" s="27">
        <v>54</v>
      </c>
      <c r="JR72" s="27">
        <v>33</v>
      </c>
      <c r="JS72" s="27">
        <v>59</v>
      </c>
      <c r="JT72" s="27">
        <v>54</v>
      </c>
      <c r="JU72" s="27">
        <v>82</v>
      </c>
      <c r="JV72" s="27">
        <v>56</v>
      </c>
      <c r="JW72" s="27">
        <v>97</v>
      </c>
      <c r="JX72" s="27">
        <v>5</v>
      </c>
      <c r="JY72" s="27">
        <v>20</v>
      </c>
      <c r="JZ72" s="27">
        <v>1</v>
      </c>
      <c r="KA72" s="27">
        <v>7</v>
      </c>
      <c r="KB72" s="27">
        <v>19</v>
      </c>
      <c r="KC72" s="27">
        <v>6</v>
      </c>
      <c r="KD72" s="27">
        <v>7</v>
      </c>
      <c r="KE72" s="27">
        <v>11</v>
      </c>
      <c r="KF72" s="27">
        <v>8</v>
      </c>
      <c r="KG72" s="27">
        <v>9</v>
      </c>
      <c r="KH72" s="27">
        <v>5</v>
      </c>
      <c r="KI72" s="27">
        <v>5</v>
      </c>
      <c r="KJ72" s="27">
        <v>5</v>
      </c>
      <c r="KK72" s="27">
        <v>13</v>
      </c>
      <c r="KL72" s="27">
        <v>10</v>
      </c>
      <c r="KM72" s="27">
        <v>25</v>
      </c>
      <c r="KN72" s="27">
        <v>25</v>
      </c>
      <c r="KO72" s="27">
        <v>12</v>
      </c>
      <c r="KP72" s="27">
        <v>11</v>
      </c>
      <c r="KQ72" s="27">
        <v>9</v>
      </c>
      <c r="KR72" s="27">
        <v>0</v>
      </c>
      <c r="KS72" s="27">
        <v>0</v>
      </c>
      <c r="KT72" s="27">
        <v>25</v>
      </c>
      <c r="KU72" s="27">
        <v>2</v>
      </c>
      <c r="KV72" s="27">
        <v>9</v>
      </c>
      <c r="KW72" s="27">
        <v>7</v>
      </c>
      <c r="KX72" s="27">
        <v>1</v>
      </c>
      <c r="KY72" s="27">
        <v>4</v>
      </c>
      <c r="KZ72" s="27">
        <v>4</v>
      </c>
      <c r="LA72" s="27">
        <v>11</v>
      </c>
      <c r="LB72" s="27">
        <v>29</v>
      </c>
      <c r="LC72" s="27">
        <v>12</v>
      </c>
      <c r="LD72" s="27">
        <v>4</v>
      </c>
      <c r="LE72" s="27">
        <v>30</v>
      </c>
      <c r="LF72" s="27">
        <v>18</v>
      </c>
      <c r="LG72" s="27">
        <v>48</v>
      </c>
      <c r="LH72" s="27">
        <v>2</v>
      </c>
      <c r="LI72" s="27">
        <v>8</v>
      </c>
      <c r="LJ72" s="27">
        <v>46</v>
      </c>
      <c r="LK72" s="27">
        <v>3</v>
      </c>
      <c r="LL72" s="27">
        <v>7</v>
      </c>
      <c r="LM72" s="27">
        <v>8</v>
      </c>
      <c r="LN72" s="27">
        <v>6</v>
      </c>
      <c r="LO72" s="27">
        <v>25</v>
      </c>
      <c r="LP72" s="27">
        <v>133</v>
      </c>
      <c r="LQ72" s="27">
        <v>13</v>
      </c>
      <c r="LR72" s="27">
        <v>14</v>
      </c>
      <c r="LS72" s="27">
        <v>7</v>
      </c>
      <c r="LT72" s="27">
        <v>0</v>
      </c>
      <c r="LU72" s="27">
        <v>22</v>
      </c>
      <c r="LV72" s="27">
        <v>5</v>
      </c>
      <c r="LW72" s="27">
        <v>10</v>
      </c>
      <c r="LX72" s="27">
        <v>9</v>
      </c>
      <c r="LY72" s="27">
        <v>15</v>
      </c>
      <c r="LZ72" s="27">
        <v>11</v>
      </c>
      <c r="MA72" s="27">
        <v>1</v>
      </c>
      <c r="MB72" s="27">
        <v>1</v>
      </c>
      <c r="MC72" s="156">
        <v>1</v>
      </c>
      <c r="MD72" s="156">
        <v>3</v>
      </c>
      <c r="ME72" s="156">
        <v>4</v>
      </c>
      <c r="MF72" s="27">
        <v>3</v>
      </c>
      <c r="MG72" s="27">
        <v>5</v>
      </c>
      <c r="MH72" s="27">
        <v>2.75</v>
      </c>
      <c r="MI72" s="27">
        <v>5</v>
      </c>
      <c r="MJ72" s="27">
        <v>30</v>
      </c>
      <c r="MK72" s="27">
        <v>2</v>
      </c>
      <c r="ML72" s="27">
        <v>29</v>
      </c>
      <c r="MM72" s="27">
        <v>30</v>
      </c>
      <c r="MN72" s="27">
        <v>23</v>
      </c>
      <c r="MO72" s="27">
        <v>180</v>
      </c>
      <c r="MP72" s="27">
        <v>6</v>
      </c>
      <c r="MQ72" s="27">
        <v>18</v>
      </c>
      <c r="MR72" s="27">
        <v>13</v>
      </c>
      <c r="MS72" s="27">
        <v>27</v>
      </c>
      <c r="MT72" s="27">
        <v>26</v>
      </c>
      <c r="MU72" s="27">
        <v>1</v>
      </c>
      <c r="MV72" s="27">
        <v>26</v>
      </c>
      <c r="MW72" s="27">
        <v>3</v>
      </c>
      <c r="MX72" s="27">
        <v>7</v>
      </c>
      <c r="MY72" s="27">
        <v>38</v>
      </c>
      <c r="MZ72" s="27">
        <v>54</v>
      </c>
      <c r="NA72" s="27">
        <v>2</v>
      </c>
      <c r="NB72" s="27">
        <v>7</v>
      </c>
      <c r="NC72" s="27">
        <v>4</v>
      </c>
      <c r="ND72" s="27">
        <v>0</v>
      </c>
      <c r="NE72" s="27">
        <v>10</v>
      </c>
      <c r="NF72" s="27">
        <v>12</v>
      </c>
      <c r="NG72" s="27">
        <v>9</v>
      </c>
      <c r="NH72" s="27">
        <v>8</v>
      </c>
      <c r="NI72" s="59"/>
      <c r="NJ72" s="27">
        <v>13</v>
      </c>
      <c r="NK72" s="27">
        <v>8</v>
      </c>
      <c r="NL72" s="27">
        <v>14</v>
      </c>
      <c r="NM72" s="27">
        <v>19</v>
      </c>
      <c r="NN72" s="27">
        <v>16</v>
      </c>
      <c r="NO72" s="27">
        <v>6</v>
      </c>
      <c r="NP72" s="27">
        <v>25</v>
      </c>
      <c r="NQ72" s="27">
        <v>12</v>
      </c>
      <c r="NR72" s="27">
        <v>5</v>
      </c>
      <c r="NS72" s="27">
        <v>8</v>
      </c>
      <c r="NT72" s="27">
        <v>5</v>
      </c>
      <c r="NU72" s="27">
        <v>29</v>
      </c>
      <c r="NV72" s="27">
        <v>1</v>
      </c>
      <c r="NW72" s="27">
        <v>12</v>
      </c>
      <c r="NX72" s="27">
        <v>15</v>
      </c>
      <c r="NY72" s="27">
        <v>3</v>
      </c>
      <c r="NZ72" s="27">
        <v>2</v>
      </c>
      <c r="OA72" s="27">
        <v>33</v>
      </c>
      <c r="OB72" s="27">
        <v>75</v>
      </c>
      <c r="OC72" s="27">
        <v>29</v>
      </c>
      <c r="OE72" s="27">
        <v>3</v>
      </c>
      <c r="OF72" s="27">
        <v>21</v>
      </c>
      <c r="OG72" s="27">
        <v>14</v>
      </c>
      <c r="OH72" s="27">
        <v>0</v>
      </c>
      <c r="OI72" s="27">
        <v>2</v>
      </c>
      <c r="OJ72" s="27">
        <v>16</v>
      </c>
      <c r="OK72" s="27">
        <v>9</v>
      </c>
      <c r="OL72" s="27">
        <v>17</v>
      </c>
      <c r="OM72" s="27">
        <v>18</v>
      </c>
      <c r="ON72" s="27">
        <v>2</v>
      </c>
      <c r="OO72" s="27">
        <v>11</v>
      </c>
      <c r="OP72" s="27">
        <v>0</v>
      </c>
      <c r="OQ72" s="27">
        <v>4</v>
      </c>
      <c r="OR72" s="27">
        <v>18</v>
      </c>
      <c r="OS72" s="27">
        <v>32</v>
      </c>
      <c r="OT72" s="27">
        <v>19</v>
      </c>
      <c r="OU72" s="27">
        <v>5</v>
      </c>
    </row>
    <row r="73" spans="1:416" s="27" customFormat="1">
      <c r="A73" s="27" t="s">
        <v>972</v>
      </c>
      <c r="B73" s="71">
        <v>2</v>
      </c>
      <c r="D73" s="27">
        <v>3</v>
      </c>
      <c r="E73" s="27">
        <v>57</v>
      </c>
      <c r="F73" s="27">
        <v>19</v>
      </c>
      <c r="G73" s="27">
        <v>48</v>
      </c>
      <c r="H73" s="27">
        <v>44</v>
      </c>
      <c r="I73" s="27">
        <v>0</v>
      </c>
      <c r="J73" s="27">
        <v>0</v>
      </c>
      <c r="K73" s="27">
        <v>0</v>
      </c>
      <c r="L73" s="27">
        <v>5</v>
      </c>
      <c r="N73" s="27">
        <v>2</v>
      </c>
      <c r="R73" s="27">
        <v>0</v>
      </c>
      <c r="S73" s="27">
        <v>0</v>
      </c>
      <c r="T73" s="27">
        <v>7</v>
      </c>
      <c r="U73" s="27">
        <v>4</v>
      </c>
      <c r="V73" s="27">
        <v>7</v>
      </c>
      <c r="W73" s="27">
        <v>5</v>
      </c>
      <c r="Y73" s="27">
        <v>8</v>
      </c>
      <c r="Z73" s="27">
        <v>11</v>
      </c>
      <c r="AA73" s="27">
        <v>5</v>
      </c>
      <c r="AB73" s="27">
        <v>7</v>
      </c>
      <c r="AC73" s="27">
        <v>8</v>
      </c>
      <c r="AD73" s="72">
        <v>250</v>
      </c>
      <c r="AE73" s="27">
        <v>17</v>
      </c>
      <c r="AF73" s="27">
        <v>13</v>
      </c>
      <c r="AG73" s="27">
        <v>59</v>
      </c>
      <c r="AH73" s="27">
        <v>43</v>
      </c>
      <c r="AI73" s="27">
        <v>45</v>
      </c>
      <c r="AJ73" s="27">
        <v>42</v>
      </c>
      <c r="AK73" s="27">
        <v>46</v>
      </c>
      <c r="AL73" s="27">
        <v>58</v>
      </c>
      <c r="AM73" s="27">
        <v>67</v>
      </c>
      <c r="AN73" s="27">
        <v>72</v>
      </c>
      <c r="AO73" s="27">
        <v>44</v>
      </c>
      <c r="AP73" s="27">
        <v>41</v>
      </c>
      <c r="AQ73" s="27">
        <v>59</v>
      </c>
      <c r="AR73" s="27">
        <v>38</v>
      </c>
      <c r="AS73" s="27">
        <v>35</v>
      </c>
      <c r="AT73" s="27">
        <v>51</v>
      </c>
      <c r="AU73" s="27">
        <v>41</v>
      </c>
      <c r="AV73" s="27">
        <v>32</v>
      </c>
      <c r="AW73" s="27">
        <v>48</v>
      </c>
      <c r="AX73" s="27">
        <v>34</v>
      </c>
      <c r="AY73" s="27">
        <v>56</v>
      </c>
      <c r="AZ73" s="27">
        <v>61</v>
      </c>
      <c r="BA73" s="27">
        <v>51</v>
      </c>
      <c r="BB73" s="27">
        <v>1</v>
      </c>
      <c r="BC73" s="27">
        <v>0</v>
      </c>
      <c r="BD73" s="27">
        <v>7</v>
      </c>
      <c r="BE73" s="27">
        <v>5</v>
      </c>
      <c r="BF73" s="27">
        <v>4</v>
      </c>
      <c r="BG73" s="27">
        <v>2</v>
      </c>
      <c r="BI73" s="27">
        <v>0</v>
      </c>
      <c r="BJ73" s="27">
        <v>39</v>
      </c>
      <c r="BK73" s="27">
        <v>0</v>
      </c>
      <c r="BL73" s="27">
        <v>0</v>
      </c>
      <c r="BM73" s="27">
        <v>8</v>
      </c>
      <c r="BN73" s="27">
        <v>4</v>
      </c>
      <c r="BO73" s="27">
        <v>44</v>
      </c>
      <c r="BP73" s="27">
        <v>2</v>
      </c>
      <c r="BQ73" s="27">
        <v>1</v>
      </c>
      <c r="BR73" s="27">
        <v>1</v>
      </c>
      <c r="BT73" s="27">
        <v>2</v>
      </c>
      <c r="BU73" s="27">
        <v>1</v>
      </c>
      <c r="BV73" s="27">
        <v>1</v>
      </c>
      <c r="CA73" s="27">
        <v>0</v>
      </c>
      <c r="CB73" s="27">
        <v>1</v>
      </c>
      <c r="CE73" s="27">
        <v>0</v>
      </c>
      <c r="CG73" s="27">
        <v>0</v>
      </c>
      <c r="CH73" s="27">
        <v>56</v>
      </c>
      <c r="CI73" s="27">
        <v>43</v>
      </c>
      <c r="CJ73" s="27">
        <v>59</v>
      </c>
      <c r="CK73" s="27">
        <v>42</v>
      </c>
      <c r="CL73" s="27">
        <v>73</v>
      </c>
      <c r="CM73" s="27">
        <v>56</v>
      </c>
      <c r="CN73" s="27">
        <v>28</v>
      </c>
      <c r="CO73" s="27">
        <v>34</v>
      </c>
      <c r="CP73" s="27">
        <v>41</v>
      </c>
      <c r="CQ73" s="27">
        <v>43</v>
      </c>
      <c r="CR73" s="27">
        <v>52</v>
      </c>
      <c r="CS73" s="27">
        <v>61</v>
      </c>
      <c r="CT73" s="27">
        <v>42</v>
      </c>
      <c r="CU73" s="27">
        <v>61</v>
      </c>
      <c r="CV73" s="27">
        <v>67</v>
      </c>
      <c r="CW73" s="27">
        <v>52</v>
      </c>
      <c r="CX73" s="27">
        <v>37</v>
      </c>
      <c r="CY73" s="27">
        <v>20</v>
      </c>
      <c r="CZ73" s="27">
        <v>44</v>
      </c>
      <c r="DA73" s="27">
        <v>61</v>
      </c>
      <c r="DB73" s="27">
        <v>55</v>
      </c>
      <c r="DC73" s="27">
        <v>57</v>
      </c>
      <c r="DD73" s="27">
        <v>21</v>
      </c>
      <c r="DE73" s="27">
        <v>24</v>
      </c>
      <c r="DF73" s="27">
        <v>5</v>
      </c>
      <c r="DG73" s="27">
        <v>1</v>
      </c>
      <c r="DH73" s="27">
        <v>0</v>
      </c>
      <c r="DI73" s="27">
        <v>5</v>
      </c>
      <c r="DJ73" s="27">
        <v>2</v>
      </c>
      <c r="DK73" s="27">
        <v>23</v>
      </c>
      <c r="DL73" s="27">
        <v>0</v>
      </c>
      <c r="DN73" s="27">
        <v>6</v>
      </c>
      <c r="DP73" s="27">
        <v>0</v>
      </c>
      <c r="DQ73" s="27">
        <v>9</v>
      </c>
      <c r="DS73" s="27">
        <v>3</v>
      </c>
      <c r="DT73" s="27">
        <v>6</v>
      </c>
      <c r="DU73" s="27">
        <v>3</v>
      </c>
      <c r="DV73" s="27">
        <v>0</v>
      </c>
      <c r="DW73" s="27">
        <v>31</v>
      </c>
      <c r="DX73" s="27">
        <v>0</v>
      </c>
      <c r="DY73" s="27">
        <v>1</v>
      </c>
      <c r="DZ73" s="27">
        <v>31</v>
      </c>
      <c r="EA73" s="27">
        <v>24</v>
      </c>
      <c r="EB73" s="27">
        <v>8</v>
      </c>
      <c r="EE73" s="27">
        <v>16</v>
      </c>
      <c r="EF73" s="27">
        <v>0</v>
      </c>
      <c r="EG73" s="27">
        <v>7</v>
      </c>
      <c r="EH73" s="27">
        <v>10</v>
      </c>
      <c r="EI73" s="27">
        <v>1</v>
      </c>
      <c r="EJ73" s="27">
        <v>4</v>
      </c>
      <c r="EK73" s="27">
        <v>5</v>
      </c>
      <c r="EL73" s="27">
        <v>5</v>
      </c>
      <c r="EN73" s="27">
        <v>10</v>
      </c>
      <c r="EO73" s="27">
        <v>14</v>
      </c>
      <c r="EQ73" s="27">
        <v>10</v>
      </c>
      <c r="ER73" s="27">
        <v>5</v>
      </c>
      <c r="ES73" s="27">
        <v>8</v>
      </c>
      <c r="ET73" s="27">
        <v>39</v>
      </c>
      <c r="EU73" s="27">
        <v>3</v>
      </c>
      <c r="EV73" s="27">
        <v>4</v>
      </c>
      <c r="EW73" s="27">
        <v>22</v>
      </c>
      <c r="EY73" s="27">
        <v>3</v>
      </c>
      <c r="EZ73" s="27">
        <v>2</v>
      </c>
      <c r="FF73" s="27">
        <v>6</v>
      </c>
      <c r="FH73" s="27">
        <v>8</v>
      </c>
      <c r="FI73" s="27">
        <v>12</v>
      </c>
      <c r="FJ73" s="27">
        <v>17</v>
      </c>
      <c r="FK73" s="27">
        <v>16</v>
      </c>
      <c r="FL73" s="27">
        <v>5</v>
      </c>
      <c r="FM73" s="27">
        <v>35</v>
      </c>
      <c r="FN73" s="27">
        <v>5</v>
      </c>
      <c r="FO73" s="27">
        <v>29</v>
      </c>
      <c r="FP73" s="27">
        <v>5</v>
      </c>
      <c r="FQ73" s="27">
        <v>3</v>
      </c>
      <c r="FR73" s="27">
        <v>10</v>
      </c>
      <c r="FS73" s="27">
        <v>3</v>
      </c>
      <c r="FT73" s="27">
        <v>8</v>
      </c>
      <c r="FU73" s="27">
        <v>2</v>
      </c>
      <c r="FV73" s="27">
        <v>5</v>
      </c>
      <c r="FW73" s="27">
        <v>11</v>
      </c>
      <c r="FX73" s="27">
        <v>6</v>
      </c>
      <c r="FY73" s="27">
        <v>5</v>
      </c>
      <c r="FZ73" s="27">
        <v>1</v>
      </c>
      <c r="GB73" s="27">
        <v>0</v>
      </c>
      <c r="GC73" s="27">
        <v>2</v>
      </c>
      <c r="GD73" s="27">
        <v>10</v>
      </c>
      <c r="GE73" s="27">
        <v>12</v>
      </c>
      <c r="GF73" s="27">
        <v>9</v>
      </c>
      <c r="GG73" s="27">
        <v>9</v>
      </c>
      <c r="GH73" s="27">
        <v>5</v>
      </c>
      <c r="GJ73" s="27">
        <v>6</v>
      </c>
      <c r="GK73" s="27">
        <v>1</v>
      </c>
      <c r="GL73" s="27">
        <v>20</v>
      </c>
      <c r="GM73" s="27">
        <v>4</v>
      </c>
      <c r="GN73" s="27">
        <v>3</v>
      </c>
      <c r="GO73" s="27">
        <v>0</v>
      </c>
      <c r="GP73" s="53">
        <v>10</v>
      </c>
      <c r="GR73" s="27">
        <v>0</v>
      </c>
      <c r="GW73" s="27">
        <v>0</v>
      </c>
      <c r="GX73" s="27">
        <v>21</v>
      </c>
      <c r="GY73" s="27">
        <v>25</v>
      </c>
      <c r="GZ73" s="27">
        <v>29</v>
      </c>
      <c r="HA73" s="27">
        <v>23</v>
      </c>
      <c r="HB73" s="27">
        <v>1</v>
      </c>
      <c r="HC73" s="27">
        <v>1</v>
      </c>
      <c r="HD73" s="27">
        <v>0</v>
      </c>
      <c r="HE73" s="27">
        <v>6</v>
      </c>
      <c r="HF73" s="27">
        <v>3</v>
      </c>
      <c r="HG73" s="27">
        <v>0</v>
      </c>
      <c r="HH73" s="27">
        <v>3</v>
      </c>
      <c r="HI73" s="27">
        <v>0</v>
      </c>
      <c r="HJ73" s="27">
        <v>1</v>
      </c>
      <c r="HK73" s="27">
        <v>1</v>
      </c>
      <c r="HL73" s="27">
        <v>2</v>
      </c>
      <c r="HM73" s="27">
        <v>0</v>
      </c>
      <c r="HO73" s="27">
        <v>21</v>
      </c>
      <c r="HP73" s="27">
        <v>8</v>
      </c>
      <c r="HQ73" s="27">
        <v>9</v>
      </c>
      <c r="HR73" s="27">
        <v>0</v>
      </c>
      <c r="HS73" s="27">
        <v>8</v>
      </c>
      <c r="HT73" s="27">
        <v>10</v>
      </c>
      <c r="HU73" s="27">
        <v>2</v>
      </c>
      <c r="HV73" s="27">
        <v>7</v>
      </c>
      <c r="HW73" s="27">
        <v>1</v>
      </c>
      <c r="HX73" s="27">
        <v>1</v>
      </c>
      <c r="HY73" s="27">
        <v>2</v>
      </c>
      <c r="HZ73" s="27">
        <v>1</v>
      </c>
      <c r="IA73" s="27">
        <v>8</v>
      </c>
      <c r="IB73" s="27">
        <v>1</v>
      </c>
      <c r="IC73" s="27">
        <v>1</v>
      </c>
      <c r="IE73" s="27">
        <v>4</v>
      </c>
      <c r="IF73" s="27">
        <v>16</v>
      </c>
      <c r="IG73" s="27">
        <v>1</v>
      </c>
      <c r="IH73" s="27">
        <v>16</v>
      </c>
      <c r="II73" s="27">
        <v>4</v>
      </c>
      <c r="IJ73" s="27">
        <v>6</v>
      </c>
      <c r="IK73" s="27">
        <v>4</v>
      </c>
      <c r="IL73" s="27">
        <v>10</v>
      </c>
      <c r="IM73" s="27">
        <v>3</v>
      </c>
      <c r="IN73" s="27">
        <v>1</v>
      </c>
      <c r="IO73" s="27">
        <v>4</v>
      </c>
      <c r="IP73" s="27">
        <v>9</v>
      </c>
      <c r="IQ73" s="27">
        <v>8</v>
      </c>
      <c r="IR73" s="27">
        <v>5</v>
      </c>
      <c r="IS73" s="27">
        <v>5</v>
      </c>
      <c r="IT73" s="27">
        <v>6</v>
      </c>
      <c r="IU73" s="27">
        <v>7</v>
      </c>
      <c r="IV73" s="27">
        <v>1</v>
      </c>
      <c r="IW73" s="27">
        <v>3</v>
      </c>
      <c r="IX73" s="27">
        <v>1</v>
      </c>
      <c r="IZ73" s="27">
        <v>3</v>
      </c>
      <c r="JA73" s="27">
        <v>10</v>
      </c>
      <c r="JB73" s="27">
        <v>5</v>
      </c>
      <c r="JC73" s="27">
        <v>3</v>
      </c>
      <c r="JD73" s="27">
        <v>3</v>
      </c>
      <c r="JE73" s="27">
        <v>15</v>
      </c>
      <c r="JF73" s="27">
        <v>24</v>
      </c>
      <c r="JG73" s="27">
        <v>7</v>
      </c>
      <c r="JH73" s="27">
        <v>3</v>
      </c>
      <c r="JK73" s="27">
        <v>13</v>
      </c>
      <c r="JL73" s="27">
        <v>6</v>
      </c>
      <c r="JP73" s="27">
        <v>6</v>
      </c>
      <c r="JR73" s="27">
        <v>9</v>
      </c>
      <c r="JW73" s="27">
        <v>67</v>
      </c>
      <c r="JX73" s="27">
        <v>0</v>
      </c>
      <c r="JY73" s="27">
        <v>14</v>
      </c>
      <c r="JZ73" s="27">
        <v>1</v>
      </c>
      <c r="KA73" s="27">
        <v>11</v>
      </c>
      <c r="KC73" s="27">
        <v>7</v>
      </c>
      <c r="KD73" s="27">
        <v>6</v>
      </c>
      <c r="KE73" s="27">
        <v>14</v>
      </c>
      <c r="KF73" s="27">
        <v>22</v>
      </c>
      <c r="KH73" s="27">
        <v>10</v>
      </c>
      <c r="KI73" s="27">
        <v>7</v>
      </c>
      <c r="KJ73" s="27">
        <v>1</v>
      </c>
      <c r="KL73" s="27">
        <v>0</v>
      </c>
      <c r="KM73" s="27">
        <v>4</v>
      </c>
      <c r="KN73" s="27">
        <v>1</v>
      </c>
      <c r="KO73" s="27">
        <v>1</v>
      </c>
      <c r="KP73" s="27">
        <v>3</v>
      </c>
      <c r="KQ73" s="27">
        <v>21</v>
      </c>
      <c r="KR73" s="27">
        <v>4</v>
      </c>
      <c r="KS73" s="27">
        <v>9</v>
      </c>
      <c r="KT73" s="27">
        <v>0</v>
      </c>
      <c r="KU73" s="27">
        <v>1</v>
      </c>
      <c r="KV73" s="27">
        <v>4</v>
      </c>
      <c r="KW73" s="27">
        <v>3</v>
      </c>
      <c r="KX73" s="27">
        <v>8</v>
      </c>
      <c r="KY73" s="27">
        <v>12</v>
      </c>
      <c r="KZ73" s="27">
        <v>3</v>
      </c>
      <c r="LA73" s="27">
        <v>2</v>
      </c>
      <c r="LB73" s="27">
        <v>9</v>
      </c>
      <c r="LC73" s="27">
        <v>11</v>
      </c>
      <c r="LD73" s="27">
        <v>2</v>
      </c>
      <c r="LE73" s="27">
        <v>19</v>
      </c>
      <c r="LF73" s="27">
        <v>0</v>
      </c>
      <c r="LG73" s="27">
        <v>10</v>
      </c>
      <c r="LH73" s="27">
        <v>8</v>
      </c>
      <c r="LI73" s="27">
        <v>0</v>
      </c>
      <c r="LK73" s="27">
        <v>1</v>
      </c>
      <c r="LL73" s="27">
        <v>1</v>
      </c>
      <c r="LM73" s="27">
        <v>11</v>
      </c>
      <c r="LN73" s="27">
        <v>3</v>
      </c>
      <c r="LO73" s="27">
        <v>27</v>
      </c>
      <c r="LP73" s="27">
        <v>3</v>
      </c>
      <c r="LQ73" s="27">
        <v>3</v>
      </c>
      <c r="LT73" s="27">
        <v>4</v>
      </c>
      <c r="LU73" s="27">
        <v>6</v>
      </c>
      <c r="LV73" s="27">
        <v>2</v>
      </c>
      <c r="LW73" s="27">
        <v>0</v>
      </c>
      <c r="LX73" s="27">
        <v>2</v>
      </c>
      <c r="LY73" s="27">
        <v>0</v>
      </c>
      <c r="LZ73" s="27">
        <v>20</v>
      </c>
      <c r="MA73" s="27">
        <v>1</v>
      </c>
      <c r="MB73" s="27">
        <v>2</v>
      </c>
      <c r="MC73" s="156">
        <v>4</v>
      </c>
      <c r="MD73" s="156">
        <v>3</v>
      </c>
      <c r="ME73" s="156">
        <v>6</v>
      </c>
      <c r="MF73" s="27">
        <v>13</v>
      </c>
      <c r="MG73" s="27">
        <v>8</v>
      </c>
      <c r="ML73" s="27">
        <v>0</v>
      </c>
      <c r="MM73" s="27">
        <v>13</v>
      </c>
      <c r="MN73" s="27">
        <v>24</v>
      </c>
      <c r="MO73" s="27">
        <v>0</v>
      </c>
      <c r="MP73" s="27">
        <v>5</v>
      </c>
      <c r="MQ73" s="27">
        <v>1</v>
      </c>
      <c r="MR73" s="27">
        <v>10</v>
      </c>
      <c r="MS73" s="27">
        <v>5</v>
      </c>
      <c r="MT73" s="27">
        <v>10</v>
      </c>
      <c r="MU73" s="27">
        <v>5</v>
      </c>
      <c r="MV73" s="27">
        <v>12</v>
      </c>
      <c r="MW73" s="27">
        <v>0</v>
      </c>
      <c r="MX73" s="27">
        <v>1</v>
      </c>
      <c r="NA73" s="27">
        <v>1</v>
      </c>
      <c r="NB73" s="27">
        <v>0</v>
      </c>
      <c r="ND73" s="27">
        <v>2</v>
      </c>
      <c r="NF73" s="27">
        <v>1</v>
      </c>
      <c r="NG73" s="27">
        <v>1</v>
      </c>
      <c r="NH73" s="27">
        <v>4</v>
      </c>
      <c r="NI73" s="59"/>
      <c r="NJ73" s="27">
        <v>0</v>
      </c>
      <c r="NK73" s="27">
        <v>0</v>
      </c>
      <c r="NL73" s="27">
        <v>0</v>
      </c>
      <c r="NM73" s="27">
        <v>0</v>
      </c>
      <c r="NN73" s="27">
        <v>0</v>
      </c>
      <c r="NO73" s="27">
        <v>9</v>
      </c>
      <c r="NP73" s="27">
        <v>4</v>
      </c>
      <c r="NQ73" s="27">
        <v>3</v>
      </c>
      <c r="NR73" s="27">
        <v>0</v>
      </c>
      <c r="NS73" s="27">
        <v>5</v>
      </c>
      <c r="NT73" s="27">
        <v>0</v>
      </c>
      <c r="NU73" s="27">
        <v>21</v>
      </c>
      <c r="NV73" s="27">
        <v>32</v>
      </c>
      <c r="NW73" s="27">
        <v>23</v>
      </c>
      <c r="NX73" s="27">
        <v>21</v>
      </c>
      <c r="NY73" s="27">
        <v>2</v>
      </c>
      <c r="NZ73" s="27">
        <v>7</v>
      </c>
      <c r="OA73" s="27">
        <v>8</v>
      </c>
      <c r="OB73" s="27">
        <v>120</v>
      </c>
      <c r="OC73" s="27">
        <v>8</v>
      </c>
      <c r="OD73" s="27">
        <v>4</v>
      </c>
      <c r="OE73" s="27">
        <v>3</v>
      </c>
      <c r="OF73" s="27">
        <v>23</v>
      </c>
      <c r="OG73" s="27">
        <v>16</v>
      </c>
      <c r="OH73" s="27">
        <v>6</v>
      </c>
      <c r="OI73" s="27">
        <v>11</v>
      </c>
      <c r="OJ73" s="27">
        <v>2</v>
      </c>
      <c r="OK73" s="27">
        <v>17</v>
      </c>
      <c r="OL73" s="27">
        <v>0</v>
      </c>
      <c r="ON73" s="27">
        <v>1</v>
      </c>
      <c r="OO73" s="27">
        <v>18</v>
      </c>
      <c r="OP73" s="27">
        <v>1</v>
      </c>
      <c r="OQ73" s="27">
        <v>27</v>
      </c>
      <c r="OR73" s="27">
        <v>0</v>
      </c>
    </row>
    <row r="74" spans="1:416" s="27" customFormat="1">
      <c r="A74" s="27" t="s">
        <v>42</v>
      </c>
      <c r="B74" s="71">
        <v>0</v>
      </c>
      <c r="D74" s="27">
        <v>0</v>
      </c>
      <c r="F74" s="27">
        <v>0</v>
      </c>
      <c r="H74" s="27">
        <v>3</v>
      </c>
      <c r="I74" s="27">
        <v>1</v>
      </c>
      <c r="J74" s="27">
        <v>11</v>
      </c>
      <c r="K74" s="27">
        <v>0</v>
      </c>
      <c r="R74" s="27">
        <v>0</v>
      </c>
      <c r="S74" s="27">
        <v>33</v>
      </c>
      <c r="T74" s="27">
        <v>0</v>
      </c>
      <c r="U74" s="27">
        <v>0</v>
      </c>
      <c r="V74" s="27">
        <v>0</v>
      </c>
      <c r="W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73">
        <v>5</v>
      </c>
      <c r="AF74" s="27">
        <v>0</v>
      </c>
      <c r="AG74" s="27">
        <v>0</v>
      </c>
      <c r="AI74" s="27">
        <v>0</v>
      </c>
      <c r="AN74" s="27">
        <v>0</v>
      </c>
      <c r="AQ74" s="27">
        <v>0</v>
      </c>
      <c r="AW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I74" s="27">
        <v>0</v>
      </c>
      <c r="BK74" s="27">
        <v>0</v>
      </c>
      <c r="BL74" s="27">
        <v>0</v>
      </c>
      <c r="BM74" s="27">
        <v>0</v>
      </c>
      <c r="BO74" s="27">
        <v>1</v>
      </c>
      <c r="BP74" s="27">
        <v>0</v>
      </c>
      <c r="BQ74" s="27">
        <v>0</v>
      </c>
      <c r="CB74" s="27">
        <v>0</v>
      </c>
      <c r="CE74" s="27">
        <v>0</v>
      </c>
      <c r="CF74" s="27">
        <v>1</v>
      </c>
      <c r="CG74" s="27">
        <v>0</v>
      </c>
      <c r="CH74" s="27">
        <v>0</v>
      </c>
      <c r="CJ74" s="27">
        <v>0</v>
      </c>
      <c r="CN74" s="27">
        <v>0</v>
      </c>
      <c r="CO74" s="27">
        <v>0</v>
      </c>
      <c r="CR74" s="27">
        <v>0</v>
      </c>
      <c r="CW74" s="27">
        <v>0</v>
      </c>
      <c r="DD74" s="27">
        <v>1</v>
      </c>
      <c r="DF74" s="27">
        <v>0</v>
      </c>
      <c r="DH74" s="27">
        <v>0</v>
      </c>
      <c r="DI74" s="27">
        <v>16</v>
      </c>
      <c r="DK74" s="27">
        <v>0</v>
      </c>
      <c r="DL74" s="27">
        <v>0</v>
      </c>
      <c r="DN74" s="27">
        <v>0</v>
      </c>
      <c r="DP74" s="27">
        <v>0</v>
      </c>
      <c r="DT74" s="27">
        <v>0</v>
      </c>
      <c r="DU74" s="27">
        <v>0</v>
      </c>
      <c r="DV74" s="27">
        <v>0</v>
      </c>
      <c r="DW74" s="27">
        <v>0</v>
      </c>
      <c r="DX74" s="27">
        <v>0</v>
      </c>
      <c r="EB74" s="27">
        <v>3</v>
      </c>
      <c r="EE74" s="27">
        <v>0</v>
      </c>
      <c r="EF74" s="27">
        <v>0</v>
      </c>
      <c r="EI74" s="27">
        <v>23</v>
      </c>
      <c r="EJ74" s="27">
        <v>0</v>
      </c>
      <c r="EK74" s="27">
        <v>0</v>
      </c>
      <c r="EN74" s="27">
        <v>0</v>
      </c>
      <c r="ET74" s="27">
        <v>2</v>
      </c>
      <c r="EZ74" s="27">
        <v>0</v>
      </c>
      <c r="FC74" s="27">
        <v>1</v>
      </c>
      <c r="FF74" s="27">
        <v>0</v>
      </c>
      <c r="FH74" s="27">
        <v>0</v>
      </c>
      <c r="FI74" s="27">
        <v>0</v>
      </c>
      <c r="FJ74" s="27">
        <v>0</v>
      </c>
      <c r="FK74" s="27">
        <v>0</v>
      </c>
      <c r="FL74" s="27">
        <v>0</v>
      </c>
      <c r="FM74" s="27">
        <v>0</v>
      </c>
      <c r="FN74" s="27">
        <v>0</v>
      </c>
      <c r="FO74" s="27">
        <v>0</v>
      </c>
      <c r="FP74" s="27">
        <v>0</v>
      </c>
      <c r="FQ74" s="27">
        <v>0</v>
      </c>
      <c r="FR74" s="27">
        <v>0</v>
      </c>
      <c r="FT74" s="27">
        <v>2</v>
      </c>
      <c r="FU74" s="27">
        <v>0</v>
      </c>
      <c r="FW74" s="27">
        <v>0</v>
      </c>
      <c r="FX74" s="27">
        <v>0</v>
      </c>
      <c r="FZ74" s="27">
        <v>0</v>
      </c>
      <c r="GA74" s="27">
        <v>2</v>
      </c>
      <c r="GB74" s="27">
        <v>0</v>
      </c>
      <c r="GD74" s="27">
        <v>0</v>
      </c>
      <c r="GF74" s="27">
        <v>0</v>
      </c>
      <c r="GG74" s="27">
        <v>0</v>
      </c>
      <c r="GJ74" s="27">
        <v>0</v>
      </c>
      <c r="GK74" s="27">
        <v>0</v>
      </c>
      <c r="GM74" s="27">
        <v>0</v>
      </c>
      <c r="GN74" s="27">
        <v>0</v>
      </c>
      <c r="GO74" s="27">
        <v>0</v>
      </c>
      <c r="GP74" s="27">
        <v>0</v>
      </c>
      <c r="GR74" s="27">
        <v>2</v>
      </c>
      <c r="GS74" s="27">
        <v>13</v>
      </c>
      <c r="GT74" s="27">
        <v>23</v>
      </c>
      <c r="GU74" s="27">
        <v>30</v>
      </c>
      <c r="GW74" s="27">
        <v>0</v>
      </c>
      <c r="GX74" s="27">
        <v>2</v>
      </c>
      <c r="GY74" s="27">
        <v>2</v>
      </c>
      <c r="GZ74" s="27">
        <v>2</v>
      </c>
      <c r="HB74" s="27">
        <v>0</v>
      </c>
      <c r="HC74" s="27">
        <v>0</v>
      </c>
      <c r="HD74" s="27">
        <v>0</v>
      </c>
      <c r="HE74" s="27">
        <v>0</v>
      </c>
      <c r="HF74" s="27">
        <v>0</v>
      </c>
      <c r="HG74" s="27">
        <v>0</v>
      </c>
      <c r="HH74" s="27">
        <v>0</v>
      </c>
      <c r="HI74" s="27">
        <v>2</v>
      </c>
      <c r="HL74" s="27">
        <v>1</v>
      </c>
      <c r="HM74" s="27">
        <v>2</v>
      </c>
      <c r="HO74" s="27">
        <v>0</v>
      </c>
      <c r="HP74" s="27">
        <v>1</v>
      </c>
      <c r="HQ74" s="27">
        <v>0</v>
      </c>
      <c r="HR74" s="27">
        <v>0</v>
      </c>
      <c r="HS74" s="27">
        <v>0</v>
      </c>
      <c r="HT74" s="27">
        <v>7</v>
      </c>
      <c r="HU74" s="27">
        <v>0</v>
      </c>
      <c r="HV74" s="27">
        <v>0</v>
      </c>
      <c r="HW74" s="27">
        <v>0</v>
      </c>
      <c r="HY74" s="27">
        <v>0</v>
      </c>
      <c r="IA74" s="27">
        <v>0</v>
      </c>
      <c r="IB74" s="27">
        <v>0</v>
      </c>
      <c r="IC74" s="27">
        <v>1</v>
      </c>
      <c r="IE74" s="27">
        <v>0</v>
      </c>
      <c r="IF74" s="27">
        <v>0</v>
      </c>
      <c r="IH74" s="27">
        <v>0</v>
      </c>
      <c r="II74" s="27">
        <v>0</v>
      </c>
      <c r="IJ74" s="27">
        <v>0</v>
      </c>
      <c r="IK74" s="27">
        <v>0</v>
      </c>
      <c r="IL74" s="27">
        <v>0</v>
      </c>
      <c r="IM74" s="27">
        <v>0</v>
      </c>
      <c r="IN74" s="27">
        <v>0</v>
      </c>
      <c r="IO74" s="27">
        <v>0</v>
      </c>
      <c r="IP74" s="27">
        <v>0</v>
      </c>
      <c r="IQ74" s="27">
        <v>0</v>
      </c>
      <c r="IR74" s="27">
        <v>0</v>
      </c>
      <c r="IS74" s="27">
        <v>0</v>
      </c>
      <c r="IT74" s="27">
        <v>0</v>
      </c>
      <c r="IU74" s="27">
        <v>0</v>
      </c>
      <c r="IV74" s="27">
        <v>0</v>
      </c>
      <c r="IW74" s="27">
        <v>0</v>
      </c>
      <c r="IX74" s="27">
        <v>0</v>
      </c>
      <c r="IZ74" s="27">
        <v>0</v>
      </c>
      <c r="JA74" s="27">
        <v>1</v>
      </c>
      <c r="JB74" s="27">
        <v>0</v>
      </c>
      <c r="JC74" s="27">
        <v>0</v>
      </c>
      <c r="JD74" s="27">
        <v>0</v>
      </c>
      <c r="JE74" s="27">
        <v>1</v>
      </c>
      <c r="JF74" s="27">
        <v>0</v>
      </c>
      <c r="JG74" s="27">
        <v>1</v>
      </c>
      <c r="JH74" s="27">
        <v>0</v>
      </c>
      <c r="JW74" s="27">
        <v>0</v>
      </c>
      <c r="JX74" s="27">
        <v>0</v>
      </c>
      <c r="JZ74" s="27">
        <v>0</v>
      </c>
      <c r="KA74" s="27">
        <v>0</v>
      </c>
      <c r="KD74" s="27">
        <v>0</v>
      </c>
      <c r="KE74" s="27">
        <v>0</v>
      </c>
      <c r="KF74" s="27">
        <v>0</v>
      </c>
      <c r="KH74" s="27">
        <v>0</v>
      </c>
      <c r="KJ74" s="27">
        <v>0</v>
      </c>
      <c r="KL74" s="27">
        <v>0</v>
      </c>
      <c r="KM74" s="27">
        <v>25</v>
      </c>
      <c r="KN74" s="27">
        <v>26</v>
      </c>
      <c r="KO74" s="27">
        <v>0</v>
      </c>
      <c r="KP74" s="27">
        <v>1</v>
      </c>
      <c r="KQ74" s="27">
        <v>0</v>
      </c>
      <c r="KR74" s="27">
        <v>0</v>
      </c>
      <c r="KS74" s="27">
        <v>0</v>
      </c>
      <c r="KT74" s="27">
        <v>0</v>
      </c>
      <c r="KU74" s="27">
        <v>5</v>
      </c>
      <c r="KY74" s="27">
        <v>0</v>
      </c>
      <c r="KZ74" s="27">
        <v>0</v>
      </c>
      <c r="LB74" s="27">
        <v>0</v>
      </c>
      <c r="LC74" s="27">
        <v>0</v>
      </c>
      <c r="LE74" s="27">
        <v>0</v>
      </c>
      <c r="LF74" s="27">
        <v>0</v>
      </c>
      <c r="LI74" s="27">
        <v>0</v>
      </c>
      <c r="LL74" s="27">
        <v>0</v>
      </c>
      <c r="LM74" s="27">
        <v>1</v>
      </c>
      <c r="LN74" s="27">
        <v>0</v>
      </c>
      <c r="LP74" s="27">
        <v>1</v>
      </c>
      <c r="LQ74" s="27">
        <v>2</v>
      </c>
      <c r="LR74" s="27">
        <v>1</v>
      </c>
      <c r="LT74" s="27">
        <v>0</v>
      </c>
      <c r="LU74" s="27">
        <v>0</v>
      </c>
      <c r="LV74" s="27">
        <v>0</v>
      </c>
      <c r="LW74" s="27">
        <v>0</v>
      </c>
      <c r="LY74" s="27">
        <v>0</v>
      </c>
      <c r="LZ74" s="27">
        <v>4</v>
      </c>
      <c r="MA74" s="27">
        <v>1</v>
      </c>
      <c r="MC74" s="157">
        <v>2</v>
      </c>
      <c r="MD74" s="157">
        <v>0</v>
      </c>
      <c r="ME74" s="157">
        <v>0</v>
      </c>
      <c r="MG74" s="27">
        <v>0</v>
      </c>
      <c r="ML74" s="27">
        <v>0</v>
      </c>
      <c r="MM74" s="27">
        <v>0</v>
      </c>
      <c r="MN74" s="27">
        <v>0</v>
      </c>
      <c r="MO74" s="27">
        <v>0</v>
      </c>
      <c r="MP74" s="27">
        <v>0</v>
      </c>
      <c r="MQ74" s="27">
        <v>0</v>
      </c>
      <c r="MR74" s="27">
        <v>12</v>
      </c>
      <c r="MV74" s="27">
        <v>0</v>
      </c>
      <c r="MW74" s="27">
        <v>0</v>
      </c>
      <c r="NB74" s="27">
        <v>1</v>
      </c>
      <c r="NF74" s="27">
        <v>0</v>
      </c>
      <c r="NG74" s="27">
        <v>5</v>
      </c>
      <c r="NH74" s="27">
        <v>8</v>
      </c>
      <c r="NI74" s="59"/>
      <c r="NJ74" s="27">
        <v>0</v>
      </c>
      <c r="NK74" s="27">
        <v>0</v>
      </c>
      <c r="NL74" s="27">
        <v>0</v>
      </c>
      <c r="NM74" s="27">
        <v>0</v>
      </c>
      <c r="NN74" s="27">
        <v>0</v>
      </c>
      <c r="NO74" s="27">
        <v>0</v>
      </c>
      <c r="NQ74" s="27">
        <v>0</v>
      </c>
      <c r="NR74" s="27">
        <v>0</v>
      </c>
      <c r="NT74" s="27">
        <v>1</v>
      </c>
      <c r="NU74" s="27">
        <v>0</v>
      </c>
      <c r="NW74" s="27">
        <v>0</v>
      </c>
      <c r="NX74" s="27">
        <v>2</v>
      </c>
      <c r="NY74" s="27">
        <v>0</v>
      </c>
      <c r="OB74" s="27">
        <v>0</v>
      </c>
      <c r="OE74" s="27">
        <v>0</v>
      </c>
      <c r="OF74" s="27">
        <v>0</v>
      </c>
      <c r="OG74" s="27">
        <v>2</v>
      </c>
      <c r="OH74" s="27">
        <v>1</v>
      </c>
      <c r="OI74" s="27">
        <v>0</v>
      </c>
      <c r="OJ74" s="27">
        <v>0</v>
      </c>
      <c r="OL74" s="27">
        <v>0</v>
      </c>
      <c r="ON74" s="27">
        <v>1</v>
      </c>
      <c r="OO74" s="27">
        <v>0</v>
      </c>
      <c r="OP74" s="27">
        <v>0</v>
      </c>
      <c r="OQ74" s="27">
        <v>0</v>
      </c>
      <c r="OR74" s="27">
        <v>1</v>
      </c>
    </row>
    <row r="75" spans="1:416" s="6" customFormat="1">
      <c r="A75" s="8" t="s">
        <v>45</v>
      </c>
      <c r="AD75" s="7"/>
      <c r="MM75" s="134"/>
    </row>
    <row r="76" spans="1:416" s="10" customFormat="1">
      <c r="A76" s="10" t="s">
        <v>46</v>
      </c>
      <c r="B76" s="10">
        <v>78000</v>
      </c>
      <c r="C76" s="10">
        <v>1213047</v>
      </c>
      <c r="D76" s="10">
        <v>330643</v>
      </c>
      <c r="E76" s="10">
        <v>768939</v>
      </c>
      <c r="F76" s="10">
        <v>613658</v>
      </c>
      <c r="G76" s="10">
        <v>336871</v>
      </c>
      <c r="H76" s="10">
        <v>2181135</v>
      </c>
      <c r="I76" s="10">
        <v>404004</v>
      </c>
      <c r="J76" s="10">
        <v>0</v>
      </c>
      <c r="K76" s="10">
        <v>431016</v>
      </c>
      <c r="L76" s="10">
        <v>616087</v>
      </c>
      <c r="M76" s="10">
        <v>707791</v>
      </c>
      <c r="N76" s="10">
        <v>55178</v>
      </c>
      <c r="O76" s="10">
        <v>49987</v>
      </c>
      <c r="P76" s="10">
        <v>49987</v>
      </c>
      <c r="Q76" s="10">
        <v>393612</v>
      </c>
      <c r="R76" s="10">
        <v>1030186</v>
      </c>
      <c r="S76" s="10">
        <v>0</v>
      </c>
      <c r="T76" s="10">
        <v>392228</v>
      </c>
      <c r="U76" s="10">
        <v>130404</v>
      </c>
      <c r="V76" s="10">
        <v>167046</v>
      </c>
      <c r="W76" s="10">
        <v>165546</v>
      </c>
      <c r="X76" s="10">
        <v>169324</v>
      </c>
      <c r="Y76" s="10">
        <v>291326</v>
      </c>
      <c r="Z76" s="10">
        <v>142553</v>
      </c>
      <c r="AA76" s="10">
        <v>468103</v>
      </c>
      <c r="AB76" s="10">
        <v>349198</v>
      </c>
      <c r="AC76" s="10">
        <v>244403</v>
      </c>
      <c r="AD76" s="10">
        <v>8865621</v>
      </c>
      <c r="AE76" s="10">
        <v>1263260</v>
      </c>
      <c r="AF76" s="10">
        <v>144000</v>
      </c>
      <c r="BB76" s="10">
        <v>128713</v>
      </c>
      <c r="BC76" s="10">
        <v>421813</v>
      </c>
      <c r="BD76" s="10">
        <v>614309</v>
      </c>
      <c r="BE76" s="10">
        <v>256479</v>
      </c>
      <c r="BF76" s="10">
        <v>667866</v>
      </c>
      <c r="BG76" s="10">
        <v>555452</v>
      </c>
      <c r="BI76" s="10">
        <v>180138</v>
      </c>
      <c r="BJ76" s="10">
        <v>2938406</v>
      </c>
      <c r="BK76" s="10">
        <v>2967311</v>
      </c>
      <c r="BL76" s="10">
        <v>0</v>
      </c>
      <c r="BM76" s="10">
        <v>0</v>
      </c>
      <c r="BN76" s="10">
        <v>1141390</v>
      </c>
      <c r="BO76" s="10">
        <v>846768</v>
      </c>
      <c r="BP76" s="10">
        <v>800151</v>
      </c>
      <c r="BQ76" s="10">
        <v>1161071</v>
      </c>
      <c r="BR76" s="10">
        <v>776701</v>
      </c>
      <c r="BS76" s="10">
        <v>651461</v>
      </c>
      <c r="BT76" s="10">
        <v>800151</v>
      </c>
      <c r="BU76" s="10">
        <v>1708355</v>
      </c>
      <c r="BV76" s="10">
        <v>1083375</v>
      </c>
      <c r="BW76" s="10">
        <v>1242952</v>
      </c>
      <c r="BX76" s="10">
        <v>275383</v>
      </c>
      <c r="BY76" s="10">
        <v>607552</v>
      </c>
      <c r="BZ76" s="10">
        <v>645942</v>
      </c>
      <c r="CA76" s="10">
        <v>1166154</v>
      </c>
      <c r="CB76" s="10">
        <v>269055</v>
      </c>
      <c r="CC76" s="10">
        <v>528194</v>
      </c>
      <c r="CD76" s="10">
        <v>281066</v>
      </c>
      <c r="CE76" s="10">
        <v>1110030</v>
      </c>
      <c r="CF76" s="10">
        <v>1863088</v>
      </c>
      <c r="CG76" s="10">
        <v>769924</v>
      </c>
      <c r="CH76" s="10">
        <v>31731</v>
      </c>
      <c r="DD76" s="10">
        <v>614666</v>
      </c>
      <c r="DE76" s="10">
        <v>3021222</v>
      </c>
      <c r="DF76" s="10">
        <v>122500</v>
      </c>
      <c r="DG76" s="10">
        <v>523963</v>
      </c>
      <c r="DH76" s="10">
        <v>597586</v>
      </c>
      <c r="DI76" s="10">
        <v>530046</v>
      </c>
      <c r="DJ76" s="10">
        <v>369325</v>
      </c>
      <c r="DK76" s="10">
        <v>706698</v>
      </c>
      <c r="DL76" s="10">
        <v>418497</v>
      </c>
      <c r="DM76" s="10">
        <v>1193785</v>
      </c>
      <c r="DN76" s="10">
        <v>789414</v>
      </c>
      <c r="DO76" s="10">
        <v>1474722</v>
      </c>
      <c r="DP76" s="10">
        <v>1661533</v>
      </c>
      <c r="DQ76" s="10">
        <v>307589</v>
      </c>
      <c r="DR76" s="10">
        <v>313355</v>
      </c>
      <c r="DS76" s="10">
        <v>51710</v>
      </c>
      <c r="DT76" s="10">
        <v>958370</v>
      </c>
      <c r="DU76" s="10">
        <v>273161</v>
      </c>
      <c r="DV76" s="10">
        <v>265296</v>
      </c>
      <c r="DW76" s="10">
        <v>1093034</v>
      </c>
      <c r="DX76" s="10">
        <v>1221923</v>
      </c>
      <c r="DY76" s="10">
        <v>753294</v>
      </c>
      <c r="DZ76" s="10">
        <v>1022144</v>
      </c>
      <c r="EA76" s="10">
        <v>506169</v>
      </c>
      <c r="EB76" s="10">
        <v>446504</v>
      </c>
      <c r="EC76" s="10">
        <v>486377</v>
      </c>
      <c r="ED76" s="10">
        <v>425953</v>
      </c>
      <c r="EE76" s="10">
        <v>40936</v>
      </c>
      <c r="EF76" s="10">
        <v>472506</v>
      </c>
      <c r="EG76" s="10">
        <v>220837</v>
      </c>
      <c r="EH76" s="10">
        <v>0</v>
      </c>
      <c r="EI76" s="10">
        <v>62771</v>
      </c>
      <c r="EJ76" s="10">
        <v>151</v>
      </c>
      <c r="EK76" s="10">
        <v>44304</v>
      </c>
      <c r="EL76" s="10">
        <v>129838</v>
      </c>
      <c r="EM76" s="10">
        <v>780777</v>
      </c>
      <c r="EN76" s="10">
        <v>1550914</v>
      </c>
      <c r="EO76" s="10">
        <v>488119</v>
      </c>
      <c r="EQ76" s="10">
        <v>142177</v>
      </c>
      <c r="ER76" s="10">
        <v>701328</v>
      </c>
      <c r="ES76" s="10">
        <v>666992</v>
      </c>
      <c r="ET76" s="10">
        <v>630617</v>
      </c>
      <c r="EU76" s="10">
        <v>204811</v>
      </c>
      <c r="EV76" s="10">
        <v>43970</v>
      </c>
      <c r="EW76" s="10">
        <v>146856</v>
      </c>
      <c r="EX76" s="10">
        <v>634141</v>
      </c>
      <c r="EY76" s="10">
        <v>298049</v>
      </c>
      <c r="EZ76" s="10">
        <v>229801</v>
      </c>
      <c r="FA76" s="10">
        <v>757701</v>
      </c>
      <c r="FB76" s="10">
        <v>443118</v>
      </c>
      <c r="FC76" s="10">
        <v>644725</v>
      </c>
      <c r="FD76" s="10">
        <v>383049</v>
      </c>
      <c r="FE76" s="10">
        <v>1265975</v>
      </c>
      <c r="FF76" s="10">
        <v>105000</v>
      </c>
      <c r="FG76" s="10">
        <v>130968</v>
      </c>
      <c r="FH76" s="10">
        <v>118175</v>
      </c>
      <c r="FI76" s="10">
        <v>282560</v>
      </c>
      <c r="FJ76" s="10">
        <v>169457</v>
      </c>
      <c r="FK76" s="10">
        <v>546104</v>
      </c>
      <c r="FL76" s="10">
        <v>325853</v>
      </c>
      <c r="FM76" s="10">
        <v>656883</v>
      </c>
      <c r="FN76" s="10">
        <v>514578</v>
      </c>
      <c r="FO76" s="10">
        <v>564969</v>
      </c>
      <c r="FP76" s="10">
        <v>196620</v>
      </c>
      <c r="FQ76" s="10">
        <v>83318</v>
      </c>
      <c r="FR76" s="10">
        <v>214930</v>
      </c>
      <c r="FS76" s="10">
        <v>458978</v>
      </c>
      <c r="FT76" s="10">
        <v>114141</v>
      </c>
      <c r="FU76" s="10">
        <v>91982</v>
      </c>
      <c r="FV76" s="10">
        <v>8857522</v>
      </c>
      <c r="FW76" s="10">
        <v>1262576</v>
      </c>
      <c r="FX76" s="10">
        <v>980834</v>
      </c>
      <c r="FY76" s="10">
        <v>433718</v>
      </c>
      <c r="FZ76" s="10">
        <v>121849</v>
      </c>
      <c r="GA76" s="10">
        <v>178357</v>
      </c>
      <c r="GB76" s="10">
        <v>664261</v>
      </c>
      <c r="GC76" s="10">
        <v>369325</v>
      </c>
      <c r="GD76" s="10">
        <v>2459086</v>
      </c>
      <c r="GE76" s="10">
        <v>504721</v>
      </c>
      <c r="GF76" s="10">
        <v>512151</v>
      </c>
      <c r="GG76" s="10">
        <v>503577</v>
      </c>
      <c r="GH76" s="10">
        <v>726965</v>
      </c>
      <c r="GI76" s="10">
        <v>217862</v>
      </c>
      <c r="GJ76" s="10">
        <v>999212</v>
      </c>
      <c r="GK76" s="10">
        <v>178514</v>
      </c>
      <c r="GL76" s="10">
        <v>189046</v>
      </c>
      <c r="GM76" s="10">
        <v>928682</v>
      </c>
      <c r="GN76" s="10">
        <v>0</v>
      </c>
      <c r="GO76" s="10">
        <v>211836</v>
      </c>
      <c r="GP76" s="10">
        <v>460733</v>
      </c>
      <c r="GQ76" s="10">
        <v>583757</v>
      </c>
      <c r="GR76" s="10">
        <v>417427</v>
      </c>
      <c r="GS76" s="10">
        <v>0</v>
      </c>
      <c r="GV76" s="10">
        <v>4112949</v>
      </c>
      <c r="GW76" s="10">
        <v>259212</v>
      </c>
      <c r="GX76" s="10">
        <v>584860</v>
      </c>
      <c r="GY76" s="10">
        <v>564650</v>
      </c>
      <c r="GZ76" s="10">
        <v>667326</v>
      </c>
      <c r="HA76" s="10">
        <v>1113561</v>
      </c>
      <c r="HB76" s="10">
        <v>498222</v>
      </c>
      <c r="HC76" s="10">
        <v>140910</v>
      </c>
      <c r="HD76" s="10">
        <v>409828</v>
      </c>
      <c r="HE76" s="10">
        <v>1764140</v>
      </c>
      <c r="HF76" s="10">
        <v>2008041</v>
      </c>
      <c r="HG76" s="10">
        <v>895870</v>
      </c>
      <c r="HH76" s="10">
        <v>1440757</v>
      </c>
      <c r="HI76" s="10">
        <v>684058</v>
      </c>
      <c r="HJ76" s="10">
        <v>443691</v>
      </c>
      <c r="HK76" s="10">
        <v>829280</v>
      </c>
      <c r="HL76" s="10">
        <v>296723</v>
      </c>
      <c r="HM76" s="10">
        <v>234089</v>
      </c>
      <c r="HN76" s="10">
        <v>828660</v>
      </c>
      <c r="HO76" s="10">
        <v>963670</v>
      </c>
      <c r="HP76" s="10">
        <v>1001501</v>
      </c>
      <c r="HQ76" s="10">
        <v>573448</v>
      </c>
      <c r="HR76" s="10">
        <v>243835</v>
      </c>
      <c r="HS76" s="10">
        <v>520449</v>
      </c>
      <c r="HT76" s="10">
        <v>521720</v>
      </c>
      <c r="HU76" s="10">
        <v>662808</v>
      </c>
      <c r="HV76" s="10">
        <v>517985</v>
      </c>
      <c r="HW76" s="10">
        <v>230986</v>
      </c>
      <c r="HX76" s="10">
        <v>1098418</v>
      </c>
      <c r="HY76" s="10">
        <v>621587</v>
      </c>
      <c r="HZ76" s="10">
        <v>207736</v>
      </c>
      <c r="IA76" s="10">
        <v>881868</v>
      </c>
      <c r="IB76" s="10">
        <v>211837</v>
      </c>
      <c r="IC76" s="10">
        <v>0</v>
      </c>
      <c r="ID76" s="10">
        <v>117975</v>
      </c>
      <c r="IE76" s="10">
        <v>739139</v>
      </c>
      <c r="IF76" s="10">
        <v>37923</v>
      </c>
      <c r="IG76" s="10">
        <v>68154</v>
      </c>
      <c r="IH76" s="10">
        <v>1055434</v>
      </c>
      <c r="II76" s="10">
        <v>0</v>
      </c>
      <c r="IJ76" s="10">
        <v>109471</v>
      </c>
      <c r="IK76" s="10">
        <v>190718</v>
      </c>
      <c r="IL76" s="10">
        <v>330536</v>
      </c>
      <c r="IM76" s="10">
        <v>176928</v>
      </c>
      <c r="IN76" s="10">
        <v>409141</v>
      </c>
      <c r="IO76" s="10">
        <v>302056</v>
      </c>
      <c r="IP76" s="10">
        <v>264395</v>
      </c>
      <c r="IQ76" s="10">
        <v>214197</v>
      </c>
      <c r="IR76" s="10">
        <v>12942</v>
      </c>
      <c r="IS76" s="10">
        <v>302017</v>
      </c>
      <c r="IT76" s="10">
        <v>15021</v>
      </c>
      <c r="IU76" s="10">
        <v>103791</v>
      </c>
      <c r="IV76" s="10">
        <v>43055</v>
      </c>
      <c r="IW76" s="10">
        <v>408691</v>
      </c>
      <c r="IX76" s="10">
        <v>53094</v>
      </c>
      <c r="IY76" s="10">
        <v>37097</v>
      </c>
      <c r="IZ76" s="10">
        <v>1084939</v>
      </c>
      <c r="JA76" s="10">
        <v>46308</v>
      </c>
      <c r="JB76" s="10">
        <v>0</v>
      </c>
      <c r="JC76" s="10">
        <v>2791304</v>
      </c>
      <c r="JD76" s="10">
        <v>159000</v>
      </c>
      <c r="JE76" s="10">
        <v>1057133</v>
      </c>
      <c r="JF76" s="10">
        <v>474669</v>
      </c>
      <c r="JG76" s="10">
        <v>587760</v>
      </c>
      <c r="JH76" s="10">
        <v>214945</v>
      </c>
      <c r="JI76" s="10">
        <v>2819899.59</v>
      </c>
      <c r="JJ76" s="10">
        <v>2694820</v>
      </c>
      <c r="JK76" s="10">
        <v>2898922</v>
      </c>
      <c r="JL76" s="83">
        <v>1653312</v>
      </c>
      <c r="JM76" s="10">
        <v>2771901</v>
      </c>
      <c r="JN76" s="10">
        <v>2832135</v>
      </c>
      <c r="JO76" s="10">
        <v>2881799</v>
      </c>
      <c r="JP76" s="10">
        <v>2136528</v>
      </c>
      <c r="JQ76" s="10">
        <v>2919100.39</v>
      </c>
      <c r="JR76" s="10">
        <v>1518235</v>
      </c>
      <c r="JS76" s="10">
        <v>2571607</v>
      </c>
      <c r="JT76" s="10">
        <v>3027323.28</v>
      </c>
      <c r="JU76" s="10">
        <v>4262087</v>
      </c>
      <c r="JV76" s="10">
        <v>2651588</v>
      </c>
      <c r="JW76" s="10">
        <v>3077732</v>
      </c>
      <c r="JX76" s="10">
        <v>210686</v>
      </c>
      <c r="JY76" s="10">
        <v>801480</v>
      </c>
      <c r="JZ76" s="10">
        <v>17108</v>
      </c>
      <c r="KA76" s="10">
        <v>233176</v>
      </c>
      <c r="KB76" s="10">
        <v>872366</v>
      </c>
      <c r="KC76" s="10">
        <v>316409</v>
      </c>
      <c r="KD76" s="10">
        <v>526650</v>
      </c>
      <c r="KE76" s="10">
        <v>449866</v>
      </c>
      <c r="KF76" s="10">
        <v>404937</v>
      </c>
      <c r="KG76" s="10">
        <v>440777</v>
      </c>
      <c r="KH76" s="84">
        <v>150632</v>
      </c>
      <c r="KI76" s="10">
        <v>158871</v>
      </c>
      <c r="KJ76" s="10">
        <v>264201</v>
      </c>
      <c r="KK76" s="10">
        <v>490738</v>
      </c>
      <c r="KL76" s="10">
        <v>347740</v>
      </c>
      <c r="KM76" s="10">
        <v>1051997</v>
      </c>
      <c r="KN76" s="10">
        <v>854522</v>
      </c>
      <c r="KO76" s="10">
        <v>498222</v>
      </c>
      <c r="KP76" s="10">
        <v>0</v>
      </c>
      <c r="KQ76" s="10">
        <v>446532</v>
      </c>
      <c r="KR76" s="10">
        <v>0</v>
      </c>
      <c r="KT76" s="10">
        <v>1099067</v>
      </c>
      <c r="KU76" s="10">
        <v>93350</v>
      </c>
      <c r="KV76" s="10">
        <v>398908</v>
      </c>
      <c r="KW76" s="10">
        <v>249088</v>
      </c>
      <c r="KY76" s="10">
        <v>172404</v>
      </c>
      <c r="KZ76" s="10">
        <v>123635</v>
      </c>
      <c r="LA76" s="10">
        <v>253533</v>
      </c>
      <c r="LB76" s="10">
        <v>1224425</v>
      </c>
      <c r="LC76" s="10">
        <v>490356</v>
      </c>
      <c r="LD76" s="10">
        <v>193908</v>
      </c>
      <c r="LE76" s="10">
        <v>1372379</v>
      </c>
      <c r="LF76" s="10">
        <v>822027</v>
      </c>
      <c r="LG76" s="10">
        <v>3545424</v>
      </c>
      <c r="LH76" s="10">
        <v>90993</v>
      </c>
      <c r="LI76" s="10">
        <v>446279</v>
      </c>
      <c r="LJ76" s="10">
        <v>2984468</v>
      </c>
      <c r="LK76" s="10">
        <v>175087</v>
      </c>
      <c r="LL76" s="10">
        <v>274989</v>
      </c>
      <c r="LM76" s="10">
        <v>307248</v>
      </c>
      <c r="LN76" s="10">
        <v>174008</v>
      </c>
      <c r="LO76" s="10">
        <v>1082749</v>
      </c>
      <c r="LP76" s="10">
        <v>5857678</v>
      </c>
      <c r="LQ76" s="10">
        <v>409246</v>
      </c>
      <c r="LR76" s="10">
        <v>575053</v>
      </c>
      <c r="LS76" s="10">
        <v>222191</v>
      </c>
      <c r="LT76" s="10">
        <v>0</v>
      </c>
      <c r="LU76" s="10">
        <v>1014183</v>
      </c>
      <c r="LV76" s="10">
        <v>202507</v>
      </c>
      <c r="LW76" s="10">
        <v>344332</v>
      </c>
      <c r="LX76" s="10">
        <v>444294</v>
      </c>
      <c r="LY76" s="10">
        <v>679134</v>
      </c>
      <c r="LZ76" s="10">
        <v>508079</v>
      </c>
      <c r="MA76" s="10">
        <v>35900</v>
      </c>
      <c r="MB76" s="10">
        <v>11740</v>
      </c>
      <c r="MC76" s="10">
        <v>55709</v>
      </c>
      <c r="MD76" s="10">
        <v>90867</v>
      </c>
      <c r="ME76" s="10">
        <v>220701</v>
      </c>
      <c r="MF76" s="10">
        <v>208966</v>
      </c>
      <c r="MG76" s="10">
        <v>230852</v>
      </c>
      <c r="MH76" s="10">
        <v>137147</v>
      </c>
      <c r="MI76" s="10">
        <v>257775</v>
      </c>
      <c r="MJ76" s="10">
        <v>1172763</v>
      </c>
      <c r="MK76" s="10">
        <v>120938</v>
      </c>
      <c r="ML76" s="10">
        <v>1251341</v>
      </c>
      <c r="MM76" s="10">
        <v>1477986</v>
      </c>
      <c r="MN76" s="10">
        <v>696124</v>
      </c>
      <c r="MO76" s="10">
        <v>7636822</v>
      </c>
      <c r="MP76" s="10">
        <v>249311</v>
      </c>
      <c r="MQ76" s="10">
        <v>588585</v>
      </c>
      <c r="MR76" s="10">
        <v>462584</v>
      </c>
      <c r="MS76" s="10">
        <v>1235378</v>
      </c>
      <c r="MT76" s="10">
        <v>1364153</v>
      </c>
      <c r="MU76" s="10">
        <v>74432</v>
      </c>
      <c r="MV76" s="10">
        <v>1263066</v>
      </c>
      <c r="MW76" s="10">
        <v>125404</v>
      </c>
      <c r="MX76" s="10">
        <v>275166</v>
      </c>
      <c r="MY76" s="10">
        <v>957107</v>
      </c>
      <c r="MZ76" s="10">
        <v>2039986</v>
      </c>
      <c r="NA76" s="10">
        <v>99705</v>
      </c>
      <c r="NB76" s="10">
        <v>258719</v>
      </c>
      <c r="NC76" s="10">
        <v>103771</v>
      </c>
      <c r="ND76" s="10">
        <v>0</v>
      </c>
      <c r="NE76" s="10">
        <v>491393</v>
      </c>
      <c r="NF76" s="10">
        <v>490204</v>
      </c>
      <c r="NG76" s="10">
        <v>371804</v>
      </c>
      <c r="NH76" s="10">
        <v>444120</v>
      </c>
      <c r="NI76" s="38"/>
      <c r="NJ76" s="10">
        <v>557679</v>
      </c>
      <c r="NK76" s="10">
        <v>347558</v>
      </c>
      <c r="NL76" s="10">
        <v>646876</v>
      </c>
      <c r="NM76" s="10">
        <v>675418</v>
      </c>
      <c r="NN76" s="10">
        <v>687911</v>
      </c>
      <c r="NO76" s="10">
        <v>164729</v>
      </c>
      <c r="NP76" s="10">
        <v>735068</v>
      </c>
      <c r="NQ76" s="10">
        <v>564012</v>
      </c>
      <c r="NR76" s="10">
        <v>185043</v>
      </c>
      <c r="NS76" s="10">
        <v>261125</v>
      </c>
      <c r="NT76" s="10">
        <v>161504</v>
      </c>
      <c r="NU76" s="10">
        <v>947707</v>
      </c>
      <c r="NW76" s="10">
        <v>706698</v>
      </c>
      <c r="NX76" s="10">
        <v>733960</v>
      </c>
      <c r="NY76" s="10">
        <v>95947</v>
      </c>
      <c r="NZ76" s="10">
        <v>40486</v>
      </c>
      <c r="OA76" s="10">
        <v>1344306</v>
      </c>
      <c r="OB76" s="10">
        <v>6555418</v>
      </c>
      <c r="OC76" s="10">
        <v>1378753</v>
      </c>
      <c r="OD76" s="10">
        <v>0</v>
      </c>
      <c r="OE76" s="10">
        <v>86508</v>
      </c>
      <c r="OF76" s="10">
        <v>760069</v>
      </c>
      <c r="OG76" s="10">
        <v>543870</v>
      </c>
      <c r="OH76" s="10">
        <v>0</v>
      </c>
      <c r="OI76" s="10">
        <v>0</v>
      </c>
      <c r="OJ76" s="10">
        <v>664669</v>
      </c>
      <c r="OK76" s="10">
        <v>258580</v>
      </c>
      <c r="OL76" s="10">
        <v>622136</v>
      </c>
      <c r="OM76" s="10">
        <v>709920</v>
      </c>
      <c r="ON76" s="10">
        <v>47264</v>
      </c>
      <c r="OO76" s="10">
        <v>315952</v>
      </c>
      <c r="OP76" s="10">
        <v>0</v>
      </c>
      <c r="OQ76" s="10">
        <v>108139</v>
      </c>
      <c r="OR76" s="10">
        <v>811757</v>
      </c>
      <c r="OS76" s="10">
        <v>1449699</v>
      </c>
      <c r="OT76" s="10">
        <v>1155982</v>
      </c>
      <c r="OU76" s="10">
        <v>197104</v>
      </c>
    </row>
    <row r="77" spans="1:416" s="10" customFormat="1">
      <c r="A77" s="10" t="s">
        <v>43</v>
      </c>
      <c r="C77" s="10">
        <v>111424</v>
      </c>
      <c r="D77" s="10">
        <v>55993</v>
      </c>
      <c r="E77" s="10">
        <v>265271</v>
      </c>
      <c r="F77" s="10">
        <v>49388</v>
      </c>
      <c r="G77" s="10">
        <v>144663</v>
      </c>
      <c r="H77" s="10">
        <v>88820</v>
      </c>
      <c r="K77" s="10">
        <v>25800</v>
      </c>
      <c r="M77" s="10">
        <v>118179</v>
      </c>
      <c r="N77" s="10">
        <v>26500</v>
      </c>
      <c r="R77" s="10">
        <v>63249</v>
      </c>
      <c r="T77" s="10">
        <v>45412</v>
      </c>
      <c r="U77" s="10">
        <v>30640</v>
      </c>
      <c r="V77" s="10">
        <v>15203</v>
      </c>
      <c r="W77" s="10">
        <v>44992</v>
      </c>
      <c r="X77" s="10">
        <v>15636</v>
      </c>
      <c r="Y77" s="10">
        <v>105254</v>
      </c>
      <c r="Z77" s="10">
        <v>750</v>
      </c>
      <c r="AA77" s="10">
        <v>14403</v>
      </c>
      <c r="AB77" s="10">
        <v>48500</v>
      </c>
      <c r="AC77" s="10">
        <v>18133</v>
      </c>
      <c r="AD77" s="10">
        <v>1927127</v>
      </c>
      <c r="AE77" s="10">
        <v>902479</v>
      </c>
      <c r="AG77" s="10">
        <v>173625</v>
      </c>
      <c r="AH77" s="10">
        <v>263455</v>
      </c>
      <c r="AI77" s="10">
        <v>61323</v>
      </c>
      <c r="AJ77" s="10">
        <v>148761</v>
      </c>
      <c r="AK77" s="10">
        <v>195968</v>
      </c>
      <c r="AL77" s="10">
        <v>351781</v>
      </c>
      <c r="AM77" s="10">
        <v>205037</v>
      </c>
      <c r="AN77" s="10">
        <v>202269</v>
      </c>
      <c r="AO77" s="10">
        <v>124813</v>
      </c>
      <c r="AP77" s="10">
        <v>151841</v>
      </c>
      <c r="AQ77" s="10">
        <v>120319</v>
      </c>
      <c r="AR77" s="10">
        <v>157188</v>
      </c>
      <c r="AS77" s="10">
        <v>61700</v>
      </c>
      <c r="AT77" s="10">
        <v>128245</v>
      </c>
      <c r="AU77" s="10">
        <v>61188</v>
      </c>
      <c r="AV77" s="10">
        <v>156302</v>
      </c>
      <c r="AW77" s="10">
        <v>176629</v>
      </c>
      <c r="AX77" s="10">
        <v>120518</v>
      </c>
      <c r="AY77" s="10">
        <v>50666</v>
      </c>
      <c r="AZ77" s="10">
        <v>109704</v>
      </c>
      <c r="BA77" s="10">
        <v>170755</v>
      </c>
      <c r="BD77" s="10">
        <v>25481</v>
      </c>
      <c r="BG77" s="10">
        <v>28438</v>
      </c>
      <c r="BH77" s="10">
        <v>528144</v>
      </c>
      <c r="BI77" s="10">
        <v>28410</v>
      </c>
      <c r="BJ77" s="10">
        <v>155364</v>
      </c>
      <c r="BK77" s="10">
        <v>423628</v>
      </c>
      <c r="BL77" s="10">
        <v>0</v>
      </c>
      <c r="BO77" s="10">
        <v>57149</v>
      </c>
      <c r="BP77" s="10">
        <v>38190</v>
      </c>
      <c r="BQ77" s="10">
        <v>62466</v>
      </c>
      <c r="BR77" s="10">
        <v>67572</v>
      </c>
      <c r="BS77" s="10">
        <v>85537</v>
      </c>
      <c r="BT77" s="10">
        <v>58190</v>
      </c>
      <c r="BU77" s="10">
        <v>116873</v>
      </c>
      <c r="BV77" s="10">
        <v>78998</v>
      </c>
      <c r="BW77" s="10">
        <v>119380</v>
      </c>
      <c r="BY77" s="10">
        <v>55845</v>
      </c>
      <c r="BZ77" s="10">
        <v>140140</v>
      </c>
      <c r="CC77" s="10">
        <v>42573</v>
      </c>
      <c r="CD77" s="10">
        <v>51871</v>
      </c>
      <c r="CE77" s="10">
        <v>124790</v>
      </c>
      <c r="CF77" s="10">
        <v>98583</v>
      </c>
      <c r="CG77" s="10">
        <v>82691</v>
      </c>
      <c r="CI77" s="10">
        <v>45457</v>
      </c>
      <c r="CJ77" s="10">
        <v>59561</v>
      </c>
      <c r="CK77" s="10">
        <v>63948</v>
      </c>
      <c r="CL77" s="10">
        <v>50578</v>
      </c>
      <c r="CM77" s="10">
        <v>56765</v>
      </c>
      <c r="CN77" s="10">
        <v>71722</v>
      </c>
      <c r="CO77" s="10">
        <v>54122</v>
      </c>
      <c r="CP77" s="10">
        <v>95114</v>
      </c>
      <c r="CQ77" s="10">
        <v>48520</v>
      </c>
      <c r="CR77" s="10">
        <v>45799</v>
      </c>
      <c r="CS77" s="10">
        <v>45860</v>
      </c>
      <c r="CT77" s="10">
        <v>49113</v>
      </c>
      <c r="CU77" s="10">
        <v>51800</v>
      </c>
      <c r="CV77" s="10">
        <v>96904</v>
      </c>
      <c r="CW77" s="10">
        <v>55098</v>
      </c>
      <c r="CX77" s="10">
        <v>45065</v>
      </c>
      <c r="CY77" s="10">
        <v>13967</v>
      </c>
      <c r="CZ77" s="10">
        <v>52580</v>
      </c>
      <c r="DA77" s="10">
        <v>52542</v>
      </c>
      <c r="DB77" s="10">
        <v>48009</v>
      </c>
      <c r="DC77" s="10">
        <v>102563</v>
      </c>
      <c r="DD77" s="10">
        <v>24241</v>
      </c>
      <c r="DE77" s="10">
        <v>237565</v>
      </c>
      <c r="DG77" s="10">
        <v>90243</v>
      </c>
      <c r="DH77" s="10">
        <v>59748</v>
      </c>
      <c r="DJ77" s="10">
        <v>92370</v>
      </c>
      <c r="DL77" s="10">
        <v>45646</v>
      </c>
      <c r="DN77" s="10">
        <v>50162</v>
      </c>
      <c r="DP77" s="10">
        <v>83125</v>
      </c>
      <c r="DQ77" s="10">
        <v>19684</v>
      </c>
      <c r="DR77" s="10">
        <v>28442</v>
      </c>
      <c r="DS77" s="10">
        <v>15438</v>
      </c>
      <c r="DT77" s="10">
        <v>220886</v>
      </c>
      <c r="DU77" s="10">
        <v>50781</v>
      </c>
      <c r="DW77" s="10">
        <v>74006</v>
      </c>
      <c r="DX77" s="10">
        <v>48417</v>
      </c>
      <c r="EA77" s="10">
        <v>141251</v>
      </c>
      <c r="EB77" s="10">
        <v>53700</v>
      </c>
      <c r="EC77" s="10">
        <v>71379</v>
      </c>
      <c r="ED77" s="10">
        <v>16953</v>
      </c>
      <c r="EE77" s="10">
        <v>59061</v>
      </c>
      <c r="EF77" s="10">
        <v>43665</v>
      </c>
      <c r="EG77" s="10">
        <v>39602</v>
      </c>
      <c r="EI77" s="10">
        <v>9625</v>
      </c>
      <c r="EN77" s="10">
        <v>68539</v>
      </c>
      <c r="ES77" s="10">
        <v>23811</v>
      </c>
      <c r="ET77" s="10">
        <v>122865</v>
      </c>
      <c r="EU77" s="10">
        <v>16061</v>
      </c>
      <c r="EW77" s="10">
        <v>61113</v>
      </c>
      <c r="EY77" s="10">
        <v>50500</v>
      </c>
      <c r="EZ77" s="10">
        <v>16697</v>
      </c>
      <c r="FD77" s="10">
        <v>11200</v>
      </c>
      <c r="FE77" s="10">
        <v>40702</v>
      </c>
      <c r="FF77" s="10">
        <v>56542</v>
      </c>
      <c r="FG77" s="10">
        <v>5600</v>
      </c>
      <c r="FH77" s="10">
        <v>51727</v>
      </c>
      <c r="FI77" s="10">
        <v>29198</v>
      </c>
      <c r="FJ77" s="10">
        <v>50207</v>
      </c>
      <c r="FK77" s="10">
        <v>16917</v>
      </c>
      <c r="FM77" s="10">
        <v>52977</v>
      </c>
      <c r="FN77" s="10">
        <v>46939</v>
      </c>
      <c r="FO77" s="10">
        <v>32219</v>
      </c>
      <c r="FP77" s="10">
        <v>23051</v>
      </c>
      <c r="FQ77" s="10">
        <v>223377</v>
      </c>
      <c r="FR77" s="10">
        <v>53500</v>
      </c>
      <c r="FT77" s="10">
        <v>12500</v>
      </c>
      <c r="FU77" s="10">
        <v>2090</v>
      </c>
      <c r="FV77" s="10">
        <v>1003856</v>
      </c>
      <c r="FW77" s="10">
        <v>255194</v>
      </c>
      <c r="FX77" s="10">
        <v>42466</v>
      </c>
      <c r="FY77" s="10">
        <v>95400</v>
      </c>
      <c r="GC77" s="10">
        <v>92370</v>
      </c>
      <c r="GD77" s="10">
        <v>158924</v>
      </c>
      <c r="GE77" s="10">
        <v>122729</v>
      </c>
      <c r="GF77" s="10">
        <v>126181</v>
      </c>
      <c r="GG77" s="10">
        <v>36434</v>
      </c>
      <c r="GH77" s="10">
        <v>42378</v>
      </c>
      <c r="GI77" s="10">
        <v>7925</v>
      </c>
      <c r="GJ77" s="10">
        <v>251400</v>
      </c>
      <c r="GK77" s="10">
        <v>39810</v>
      </c>
      <c r="GM77" s="10">
        <v>76167</v>
      </c>
      <c r="GP77" s="10">
        <v>26606</v>
      </c>
      <c r="GQ77" s="10">
        <v>45000</v>
      </c>
      <c r="GW77" s="10">
        <v>84823</v>
      </c>
      <c r="GX77" s="10">
        <v>47480</v>
      </c>
      <c r="GY77" s="10">
        <v>107940</v>
      </c>
      <c r="GZ77" s="10">
        <v>95000</v>
      </c>
      <c r="HB77" s="10">
        <v>53000</v>
      </c>
      <c r="HE77" s="10">
        <v>167513</v>
      </c>
      <c r="HF77" s="10">
        <v>84617</v>
      </c>
      <c r="HG77" s="10">
        <v>45440</v>
      </c>
      <c r="HI77" s="10">
        <v>406</v>
      </c>
      <c r="HJ77" s="10">
        <v>49323</v>
      </c>
      <c r="HK77" s="10">
        <v>41464</v>
      </c>
      <c r="HO77" s="10">
        <v>57724</v>
      </c>
      <c r="HP77" s="10">
        <v>71610</v>
      </c>
      <c r="HQ77" s="10">
        <v>58154</v>
      </c>
      <c r="HU77" s="10">
        <v>43000</v>
      </c>
      <c r="HW77" s="10">
        <v>44500</v>
      </c>
      <c r="HX77" s="10">
        <v>98681</v>
      </c>
      <c r="HY77" s="10">
        <v>47963</v>
      </c>
      <c r="HZ77" s="10">
        <v>48085</v>
      </c>
      <c r="IA77" s="10">
        <v>247583</v>
      </c>
      <c r="ID77" s="10">
        <v>34882</v>
      </c>
      <c r="IE77" s="10">
        <v>68516</v>
      </c>
      <c r="IG77" s="10">
        <v>22785</v>
      </c>
      <c r="IH77" s="10">
        <v>-1872</v>
      </c>
      <c r="IJ77" s="10">
        <v>5720</v>
      </c>
      <c r="IL77" s="10">
        <v>61531</v>
      </c>
      <c r="IM77" s="10">
        <v>15294</v>
      </c>
      <c r="IN77" s="10">
        <v>49027</v>
      </c>
      <c r="IO77" s="10">
        <v>25935</v>
      </c>
      <c r="IP77" s="10">
        <v>50506</v>
      </c>
      <c r="IQ77" s="10">
        <v>48613</v>
      </c>
      <c r="IS77" s="10">
        <v>53940</v>
      </c>
      <c r="IT77" s="10">
        <v>1750</v>
      </c>
      <c r="IU77" s="10">
        <v>15153</v>
      </c>
      <c r="IV77" s="10">
        <v>17438</v>
      </c>
      <c r="IW77" s="10">
        <v>64400</v>
      </c>
      <c r="IX77" s="10">
        <v>14975</v>
      </c>
      <c r="IZ77" s="10">
        <v>151073</v>
      </c>
      <c r="JA77" s="10">
        <v>24175</v>
      </c>
      <c r="JC77" s="10">
        <v>237533</v>
      </c>
      <c r="JD77" s="10">
        <v>40000</v>
      </c>
      <c r="JE77" s="10">
        <v>64111</v>
      </c>
      <c r="JF77" s="10">
        <v>102277</v>
      </c>
      <c r="JG77" s="10">
        <v>80808</v>
      </c>
      <c r="JH77" s="10">
        <v>36912</v>
      </c>
      <c r="JI77" s="10">
        <v>127807.07</v>
      </c>
      <c r="JJ77" s="10">
        <v>44932</v>
      </c>
      <c r="JK77" s="10">
        <v>160920.76</v>
      </c>
      <c r="JL77" s="83">
        <v>117487</v>
      </c>
      <c r="JM77" s="10">
        <v>153340</v>
      </c>
      <c r="JN77" s="10">
        <v>198838</v>
      </c>
      <c r="JO77" s="10">
        <v>198181</v>
      </c>
      <c r="JP77" s="10">
        <v>144628.47</v>
      </c>
      <c r="JQ77" s="10">
        <v>146180</v>
      </c>
      <c r="JR77" s="10">
        <v>4258</v>
      </c>
      <c r="JS77" s="10">
        <v>126801</v>
      </c>
      <c r="JT77" s="10">
        <v>257028.62</v>
      </c>
      <c r="JU77" s="10">
        <v>186791</v>
      </c>
      <c r="JV77" s="10">
        <v>156734</v>
      </c>
      <c r="JW77" s="10">
        <v>465420</v>
      </c>
      <c r="JX77" s="10">
        <v>63855</v>
      </c>
      <c r="JZ77" s="10">
        <v>25192</v>
      </c>
      <c r="KA77" s="10">
        <v>66687</v>
      </c>
      <c r="KF77" s="10">
        <v>46222</v>
      </c>
      <c r="KG77" s="10">
        <v>6023</v>
      </c>
      <c r="KH77" s="10">
        <v>54500</v>
      </c>
      <c r="KK77" s="10">
        <v>51875</v>
      </c>
      <c r="KL77" s="10">
        <v>50039</v>
      </c>
      <c r="KM77" s="10">
        <v>43790</v>
      </c>
      <c r="KN77" s="10">
        <v>44031</v>
      </c>
      <c r="KO77" s="10">
        <v>53000</v>
      </c>
      <c r="KQ77" s="10">
        <v>66852</v>
      </c>
      <c r="KU77" s="10">
        <v>25494</v>
      </c>
      <c r="KV77" s="10">
        <v>19061</v>
      </c>
      <c r="KW77" s="10">
        <v>43174</v>
      </c>
      <c r="KX77" s="10">
        <v>36591</v>
      </c>
      <c r="KY77" s="10">
        <v>37230</v>
      </c>
      <c r="KZ77" s="10">
        <v>19360</v>
      </c>
      <c r="LA77" s="10">
        <v>35892</v>
      </c>
      <c r="LB77" s="10">
        <v>112530</v>
      </c>
      <c r="LC77" s="10">
        <v>79368</v>
      </c>
      <c r="LD77" s="10">
        <v>82543</v>
      </c>
      <c r="LE77" s="10">
        <v>133350</v>
      </c>
      <c r="LG77" s="10">
        <v>125539</v>
      </c>
      <c r="LI77" s="10">
        <v>82255</v>
      </c>
      <c r="LJ77" s="10">
        <v>207411</v>
      </c>
      <c r="LL77" s="10">
        <v>46205</v>
      </c>
      <c r="LN77" s="10">
        <v>49980</v>
      </c>
      <c r="LO77" s="10">
        <v>161053</v>
      </c>
      <c r="LP77" s="10">
        <v>558556</v>
      </c>
      <c r="LQ77" s="10">
        <v>15380</v>
      </c>
      <c r="LR77" s="10">
        <v>49875</v>
      </c>
      <c r="LS77" s="10">
        <v>119266</v>
      </c>
      <c r="LU77" s="10">
        <v>54718</v>
      </c>
      <c r="LV77" s="10">
        <v>54000</v>
      </c>
      <c r="LY77" s="10">
        <v>38901</v>
      </c>
      <c r="LZ77" s="10">
        <v>43123</v>
      </c>
      <c r="MA77" s="10">
        <v>4750</v>
      </c>
      <c r="MB77" s="10">
        <v>700</v>
      </c>
      <c r="ME77" s="10">
        <v>41463</v>
      </c>
      <c r="MF77" s="10">
        <v>31385</v>
      </c>
      <c r="ML77" s="10">
        <v>63184</v>
      </c>
      <c r="MM77" s="10">
        <v>130222</v>
      </c>
      <c r="MN77" s="10">
        <v>223376</v>
      </c>
      <c r="MO77" s="10">
        <v>1243203</v>
      </c>
      <c r="MP77" s="10">
        <v>25846</v>
      </c>
      <c r="MQ77" s="10">
        <v>71109</v>
      </c>
      <c r="MR77" s="10">
        <v>86922</v>
      </c>
      <c r="MU77" s="10">
        <v>4240</v>
      </c>
      <c r="MV77" s="10">
        <v>31035</v>
      </c>
      <c r="MY77" s="10">
        <v>292146</v>
      </c>
      <c r="MZ77" s="10">
        <v>85587</v>
      </c>
      <c r="NA77" s="10">
        <v>50952</v>
      </c>
      <c r="NB77" s="10">
        <v>19287</v>
      </c>
      <c r="NC77" s="10">
        <v>54648</v>
      </c>
      <c r="NF77" s="10">
        <v>31000</v>
      </c>
      <c r="NG77" s="10">
        <v>42312</v>
      </c>
      <c r="NH77" s="10">
        <v>10203</v>
      </c>
      <c r="NJ77" s="10">
        <v>50870</v>
      </c>
      <c r="NK77" s="10">
        <v>26738</v>
      </c>
      <c r="NL77" s="10">
        <v>49153</v>
      </c>
      <c r="NM77" s="10">
        <v>60268</v>
      </c>
      <c r="NN77" s="10">
        <v>82864</v>
      </c>
      <c r="NO77" s="10">
        <v>78504</v>
      </c>
      <c r="NR77" s="10">
        <v>42425</v>
      </c>
      <c r="NS77" s="10">
        <v>34000</v>
      </c>
      <c r="NT77" s="10">
        <v>11963</v>
      </c>
      <c r="NU77" s="10">
        <v>288967</v>
      </c>
      <c r="NV77" s="10">
        <v>25242</v>
      </c>
      <c r="NX77" s="10">
        <v>41500</v>
      </c>
      <c r="NY77" s="10">
        <v>20625</v>
      </c>
      <c r="OB77" s="10">
        <v>659634</v>
      </c>
      <c r="OF77" s="10">
        <v>164273</v>
      </c>
      <c r="OI77" s="10">
        <v>85473</v>
      </c>
      <c r="OJ77" s="10">
        <v>51865</v>
      </c>
      <c r="OK77" s="10">
        <v>111151</v>
      </c>
      <c r="OL77" s="10">
        <v>77353</v>
      </c>
      <c r="ON77" s="10">
        <v>3790</v>
      </c>
      <c r="OO77" s="10">
        <v>182284</v>
      </c>
      <c r="OQ77" s="10">
        <v>47617</v>
      </c>
      <c r="OR77" s="10">
        <v>60112</v>
      </c>
      <c r="OS77" s="10">
        <v>67878</v>
      </c>
      <c r="OT77" s="10">
        <v>119873</v>
      </c>
      <c r="OU77" s="10">
        <v>18720</v>
      </c>
    </row>
    <row r="78" spans="1:416" s="10" customFormat="1">
      <c r="A78" s="10" t="s">
        <v>47</v>
      </c>
      <c r="F78" s="10">
        <v>0</v>
      </c>
      <c r="BL78" s="10">
        <v>0</v>
      </c>
      <c r="GW78" s="10">
        <v>0</v>
      </c>
      <c r="HP78" s="10">
        <v>0</v>
      </c>
      <c r="HQ78" s="10">
        <v>0</v>
      </c>
      <c r="IZ78" s="10">
        <v>0</v>
      </c>
      <c r="JC78" s="10">
        <v>0</v>
      </c>
      <c r="NU78" s="10">
        <v>0</v>
      </c>
    </row>
    <row r="79" spans="1:416" s="10" customFormat="1">
      <c r="A79" s="10" t="s">
        <v>44</v>
      </c>
      <c r="F79" s="10">
        <v>0</v>
      </c>
      <c r="BL79" s="10">
        <v>0</v>
      </c>
      <c r="GW79" s="10">
        <v>0</v>
      </c>
      <c r="HC79" s="10">
        <v>34508</v>
      </c>
      <c r="HP79" s="10">
        <v>0</v>
      </c>
      <c r="HQ79" s="10">
        <v>0</v>
      </c>
      <c r="IZ79" s="10">
        <v>0</v>
      </c>
      <c r="JC79" s="10">
        <v>48299</v>
      </c>
      <c r="LB79" s="10">
        <v>105791</v>
      </c>
      <c r="NU79" s="10">
        <v>44735</v>
      </c>
    </row>
    <row r="80" spans="1:416" s="10" customFormat="1"/>
    <row r="81" spans="1:411" s="10" customFormat="1">
      <c r="A81" s="10" t="s">
        <v>48</v>
      </c>
      <c r="F81" s="10">
        <v>0</v>
      </c>
      <c r="Z81" s="10">
        <v>28026</v>
      </c>
      <c r="AA81" s="10">
        <v>14108</v>
      </c>
      <c r="AC81" s="10">
        <v>10108</v>
      </c>
      <c r="AD81" s="10">
        <v>254088</v>
      </c>
      <c r="BL81" s="10">
        <v>0</v>
      </c>
      <c r="DW81" s="38">
        <v>40944</v>
      </c>
      <c r="ET81" s="10">
        <v>55834</v>
      </c>
      <c r="FV81" s="10">
        <v>81786</v>
      </c>
      <c r="GW81" s="10">
        <v>0</v>
      </c>
      <c r="HE81" s="10">
        <v>131412</v>
      </c>
      <c r="HF81" s="10">
        <v>26100</v>
      </c>
      <c r="HQ81" s="10">
        <v>0</v>
      </c>
      <c r="IP81" s="10">
        <v>15420</v>
      </c>
      <c r="IQ81" s="10">
        <v>18750</v>
      </c>
      <c r="IU81" s="10">
        <v>2600</v>
      </c>
      <c r="IW81" s="10">
        <v>375</v>
      </c>
      <c r="IZ81" s="10">
        <v>0</v>
      </c>
      <c r="JC81" s="10">
        <v>30838</v>
      </c>
      <c r="JF81" s="10">
        <v>9346</v>
      </c>
      <c r="LP81" s="10">
        <v>120651</v>
      </c>
      <c r="NU81" s="10">
        <v>0</v>
      </c>
    </row>
    <row r="82" spans="1:411" s="12" customFormat="1">
      <c r="A82" s="13" t="s">
        <v>49</v>
      </c>
      <c r="EJ82" s="12">
        <v>207587</v>
      </c>
    </row>
    <row r="83" spans="1:411" s="10" customFormat="1">
      <c r="A83" s="10" t="s">
        <v>46</v>
      </c>
      <c r="B83" s="10">
        <v>78000</v>
      </c>
      <c r="C83" s="10">
        <v>0</v>
      </c>
      <c r="D83" s="10">
        <v>23146</v>
      </c>
      <c r="E83" s="10">
        <v>3431538</v>
      </c>
      <c r="F83" s="10">
        <v>822310</v>
      </c>
      <c r="G83" s="10">
        <v>2115389</v>
      </c>
      <c r="H83" s="10">
        <v>0</v>
      </c>
      <c r="I83" s="10">
        <v>0</v>
      </c>
      <c r="J83" s="10">
        <v>0</v>
      </c>
      <c r="K83" s="10">
        <v>0</v>
      </c>
      <c r="L83" s="10">
        <v>225006</v>
      </c>
      <c r="M83" s="10">
        <v>0</v>
      </c>
      <c r="N83" s="10">
        <v>41456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268441</v>
      </c>
      <c r="U83" s="10">
        <v>167491</v>
      </c>
      <c r="V83" s="10">
        <v>301429</v>
      </c>
      <c r="W83" s="10">
        <v>208322</v>
      </c>
      <c r="X83" s="10">
        <v>117367</v>
      </c>
      <c r="Y83" s="10">
        <v>367247</v>
      </c>
      <c r="Z83" s="10">
        <v>477086</v>
      </c>
      <c r="AA83" s="10">
        <v>247355</v>
      </c>
      <c r="AB83" s="10">
        <v>329463</v>
      </c>
      <c r="AC83" s="10">
        <v>352601</v>
      </c>
      <c r="AD83" s="10">
        <v>11752103</v>
      </c>
      <c r="AE83" s="10">
        <v>902479</v>
      </c>
      <c r="AF83" s="10">
        <v>444247</v>
      </c>
      <c r="AG83" s="10">
        <v>2244612</v>
      </c>
      <c r="AH83" s="10">
        <v>1396568</v>
      </c>
      <c r="AI83" s="10">
        <v>1500543</v>
      </c>
      <c r="AJ83" s="10">
        <v>1470895</v>
      </c>
      <c r="AK83" s="10">
        <v>1655272</v>
      </c>
      <c r="AL83" s="10">
        <v>1994837</v>
      </c>
      <c r="AM83" s="10">
        <v>2213946</v>
      </c>
      <c r="AN83" s="10">
        <v>2484372</v>
      </c>
      <c r="AO83" s="10">
        <v>1273224</v>
      </c>
      <c r="AP83" s="10">
        <v>1375060</v>
      </c>
      <c r="AQ83" s="10">
        <v>2007659</v>
      </c>
      <c r="AR83" s="10">
        <v>1673406</v>
      </c>
      <c r="AS83" s="10">
        <v>1391373</v>
      </c>
      <c r="AT83" s="10">
        <v>2332078</v>
      </c>
      <c r="AU83" s="10">
        <v>1558916</v>
      </c>
      <c r="AV83" s="10">
        <v>1290536</v>
      </c>
      <c r="AW83" s="10">
        <v>1742535</v>
      </c>
      <c r="AX83" s="10">
        <v>1541248</v>
      </c>
      <c r="AY83" s="10">
        <v>2813815</v>
      </c>
      <c r="AZ83" s="10">
        <v>2506598</v>
      </c>
      <c r="BA83" s="10">
        <v>1940884</v>
      </c>
      <c r="BB83" s="10">
        <v>47990</v>
      </c>
      <c r="BC83" s="10">
        <v>0</v>
      </c>
      <c r="BD83" s="10">
        <v>337437</v>
      </c>
      <c r="BE83" s="10">
        <v>221180</v>
      </c>
      <c r="BF83" s="10">
        <v>200030</v>
      </c>
      <c r="BG83" s="10">
        <v>96505</v>
      </c>
      <c r="BI83" s="10">
        <v>0</v>
      </c>
      <c r="BJ83" s="10">
        <v>1489734</v>
      </c>
      <c r="BK83" s="10">
        <v>0</v>
      </c>
      <c r="BL83" s="10">
        <v>138876</v>
      </c>
      <c r="BM83" s="10">
        <v>236742</v>
      </c>
      <c r="BN83" s="10">
        <v>143301</v>
      </c>
      <c r="BO83" s="10">
        <v>2353552</v>
      </c>
      <c r="BP83" s="10">
        <v>85665</v>
      </c>
      <c r="BQ83" s="10">
        <v>42455</v>
      </c>
      <c r="BR83" s="10">
        <v>45015</v>
      </c>
      <c r="BS83" s="10">
        <v>0</v>
      </c>
      <c r="BT83" s="10">
        <v>85665</v>
      </c>
      <c r="BU83" s="10">
        <v>24771</v>
      </c>
      <c r="BV83" s="10">
        <v>45440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30000</v>
      </c>
      <c r="CC83" s="10">
        <v>0</v>
      </c>
      <c r="CD83" s="10">
        <v>0</v>
      </c>
      <c r="CE83" s="10">
        <v>0</v>
      </c>
      <c r="CG83" s="10">
        <v>0</v>
      </c>
      <c r="CH83" s="10">
        <v>2758864</v>
      </c>
      <c r="CI83" s="10">
        <v>2409735</v>
      </c>
      <c r="CJ83" s="10">
        <v>3485824</v>
      </c>
      <c r="CK83" s="10">
        <v>2224728</v>
      </c>
      <c r="CL83" s="10">
        <v>4012498</v>
      </c>
      <c r="CM83" s="10">
        <v>2530493</v>
      </c>
      <c r="CN83" s="10">
        <v>1021544</v>
      </c>
      <c r="CO83" s="10">
        <v>1422206</v>
      </c>
      <c r="CP83" s="10">
        <v>1803484</v>
      </c>
      <c r="CQ83" s="10">
        <v>1875460</v>
      </c>
      <c r="CR83" s="10">
        <v>2061723</v>
      </c>
      <c r="CS83" s="10">
        <v>3077974</v>
      </c>
      <c r="CT83" s="10">
        <v>2332936</v>
      </c>
      <c r="CU83" s="10">
        <v>2777330</v>
      </c>
      <c r="CV83" s="10">
        <v>3132152</v>
      </c>
      <c r="CW83" s="10">
        <v>2255176</v>
      </c>
      <c r="CX83" s="10">
        <v>110857</v>
      </c>
      <c r="CY83" s="10">
        <v>948659</v>
      </c>
      <c r="CZ83" s="10">
        <v>1826682</v>
      </c>
      <c r="DA83" s="10">
        <v>2571385</v>
      </c>
      <c r="DB83" s="10">
        <v>2364881</v>
      </c>
      <c r="DC83" s="10">
        <v>2552113</v>
      </c>
      <c r="DD83" s="10">
        <v>762571</v>
      </c>
      <c r="DE83" s="10">
        <v>652844</v>
      </c>
      <c r="DF83" s="10">
        <v>207723</v>
      </c>
      <c r="DG83" s="10">
        <v>42300</v>
      </c>
      <c r="DI83" s="10">
        <v>169854</v>
      </c>
      <c r="DJ83" s="10">
        <v>55215</v>
      </c>
      <c r="DK83" s="10">
        <v>1108576</v>
      </c>
      <c r="DL83" s="10">
        <v>0</v>
      </c>
      <c r="DM83" s="10">
        <v>0</v>
      </c>
      <c r="DN83" s="10">
        <v>188477</v>
      </c>
      <c r="DO83" s="10">
        <v>0</v>
      </c>
      <c r="DQ83" s="10">
        <v>416984</v>
      </c>
      <c r="DR83" s="10">
        <v>0</v>
      </c>
      <c r="DS83" s="10">
        <v>77750</v>
      </c>
      <c r="DT83" s="10">
        <v>222584</v>
      </c>
      <c r="DU83" s="10">
        <v>107558</v>
      </c>
      <c r="DV83" s="10">
        <v>0</v>
      </c>
      <c r="DW83" s="10">
        <v>1160607</v>
      </c>
      <c r="DX83" s="10">
        <v>0</v>
      </c>
      <c r="DY83" s="10">
        <v>115650</v>
      </c>
      <c r="DZ83" s="10">
        <v>1190506</v>
      </c>
      <c r="EA83" s="10">
        <v>669989</v>
      </c>
      <c r="EB83" s="10">
        <v>395955</v>
      </c>
      <c r="EC83" s="10">
        <v>0</v>
      </c>
      <c r="EE83" s="10">
        <v>570535</v>
      </c>
      <c r="EG83" s="10">
        <v>231595</v>
      </c>
      <c r="EH83" s="10">
        <v>422934</v>
      </c>
      <c r="EJ83" s="10">
        <v>207587</v>
      </c>
      <c r="EK83" s="10">
        <v>330478</v>
      </c>
      <c r="EL83" s="10">
        <v>187449</v>
      </c>
      <c r="EM83" s="10">
        <v>0</v>
      </c>
      <c r="EN83" s="38">
        <v>10955</v>
      </c>
      <c r="EO83" s="10">
        <v>0</v>
      </c>
      <c r="EQ83" s="10">
        <v>0</v>
      </c>
      <c r="ER83" s="38">
        <v>0</v>
      </c>
      <c r="ES83" s="38">
        <v>0</v>
      </c>
      <c r="ET83" s="10">
        <v>1460036</v>
      </c>
      <c r="EU83" s="10">
        <v>211460</v>
      </c>
      <c r="EV83" s="10">
        <v>94220</v>
      </c>
      <c r="EW83" s="10">
        <v>1005945</v>
      </c>
      <c r="EX83" s="10">
        <v>0</v>
      </c>
      <c r="EY83" s="10">
        <v>115000</v>
      </c>
      <c r="EZ83" s="10">
        <v>58897</v>
      </c>
      <c r="FA83" s="10">
        <v>0</v>
      </c>
      <c r="FB83" s="10">
        <v>0</v>
      </c>
      <c r="FC83" s="10">
        <v>0</v>
      </c>
      <c r="FD83" s="10">
        <v>0</v>
      </c>
      <c r="FE83" s="10">
        <v>0</v>
      </c>
      <c r="FF83" s="10">
        <v>451484</v>
      </c>
      <c r="FG83" s="10">
        <v>0</v>
      </c>
      <c r="FH83" s="10">
        <v>273585</v>
      </c>
      <c r="FI83" s="10">
        <v>743049</v>
      </c>
      <c r="FJ83" s="10">
        <v>889834</v>
      </c>
      <c r="FK83" s="10">
        <v>1126439</v>
      </c>
      <c r="FL83" s="10">
        <v>339096</v>
      </c>
      <c r="FM83" s="10">
        <v>1422695</v>
      </c>
      <c r="FN83" s="10">
        <v>586340</v>
      </c>
      <c r="FO83" s="10">
        <v>1687183</v>
      </c>
      <c r="FP83" s="10">
        <v>318493</v>
      </c>
      <c r="FQ83" s="10">
        <v>136322</v>
      </c>
      <c r="FR83" s="10">
        <v>663059</v>
      </c>
      <c r="FS83" s="10">
        <v>50998</v>
      </c>
      <c r="FT83" s="10">
        <v>259293</v>
      </c>
      <c r="FU83" s="10">
        <v>69055</v>
      </c>
      <c r="FV83" s="10">
        <v>96104</v>
      </c>
      <c r="FW83" s="10">
        <v>493136</v>
      </c>
      <c r="FX83" s="38">
        <v>0</v>
      </c>
      <c r="FY83" s="38">
        <v>0</v>
      </c>
      <c r="FZ83" s="38">
        <v>0</v>
      </c>
      <c r="GA83" s="10">
        <v>0</v>
      </c>
      <c r="GC83" s="10">
        <v>55215</v>
      </c>
      <c r="GD83" s="38">
        <v>0</v>
      </c>
      <c r="GE83" s="10">
        <v>588481</v>
      </c>
      <c r="GF83" s="10">
        <v>313377</v>
      </c>
      <c r="GG83" s="10">
        <v>146552</v>
      </c>
      <c r="GH83" s="10">
        <v>298390</v>
      </c>
      <c r="GI83" s="10">
        <v>0</v>
      </c>
      <c r="GJ83" s="10">
        <v>224940</v>
      </c>
      <c r="GK83" s="10">
        <v>27397</v>
      </c>
      <c r="GL83" s="10">
        <v>726005</v>
      </c>
      <c r="GM83" s="10">
        <v>148335</v>
      </c>
      <c r="GN83" s="10">
        <v>86642</v>
      </c>
      <c r="GP83" s="10">
        <v>45693</v>
      </c>
      <c r="GQ83" s="10">
        <v>0</v>
      </c>
      <c r="GS83" s="10">
        <v>0</v>
      </c>
      <c r="GV83" s="10">
        <v>0</v>
      </c>
      <c r="GX83" s="10">
        <v>1017387</v>
      </c>
      <c r="GY83" s="10">
        <v>1421950</v>
      </c>
      <c r="GZ83" s="10">
        <v>1800755</v>
      </c>
      <c r="HA83" s="10">
        <v>791139</v>
      </c>
      <c r="HB83" s="10">
        <v>0</v>
      </c>
      <c r="HC83" s="10">
        <v>33947</v>
      </c>
      <c r="HE83" s="10">
        <v>290440</v>
      </c>
      <c r="HF83" s="10">
        <v>105347</v>
      </c>
      <c r="HH83" s="10">
        <v>124914</v>
      </c>
      <c r="HI83" s="10">
        <v>0</v>
      </c>
      <c r="HJ83" s="10">
        <v>47382</v>
      </c>
      <c r="HK83" s="10">
        <v>41464</v>
      </c>
      <c r="HL83" s="10">
        <v>84778</v>
      </c>
      <c r="HM83" s="10">
        <v>0</v>
      </c>
      <c r="HN83" s="10">
        <v>0</v>
      </c>
      <c r="HO83" s="10">
        <v>809483</v>
      </c>
      <c r="HP83" s="10">
        <v>273137</v>
      </c>
      <c r="HQ83" s="10">
        <v>397002</v>
      </c>
      <c r="HR83" s="10">
        <v>0</v>
      </c>
      <c r="HS83" s="10">
        <v>319616</v>
      </c>
      <c r="HT83" s="10">
        <v>488681</v>
      </c>
      <c r="HV83" s="10">
        <v>314003</v>
      </c>
      <c r="HX83" s="38">
        <v>0</v>
      </c>
      <c r="HY83" s="10">
        <v>216735</v>
      </c>
      <c r="HZ83" s="10">
        <v>35697</v>
      </c>
      <c r="IA83" s="38">
        <v>0</v>
      </c>
      <c r="IB83" s="10">
        <v>47725</v>
      </c>
      <c r="IC83" s="10">
        <v>58200</v>
      </c>
      <c r="ID83" s="10">
        <v>0</v>
      </c>
      <c r="IE83" s="10">
        <v>0</v>
      </c>
      <c r="IF83" s="10">
        <v>763359</v>
      </c>
      <c r="IG83" s="10">
        <v>27902</v>
      </c>
      <c r="IH83" s="10">
        <v>599087</v>
      </c>
      <c r="II83" s="10">
        <v>142025</v>
      </c>
      <c r="IJ83" s="10">
        <v>212755</v>
      </c>
      <c r="IK83" s="10">
        <v>151208</v>
      </c>
      <c r="IL83" s="10">
        <v>419170</v>
      </c>
      <c r="IM83" s="10">
        <v>114374</v>
      </c>
      <c r="IN83" s="10">
        <v>38635</v>
      </c>
      <c r="IO83" s="10">
        <v>157624</v>
      </c>
      <c r="IP83" s="10">
        <v>379148</v>
      </c>
      <c r="IQ83" s="10">
        <v>305434</v>
      </c>
      <c r="IR83" s="10">
        <v>216899</v>
      </c>
      <c r="IS83" s="10">
        <v>189702</v>
      </c>
      <c r="IT83" s="10">
        <v>253970</v>
      </c>
      <c r="IU83" s="10">
        <v>314153</v>
      </c>
      <c r="IV83" s="10">
        <v>58266</v>
      </c>
      <c r="IW83" s="10">
        <v>139939</v>
      </c>
      <c r="IX83" s="10">
        <v>28016</v>
      </c>
      <c r="IY83" s="10">
        <v>270</v>
      </c>
      <c r="IZ83" s="10">
        <v>0</v>
      </c>
      <c r="JA83" s="10">
        <v>431075</v>
      </c>
      <c r="JB83" s="10">
        <v>204191</v>
      </c>
      <c r="JC83" s="10">
        <v>58194</v>
      </c>
      <c r="JD83" s="10">
        <v>103880</v>
      </c>
      <c r="JE83" s="10">
        <v>791820</v>
      </c>
      <c r="JF83" s="10">
        <v>1122034</v>
      </c>
      <c r="JG83" s="10">
        <v>289658</v>
      </c>
      <c r="JH83" s="10">
        <v>167565</v>
      </c>
      <c r="JI83" s="10">
        <v>0</v>
      </c>
      <c r="JJ83" s="10">
        <v>0</v>
      </c>
      <c r="JK83" s="10">
        <v>638745</v>
      </c>
      <c r="JL83" s="10">
        <v>268105</v>
      </c>
      <c r="JM83" s="10">
        <v>0</v>
      </c>
      <c r="JN83" s="10">
        <v>0</v>
      </c>
      <c r="JO83" s="10">
        <v>0</v>
      </c>
      <c r="JP83" s="10">
        <v>278678</v>
      </c>
      <c r="JQ83" s="10">
        <v>0</v>
      </c>
      <c r="JR83" s="10">
        <v>414064</v>
      </c>
      <c r="JS83" s="10">
        <v>0</v>
      </c>
      <c r="JT83" s="10">
        <v>0</v>
      </c>
      <c r="JU83" s="10">
        <v>0</v>
      </c>
      <c r="JV83" s="10">
        <v>0</v>
      </c>
      <c r="JW83" s="10">
        <v>3341314</v>
      </c>
      <c r="JY83" s="10">
        <v>506738</v>
      </c>
      <c r="JZ83" s="10">
        <v>5346</v>
      </c>
      <c r="KA83" s="10">
        <v>796158</v>
      </c>
      <c r="KB83" s="10">
        <v>0</v>
      </c>
      <c r="KC83" s="10">
        <v>471220</v>
      </c>
      <c r="KD83" s="10">
        <v>401472</v>
      </c>
      <c r="KE83" s="10">
        <v>575931</v>
      </c>
      <c r="KF83" s="10">
        <v>1064544</v>
      </c>
      <c r="KG83" s="10">
        <v>0</v>
      </c>
      <c r="KH83" s="10">
        <v>538935</v>
      </c>
      <c r="KI83" s="10">
        <v>220074</v>
      </c>
      <c r="KJ83" s="10">
        <v>46742</v>
      </c>
      <c r="KK83" s="10">
        <v>0</v>
      </c>
      <c r="KL83" s="10">
        <v>0</v>
      </c>
      <c r="KM83" s="10">
        <v>83179</v>
      </c>
      <c r="KN83" s="10">
        <v>52000</v>
      </c>
      <c r="KO83" s="10">
        <v>0</v>
      </c>
      <c r="KP83" s="10">
        <v>0</v>
      </c>
      <c r="KQ83" s="10">
        <v>775623</v>
      </c>
      <c r="KR83" s="10">
        <v>137882</v>
      </c>
      <c r="KS83" s="10">
        <v>295894</v>
      </c>
      <c r="KT83" s="10">
        <v>0</v>
      </c>
      <c r="KU83" s="10">
        <v>37684</v>
      </c>
      <c r="KV83" s="10">
        <v>159505</v>
      </c>
      <c r="KW83" s="10">
        <v>376771</v>
      </c>
      <c r="KX83" s="10">
        <v>392229</v>
      </c>
      <c r="KY83" s="10">
        <v>422799</v>
      </c>
      <c r="KZ83" s="10">
        <v>88088</v>
      </c>
      <c r="LA83" s="10">
        <v>414454</v>
      </c>
      <c r="LB83" s="10">
        <v>320869</v>
      </c>
      <c r="LC83" s="10">
        <v>345468</v>
      </c>
      <c r="LD83" s="10">
        <v>36120</v>
      </c>
      <c r="LE83" s="10">
        <v>860449</v>
      </c>
      <c r="LF83" s="10">
        <v>0</v>
      </c>
      <c r="LG83" s="10">
        <v>0</v>
      </c>
      <c r="LH83" s="10">
        <v>200580</v>
      </c>
      <c r="LI83" s="10">
        <v>0</v>
      </c>
      <c r="LJ83" s="10">
        <v>0</v>
      </c>
      <c r="LK83" s="10">
        <v>28489</v>
      </c>
      <c r="LL83" s="10">
        <v>0</v>
      </c>
      <c r="LM83" s="10">
        <v>422466</v>
      </c>
      <c r="LN83" s="10">
        <v>69983</v>
      </c>
      <c r="LO83" s="10">
        <v>1249245</v>
      </c>
      <c r="LP83" s="10">
        <v>113170</v>
      </c>
      <c r="LQ83" s="10">
        <v>118255</v>
      </c>
      <c r="LR83" s="10">
        <v>0</v>
      </c>
      <c r="LS83" s="10">
        <v>0</v>
      </c>
      <c r="LT83" s="10">
        <v>107032</v>
      </c>
      <c r="LU83" s="10">
        <v>254095</v>
      </c>
      <c r="LV83" s="10">
        <v>108000</v>
      </c>
      <c r="LW83" s="10">
        <v>0</v>
      </c>
      <c r="LX83" s="10">
        <v>78489</v>
      </c>
      <c r="LY83" s="10">
        <v>0</v>
      </c>
      <c r="LZ83" s="10">
        <v>838863</v>
      </c>
      <c r="MA83" s="10">
        <v>18446</v>
      </c>
      <c r="MB83" s="10">
        <v>87149</v>
      </c>
      <c r="MC83" s="10">
        <v>194273</v>
      </c>
      <c r="MD83" s="10">
        <v>102329</v>
      </c>
      <c r="ME83" s="10">
        <v>257649</v>
      </c>
      <c r="MF83" s="10">
        <v>567156</v>
      </c>
      <c r="MG83" s="10">
        <v>329824</v>
      </c>
      <c r="MH83" s="10">
        <v>0</v>
      </c>
      <c r="MI83" s="10">
        <v>0</v>
      </c>
      <c r="MJ83" s="38">
        <v>264203</v>
      </c>
      <c r="MK83" s="10">
        <v>0</v>
      </c>
      <c r="ML83" s="10">
        <v>0</v>
      </c>
      <c r="MM83" s="10">
        <v>665041</v>
      </c>
      <c r="MN83" s="10">
        <v>946735</v>
      </c>
      <c r="MO83" s="10">
        <v>0</v>
      </c>
      <c r="MP83" s="10">
        <v>253189</v>
      </c>
      <c r="MQ83" s="10">
        <v>28000</v>
      </c>
      <c r="MR83" s="10">
        <v>363420</v>
      </c>
      <c r="MS83" s="10">
        <v>250894</v>
      </c>
      <c r="MT83" s="10">
        <v>499171</v>
      </c>
      <c r="MU83" s="10">
        <v>142672</v>
      </c>
      <c r="MV83" s="10">
        <v>325021</v>
      </c>
      <c r="MW83" s="10">
        <v>0</v>
      </c>
      <c r="MX83" s="10">
        <v>20846</v>
      </c>
      <c r="MY83" s="10">
        <v>0</v>
      </c>
      <c r="MZ83" s="10">
        <v>0</v>
      </c>
      <c r="NA83" s="10">
        <v>16137</v>
      </c>
      <c r="NB83" s="10">
        <v>41897</v>
      </c>
      <c r="NC83" s="10">
        <v>0</v>
      </c>
      <c r="ND83" s="10">
        <v>64000</v>
      </c>
      <c r="NE83" s="10">
        <v>0</v>
      </c>
      <c r="NF83" s="10">
        <v>33500</v>
      </c>
      <c r="NG83" s="10">
        <v>40030</v>
      </c>
      <c r="NH83" s="10">
        <v>188119</v>
      </c>
      <c r="NI83" s="38"/>
      <c r="NJ83" s="10">
        <v>0</v>
      </c>
      <c r="NK83" s="10">
        <v>0</v>
      </c>
      <c r="NL83" s="10">
        <v>0</v>
      </c>
      <c r="NM83" s="10">
        <v>0</v>
      </c>
      <c r="NN83" s="10">
        <v>0</v>
      </c>
      <c r="NO83" s="10">
        <v>186707</v>
      </c>
      <c r="NP83" s="10">
        <v>83530</v>
      </c>
      <c r="NQ83" s="10">
        <v>150561</v>
      </c>
      <c r="NR83" s="10">
        <v>0</v>
      </c>
      <c r="NS83" s="10">
        <v>125650</v>
      </c>
      <c r="NT83" s="10">
        <v>0</v>
      </c>
      <c r="NU83" s="10">
        <v>865305</v>
      </c>
      <c r="NV83" s="10">
        <v>1247191</v>
      </c>
      <c r="NW83" s="10">
        <v>1108576</v>
      </c>
      <c r="NX83" s="10">
        <v>165182</v>
      </c>
      <c r="NY83" s="10">
        <v>67386</v>
      </c>
      <c r="NZ83" s="10">
        <v>131112</v>
      </c>
      <c r="OA83" s="10">
        <v>268989</v>
      </c>
      <c r="OB83" s="38">
        <v>0</v>
      </c>
      <c r="OC83" s="10">
        <v>279971</v>
      </c>
      <c r="OD83" s="10">
        <v>172000</v>
      </c>
      <c r="OE83" s="10">
        <v>92595</v>
      </c>
      <c r="OF83" s="10">
        <v>820124</v>
      </c>
      <c r="OG83" s="10">
        <v>507420</v>
      </c>
      <c r="OH83" s="10">
        <v>268484</v>
      </c>
      <c r="OI83" s="10">
        <v>482722</v>
      </c>
      <c r="OJ83" s="10">
        <v>83084</v>
      </c>
      <c r="OK83" s="10">
        <v>732644</v>
      </c>
      <c r="OL83" s="10">
        <v>0</v>
      </c>
      <c r="OM83" s="10">
        <v>0</v>
      </c>
      <c r="ON83" s="10">
        <v>4182</v>
      </c>
      <c r="OO83" s="10">
        <v>711795</v>
      </c>
      <c r="OP83" s="10">
        <v>12760</v>
      </c>
      <c r="OQ83" s="10">
        <v>1102817</v>
      </c>
      <c r="OR83" s="10">
        <v>0</v>
      </c>
      <c r="OS83" s="10">
        <v>0</v>
      </c>
      <c r="OT83" s="10">
        <v>0</v>
      </c>
      <c r="OU83" s="10">
        <v>0</v>
      </c>
    </row>
    <row r="84" spans="1:411" s="10" customFormat="1">
      <c r="A84" s="10" t="s">
        <v>43</v>
      </c>
      <c r="E84" s="10">
        <v>88424</v>
      </c>
      <c r="F84" s="10">
        <v>0</v>
      </c>
      <c r="N84" s="10">
        <v>2853</v>
      </c>
      <c r="AF84" s="10">
        <v>30753</v>
      </c>
      <c r="BH84" s="10">
        <v>84295</v>
      </c>
      <c r="BO84" s="10">
        <v>85140</v>
      </c>
      <c r="DE84" s="10">
        <v>69399</v>
      </c>
      <c r="DJ84" s="10">
        <v>23561</v>
      </c>
      <c r="DS84" s="10">
        <v>579</v>
      </c>
      <c r="DT84" s="10">
        <v>48529</v>
      </c>
      <c r="DW84" s="10">
        <v>65383</v>
      </c>
      <c r="EB84" s="10">
        <v>136741</v>
      </c>
      <c r="EE84" s="10">
        <v>34570</v>
      </c>
      <c r="EH84" s="10">
        <v>58196</v>
      </c>
      <c r="ET84" s="10">
        <v>248282</v>
      </c>
      <c r="FI84" s="10">
        <v>6974</v>
      </c>
      <c r="FK84" s="10">
        <v>30572</v>
      </c>
      <c r="FL84" s="10">
        <v>4830</v>
      </c>
      <c r="FM84" s="10">
        <v>74323</v>
      </c>
      <c r="FN84" s="10">
        <v>32476</v>
      </c>
      <c r="FO84" s="10">
        <v>140697</v>
      </c>
      <c r="FP84" s="10">
        <v>43334</v>
      </c>
      <c r="FQ84" s="10">
        <v>246016</v>
      </c>
      <c r="FT84" s="10">
        <v>37896</v>
      </c>
      <c r="FV84" s="10">
        <v>611652</v>
      </c>
      <c r="GC84" s="10">
        <v>23561</v>
      </c>
      <c r="GE84" s="10">
        <v>81820</v>
      </c>
      <c r="HC84" s="10">
        <v>10500</v>
      </c>
      <c r="HP84" s="10">
        <v>0</v>
      </c>
      <c r="HQ84" s="10">
        <v>0</v>
      </c>
      <c r="HY84" s="10">
        <v>11031</v>
      </c>
      <c r="IC84" s="10">
        <v>8344</v>
      </c>
      <c r="JZ84" s="10">
        <v>10000</v>
      </c>
      <c r="KR84" s="10">
        <v>10771</v>
      </c>
      <c r="KW84" s="10">
        <v>69692</v>
      </c>
      <c r="LC84" s="10">
        <v>70383</v>
      </c>
      <c r="LE84" s="10">
        <v>68228</v>
      </c>
      <c r="LO84" s="10">
        <v>38245</v>
      </c>
      <c r="MB84" s="10">
        <v>3500</v>
      </c>
      <c r="MG84" s="10">
        <v>41485</v>
      </c>
      <c r="MM84" s="10">
        <v>1181</v>
      </c>
      <c r="MQ84" s="10">
        <v>32000</v>
      </c>
      <c r="MR84" s="10">
        <v>40380</v>
      </c>
      <c r="MU84" s="10">
        <v>8480</v>
      </c>
      <c r="MV84" s="10">
        <v>91471</v>
      </c>
      <c r="NS84" s="10">
        <v>28840</v>
      </c>
      <c r="NU84" s="10">
        <v>0</v>
      </c>
      <c r="NY84" s="10">
        <v>33728</v>
      </c>
      <c r="OF84" s="10">
        <v>18858</v>
      </c>
      <c r="OH84" s="10">
        <v>70599</v>
      </c>
      <c r="OO84" s="10">
        <v>35251</v>
      </c>
    </row>
    <row r="85" spans="1:411" s="10" customFormat="1">
      <c r="A85" s="10" t="s">
        <v>47</v>
      </c>
      <c r="D85" s="10">
        <v>133138</v>
      </c>
      <c r="F85" s="10">
        <v>0</v>
      </c>
      <c r="HP85" s="10">
        <v>0</v>
      </c>
      <c r="HQ85" s="10">
        <v>0</v>
      </c>
      <c r="NU85" s="10">
        <v>0</v>
      </c>
    </row>
    <row r="86" spans="1:411" s="10" customFormat="1">
      <c r="A86" s="10" t="s">
        <v>44</v>
      </c>
      <c r="F86" s="10">
        <v>0</v>
      </c>
      <c r="HP86" s="10">
        <v>0</v>
      </c>
      <c r="HQ86" s="10">
        <v>0</v>
      </c>
      <c r="JE86" s="10">
        <v>26181</v>
      </c>
      <c r="LB86" s="10">
        <v>34100</v>
      </c>
      <c r="LC86" s="10">
        <v>63510</v>
      </c>
      <c r="NU86" s="10">
        <v>0</v>
      </c>
    </row>
    <row r="87" spans="1:411" s="10" customFormat="1">
      <c r="A87" s="10" t="s">
        <v>48</v>
      </c>
      <c r="AG87" s="16">
        <v>119209</v>
      </c>
      <c r="AH87" s="16">
        <v>59847</v>
      </c>
      <c r="AI87" s="16">
        <v>45949</v>
      </c>
      <c r="AJ87" s="16">
        <v>47500</v>
      </c>
      <c r="AK87" s="16">
        <v>31673</v>
      </c>
      <c r="AL87" s="10">
        <v>61549</v>
      </c>
      <c r="AM87" s="16">
        <v>94148</v>
      </c>
      <c r="AN87" s="16">
        <v>95682</v>
      </c>
      <c r="AO87" s="16">
        <v>38123</v>
      </c>
      <c r="AP87" s="16">
        <v>6000</v>
      </c>
      <c r="AQ87" s="16">
        <v>61480</v>
      </c>
      <c r="AR87" s="16">
        <v>128139</v>
      </c>
      <c r="AS87" s="16">
        <v>104383</v>
      </c>
      <c r="AT87" s="16">
        <v>224611</v>
      </c>
      <c r="AU87" s="16">
        <v>134252</v>
      </c>
      <c r="AV87" s="16">
        <v>97644</v>
      </c>
      <c r="AW87" s="16">
        <v>103403</v>
      </c>
      <c r="AX87" s="16">
        <v>115333</v>
      </c>
      <c r="AY87" s="16">
        <v>245416</v>
      </c>
      <c r="AZ87" s="16">
        <v>187185</v>
      </c>
      <c r="BA87" s="16">
        <v>193500</v>
      </c>
      <c r="BB87" s="16"/>
      <c r="CH87" s="16">
        <v>126919</v>
      </c>
      <c r="CI87" s="16">
        <v>46781</v>
      </c>
      <c r="CJ87" s="16">
        <v>104861</v>
      </c>
      <c r="CK87" s="16">
        <v>50973</v>
      </c>
      <c r="CL87" s="16">
        <v>121234</v>
      </c>
      <c r="CM87" s="16">
        <v>106977</v>
      </c>
      <c r="CN87" s="16">
        <v>44394</v>
      </c>
      <c r="CO87" s="16">
        <v>48562</v>
      </c>
      <c r="CP87" s="16">
        <v>64658</v>
      </c>
      <c r="CQ87" s="16">
        <v>55932</v>
      </c>
      <c r="CR87" s="16">
        <v>77142</v>
      </c>
      <c r="CS87" s="16">
        <v>65476</v>
      </c>
      <c r="CT87" s="16">
        <v>103638</v>
      </c>
      <c r="CU87" s="16">
        <v>52884</v>
      </c>
      <c r="CV87" s="16">
        <v>63335</v>
      </c>
      <c r="CW87" s="16">
        <v>47546</v>
      </c>
      <c r="CX87" s="16"/>
      <c r="CY87" s="16">
        <v>21251</v>
      </c>
      <c r="CZ87" s="16">
        <v>22396</v>
      </c>
      <c r="DA87" s="16">
        <v>63732</v>
      </c>
      <c r="DB87" s="16">
        <v>67916</v>
      </c>
      <c r="DC87" s="16">
        <v>38267</v>
      </c>
      <c r="DW87" s="38">
        <v>27250</v>
      </c>
      <c r="FV87" s="10">
        <v>47275</v>
      </c>
      <c r="HE87" s="10">
        <v>10873</v>
      </c>
      <c r="HF87" s="10">
        <v>274907</v>
      </c>
      <c r="JA87" s="16">
        <v>88335</v>
      </c>
      <c r="JE87" s="16">
        <v>23287</v>
      </c>
      <c r="JF87" s="16">
        <v>48452</v>
      </c>
      <c r="JG87" s="10">
        <v>6100</v>
      </c>
      <c r="KS87" s="16">
        <v>3800</v>
      </c>
      <c r="NB87" s="16">
        <v>26889</v>
      </c>
      <c r="NU87" s="16">
        <v>11786</v>
      </c>
    </row>
    <row r="88" spans="1:411" s="12" customFormat="1">
      <c r="A88" s="13" t="s">
        <v>50</v>
      </c>
      <c r="FH88" s="12">
        <v>3250</v>
      </c>
    </row>
    <row r="89" spans="1:411" s="10" customFormat="1">
      <c r="A89" s="10" t="s">
        <v>46</v>
      </c>
      <c r="B89" s="10">
        <v>4851</v>
      </c>
      <c r="C89" s="10">
        <v>0</v>
      </c>
      <c r="E89" s="10">
        <v>0</v>
      </c>
      <c r="F89" s="10">
        <v>0</v>
      </c>
      <c r="G89" s="10">
        <v>0</v>
      </c>
      <c r="H89" s="10">
        <v>218135</v>
      </c>
      <c r="I89" s="10">
        <v>0</v>
      </c>
      <c r="J89" s="10">
        <v>390773</v>
      </c>
      <c r="K89" s="10">
        <v>0</v>
      </c>
      <c r="L89" s="10">
        <v>7858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1440552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560216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64238</v>
      </c>
      <c r="BP89" s="16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37012</v>
      </c>
      <c r="DE89" s="10">
        <v>0</v>
      </c>
      <c r="DG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Q89" s="10">
        <v>0</v>
      </c>
      <c r="DR89" s="10">
        <v>0</v>
      </c>
      <c r="DS89" s="10">
        <v>2280</v>
      </c>
      <c r="DV89" s="10">
        <v>0</v>
      </c>
      <c r="DW89" s="10">
        <v>0</v>
      </c>
      <c r="DX89" s="10">
        <v>0</v>
      </c>
      <c r="DZ89" s="10">
        <v>0</v>
      </c>
      <c r="EA89" s="10">
        <v>0</v>
      </c>
      <c r="EB89" s="10">
        <v>103458</v>
      </c>
      <c r="EC89" s="10">
        <v>0</v>
      </c>
      <c r="EH89" s="10">
        <v>1207</v>
      </c>
      <c r="EI89" s="10">
        <v>999862</v>
      </c>
      <c r="EK89" s="10">
        <v>0</v>
      </c>
      <c r="EL89" s="10">
        <v>0</v>
      </c>
      <c r="EM89" s="10">
        <v>0</v>
      </c>
      <c r="EN89" s="10">
        <v>16766</v>
      </c>
      <c r="EO89" s="10">
        <v>1527629</v>
      </c>
      <c r="EQ89" s="10">
        <v>1130817</v>
      </c>
      <c r="ER89" s="10">
        <v>0</v>
      </c>
      <c r="ES89" s="10">
        <v>0</v>
      </c>
      <c r="EU89" s="10">
        <v>0</v>
      </c>
      <c r="EV89" s="10">
        <v>0</v>
      </c>
      <c r="EW89" s="10">
        <v>0</v>
      </c>
      <c r="EX89" s="10">
        <v>0</v>
      </c>
      <c r="EY89" s="10">
        <v>0</v>
      </c>
      <c r="FA89" s="10">
        <v>0</v>
      </c>
      <c r="FC89" s="38">
        <v>0</v>
      </c>
      <c r="FD89" s="10">
        <v>0</v>
      </c>
      <c r="FE89" s="10">
        <v>0</v>
      </c>
      <c r="FF89" s="10">
        <v>0</v>
      </c>
      <c r="FG89" s="10">
        <v>0</v>
      </c>
      <c r="FI89" s="10">
        <v>0</v>
      </c>
      <c r="FS89" s="10">
        <v>0</v>
      </c>
      <c r="FT89" s="10">
        <v>41606</v>
      </c>
      <c r="FV89" s="10">
        <v>0</v>
      </c>
      <c r="FX89" s="10">
        <v>0</v>
      </c>
      <c r="FY89" s="10">
        <v>0</v>
      </c>
      <c r="FZ89" s="10">
        <v>0</v>
      </c>
      <c r="GA89" s="10">
        <v>160507</v>
      </c>
      <c r="GC89" s="10">
        <v>0</v>
      </c>
      <c r="GD89" s="10">
        <v>0</v>
      </c>
      <c r="GE89" s="10">
        <v>0</v>
      </c>
      <c r="GF89" s="10">
        <v>54002</v>
      </c>
      <c r="GG89" s="10">
        <v>0</v>
      </c>
      <c r="GI89" s="10">
        <v>0</v>
      </c>
      <c r="GJ89" s="10">
        <v>0</v>
      </c>
      <c r="GK89" s="10">
        <v>0</v>
      </c>
      <c r="GL89" s="10">
        <v>0</v>
      </c>
      <c r="GM89" s="10">
        <v>0</v>
      </c>
      <c r="GQ89" s="10">
        <v>0</v>
      </c>
      <c r="GR89" s="10">
        <v>35063</v>
      </c>
      <c r="GS89" s="10">
        <v>385102</v>
      </c>
      <c r="GT89" s="10">
        <v>1058533</v>
      </c>
      <c r="GU89" s="10">
        <v>1325306</v>
      </c>
      <c r="GV89" s="10">
        <v>0</v>
      </c>
      <c r="GX89" s="38">
        <v>20000</v>
      </c>
      <c r="GY89" s="38">
        <v>20000</v>
      </c>
      <c r="GZ89" s="38">
        <v>20000</v>
      </c>
      <c r="HB89" s="10">
        <v>0</v>
      </c>
      <c r="HE89" s="10">
        <v>0</v>
      </c>
      <c r="HF89" s="10">
        <v>0</v>
      </c>
      <c r="HI89" s="42">
        <v>27303</v>
      </c>
      <c r="HJ89" s="10">
        <v>0</v>
      </c>
      <c r="HK89" s="10">
        <v>0</v>
      </c>
      <c r="HM89" s="10">
        <v>0</v>
      </c>
      <c r="HN89" s="10">
        <v>0</v>
      </c>
      <c r="HP89" s="10">
        <v>22268</v>
      </c>
      <c r="HR89" s="10">
        <v>26268</v>
      </c>
      <c r="HT89" s="10">
        <v>272942</v>
      </c>
      <c r="HU89" s="10">
        <v>16565</v>
      </c>
      <c r="HW89" s="10">
        <v>11565</v>
      </c>
      <c r="HY89" s="10">
        <v>17498</v>
      </c>
      <c r="HZ89" s="10">
        <v>4686</v>
      </c>
      <c r="IA89" s="10">
        <v>0</v>
      </c>
      <c r="IB89" s="10">
        <v>0</v>
      </c>
      <c r="IC89" s="10">
        <v>31008</v>
      </c>
      <c r="ID89" s="10">
        <v>0</v>
      </c>
      <c r="IE89" s="10">
        <v>0</v>
      </c>
      <c r="IF89" s="10">
        <v>0</v>
      </c>
      <c r="IG89" s="10">
        <v>0</v>
      </c>
      <c r="IH89" s="10">
        <v>0</v>
      </c>
      <c r="II89" s="10">
        <v>0</v>
      </c>
      <c r="IJ89" s="10">
        <v>0</v>
      </c>
      <c r="IK89" s="10">
        <v>0</v>
      </c>
      <c r="IL89" s="10">
        <v>0</v>
      </c>
      <c r="IM89" s="10">
        <v>0</v>
      </c>
      <c r="IN89" s="10">
        <v>0</v>
      </c>
      <c r="IO89" s="10">
        <v>0</v>
      </c>
      <c r="IP89" s="10">
        <v>0</v>
      </c>
      <c r="IQ89" s="10">
        <v>0</v>
      </c>
      <c r="IR89" s="10">
        <v>0</v>
      </c>
      <c r="IS89" s="10">
        <v>0</v>
      </c>
      <c r="IT89" s="10">
        <v>0</v>
      </c>
      <c r="IU89" s="10">
        <v>0</v>
      </c>
      <c r="IV89" s="10">
        <v>0</v>
      </c>
      <c r="IW89" s="10">
        <v>0</v>
      </c>
      <c r="IX89" s="10">
        <v>0</v>
      </c>
      <c r="IY89" s="10">
        <v>0</v>
      </c>
      <c r="IZ89" s="10">
        <v>0</v>
      </c>
      <c r="JA89" s="10">
        <v>51155</v>
      </c>
      <c r="JB89" s="10">
        <v>0</v>
      </c>
      <c r="JC89" s="10">
        <v>0</v>
      </c>
      <c r="JD89" s="10">
        <v>0</v>
      </c>
      <c r="JE89" s="10">
        <v>37665</v>
      </c>
      <c r="JF89" s="10">
        <v>0</v>
      </c>
      <c r="JG89" s="10">
        <v>32060</v>
      </c>
      <c r="JH89" s="10">
        <v>3240</v>
      </c>
      <c r="JI89" s="10">
        <v>0</v>
      </c>
      <c r="JJ89" s="10">
        <v>0</v>
      </c>
      <c r="JK89" s="10">
        <v>0</v>
      </c>
      <c r="JL89" s="10">
        <v>0</v>
      </c>
      <c r="JM89" s="10">
        <v>0</v>
      </c>
      <c r="JN89" s="10">
        <v>0</v>
      </c>
      <c r="JO89" s="10">
        <v>0</v>
      </c>
      <c r="JP89" s="10">
        <v>0</v>
      </c>
      <c r="JQ89" s="10">
        <v>0</v>
      </c>
      <c r="JR89" s="10">
        <v>0</v>
      </c>
      <c r="JS89" s="10">
        <v>0</v>
      </c>
      <c r="JT89" s="10">
        <v>0</v>
      </c>
      <c r="JU89" s="10">
        <v>0</v>
      </c>
      <c r="JV89" s="10">
        <v>0</v>
      </c>
      <c r="JW89" s="10">
        <v>0</v>
      </c>
      <c r="JX89" s="10">
        <v>350</v>
      </c>
      <c r="JY89" s="10">
        <v>0</v>
      </c>
      <c r="JZ89" s="10">
        <v>0</v>
      </c>
      <c r="KA89" s="10">
        <v>0</v>
      </c>
      <c r="KB89" s="10">
        <v>0</v>
      </c>
      <c r="KC89" s="10">
        <v>0</v>
      </c>
      <c r="KD89" s="10">
        <v>0</v>
      </c>
      <c r="KE89" s="10">
        <v>0</v>
      </c>
      <c r="KF89" s="10">
        <v>0</v>
      </c>
      <c r="KG89" s="10">
        <v>0</v>
      </c>
      <c r="KH89" s="10">
        <v>0</v>
      </c>
      <c r="KI89" s="10">
        <v>0</v>
      </c>
      <c r="KJ89" s="10">
        <v>0</v>
      </c>
      <c r="KK89" s="10">
        <v>0</v>
      </c>
      <c r="KL89" s="10">
        <v>0</v>
      </c>
      <c r="KM89" s="10">
        <v>1051997</v>
      </c>
      <c r="KN89" s="10">
        <v>906522</v>
      </c>
      <c r="KO89" s="10">
        <v>0</v>
      </c>
      <c r="KP89" s="10">
        <v>671841</v>
      </c>
      <c r="KQ89" s="10">
        <v>0</v>
      </c>
      <c r="KR89" s="10">
        <v>0</v>
      </c>
      <c r="KT89" s="10">
        <v>0</v>
      </c>
      <c r="KU89" s="10">
        <v>206540</v>
      </c>
      <c r="KV89" s="10">
        <v>0</v>
      </c>
      <c r="KW89" s="10">
        <v>0</v>
      </c>
      <c r="KX89" s="10">
        <v>0</v>
      </c>
      <c r="KY89" s="10">
        <v>0</v>
      </c>
      <c r="KZ89" s="10">
        <v>0</v>
      </c>
      <c r="LA89" s="10">
        <v>16097</v>
      </c>
      <c r="LB89" s="10">
        <v>0</v>
      </c>
      <c r="LC89" s="10">
        <v>0</v>
      </c>
      <c r="LD89" s="10">
        <v>0</v>
      </c>
      <c r="LE89" s="10">
        <v>0</v>
      </c>
      <c r="LF89" s="10">
        <v>0</v>
      </c>
      <c r="LG89" s="10">
        <v>0</v>
      </c>
      <c r="LH89" s="10">
        <v>0</v>
      </c>
      <c r="LI89" s="10">
        <v>0</v>
      </c>
      <c r="LJ89" s="10">
        <v>0</v>
      </c>
      <c r="LK89" s="10">
        <v>0</v>
      </c>
      <c r="LL89" s="10">
        <v>0</v>
      </c>
      <c r="LM89" s="10">
        <v>50000</v>
      </c>
      <c r="LN89" s="10">
        <v>0</v>
      </c>
      <c r="LO89" s="10">
        <v>0</v>
      </c>
      <c r="LP89" s="10">
        <v>53068</v>
      </c>
      <c r="LQ89" s="10">
        <v>48226</v>
      </c>
      <c r="LR89" s="10">
        <v>0</v>
      </c>
      <c r="LS89" s="10">
        <v>0</v>
      </c>
      <c r="LT89" s="10">
        <v>0</v>
      </c>
      <c r="LU89" s="10">
        <v>0</v>
      </c>
      <c r="LV89" s="10">
        <v>0</v>
      </c>
      <c r="LW89" s="10">
        <v>0</v>
      </c>
      <c r="LX89" s="10">
        <v>0</v>
      </c>
      <c r="LY89" s="10">
        <v>0</v>
      </c>
      <c r="LZ89" s="38">
        <v>0</v>
      </c>
      <c r="MA89" s="38">
        <v>0</v>
      </c>
      <c r="MB89" s="10">
        <v>0</v>
      </c>
      <c r="MC89" s="10">
        <v>0</v>
      </c>
      <c r="MD89" s="10">
        <v>0</v>
      </c>
      <c r="ME89" s="10">
        <v>0</v>
      </c>
      <c r="MF89" s="10">
        <v>0</v>
      </c>
      <c r="MG89" s="10">
        <v>0</v>
      </c>
      <c r="MH89" s="10">
        <v>0</v>
      </c>
      <c r="MI89" s="10">
        <v>0</v>
      </c>
      <c r="MJ89" s="10">
        <v>0</v>
      </c>
      <c r="MK89" s="10">
        <v>0</v>
      </c>
      <c r="ML89" s="10">
        <v>0</v>
      </c>
      <c r="MM89" s="10">
        <v>0</v>
      </c>
      <c r="MN89" s="10">
        <v>0</v>
      </c>
      <c r="MO89" s="10">
        <v>0</v>
      </c>
      <c r="MP89" s="10">
        <v>9779</v>
      </c>
      <c r="MQ89" s="10">
        <v>0</v>
      </c>
      <c r="MR89" s="10">
        <v>471634</v>
      </c>
      <c r="MS89" s="10">
        <v>0</v>
      </c>
      <c r="MT89" s="10">
        <v>0</v>
      </c>
      <c r="MU89" s="10">
        <v>0</v>
      </c>
      <c r="MV89" s="10">
        <v>0</v>
      </c>
      <c r="MW89" s="10">
        <v>0</v>
      </c>
      <c r="MX89" s="10">
        <v>0</v>
      </c>
      <c r="MY89" s="10">
        <v>0</v>
      </c>
      <c r="MZ89" s="10">
        <v>0</v>
      </c>
      <c r="NA89" s="10">
        <v>0</v>
      </c>
      <c r="NB89" s="38">
        <v>0</v>
      </c>
      <c r="NC89" s="10">
        <v>0</v>
      </c>
      <c r="ND89" s="10">
        <v>0</v>
      </c>
      <c r="NE89" s="10">
        <v>0</v>
      </c>
      <c r="NF89" s="10">
        <v>0</v>
      </c>
      <c r="NG89" s="10">
        <v>207946</v>
      </c>
      <c r="NH89" s="10">
        <v>358353</v>
      </c>
      <c r="NI89" s="38"/>
      <c r="NJ89" s="10">
        <v>0</v>
      </c>
      <c r="NK89" s="10">
        <v>0</v>
      </c>
      <c r="NL89" s="10">
        <v>0</v>
      </c>
      <c r="NM89" s="10">
        <v>0</v>
      </c>
      <c r="NN89" s="10">
        <v>0</v>
      </c>
      <c r="NO89" s="10">
        <v>0</v>
      </c>
      <c r="NP89" s="10">
        <v>0</v>
      </c>
      <c r="NQ89" s="10">
        <v>0</v>
      </c>
      <c r="NR89" s="10">
        <v>0</v>
      </c>
      <c r="NS89" s="10">
        <v>0</v>
      </c>
      <c r="NT89" s="38">
        <v>0</v>
      </c>
      <c r="NU89" s="10">
        <v>0</v>
      </c>
      <c r="NV89" s="10">
        <v>0</v>
      </c>
      <c r="NW89" s="10">
        <v>0</v>
      </c>
      <c r="NX89" s="10">
        <v>12336</v>
      </c>
      <c r="NY89" s="10">
        <v>0</v>
      </c>
      <c r="OA89" s="10">
        <v>0</v>
      </c>
      <c r="OB89" s="10">
        <v>0</v>
      </c>
      <c r="OC89" s="10">
        <v>0</v>
      </c>
      <c r="OD89" s="10">
        <v>0</v>
      </c>
      <c r="OE89" s="10">
        <v>0</v>
      </c>
      <c r="OF89" s="10">
        <v>28169</v>
      </c>
      <c r="OG89" s="10">
        <v>47836</v>
      </c>
      <c r="OH89" s="38">
        <v>0</v>
      </c>
      <c r="OI89" s="10">
        <v>0</v>
      </c>
      <c r="OJ89" s="10">
        <v>0</v>
      </c>
      <c r="OK89" s="10">
        <v>0</v>
      </c>
      <c r="OL89" s="10">
        <v>0</v>
      </c>
      <c r="OM89" s="10">
        <v>0</v>
      </c>
      <c r="ON89" s="10">
        <v>285</v>
      </c>
      <c r="OO89" s="10">
        <v>0</v>
      </c>
      <c r="OP89" s="10">
        <v>0</v>
      </c>
      <c r="OQ89" s="10">
        <v>0</v>
      </c>
      <c r="OR89" s="38">
        <v>0</v>
      </c>
      <c r="OS89" s="10">
        <v>0</v>
      </c>
      <c r="OT89" s="10">
        <v>0</v>
      </c>
      <c r="OU89" s="10">
        <v>0</v>
      </c>
    </row>
    <row r="90" spans="1:411" s="10" customFormat="1">
      <c r="A90" s="10" t="s">
        <v>43</v>
      </c>
      <c r="F90" s="10">
        <v>0</v>
      </c>
      <c r="H90" s="10">
        <v>88820</v>
      </c>
      <c r="J90" s="10">
        <v>26060</v>
      </c>
      <c r="S90" s="10">
        <v>78052</v>
      </c>
      <c r="AD90" s="10">
        <v>15367</v>
      </c>
      <c r="BM90" s="10">
        <v>11912</v>
      </c>
      <c r="DD90" s="10">
        <v>1300</v>
      </c>
      <c r="DF90" s="10">
        <v>3148</v>
      </c>
      <c r="DI90" s="10">
        <v>37650</v>
      </c>
      <c r="DP90" s="10">
        <v>48444</v>
      </c>
      <c r="EB90" s="10">
        <v>32442</v>
      </c>
      <c r="EI90" s="10">
        <v>63998</v>
      </c>
      <c r="EO90" s="10">
        <v>284000</v>
      </c>
      <c r="EQ90" s="10">
        <v>6062</v>
      </c>
      <c r="ET90" s="10">
        <v>20690</v>
      </c>
      <c r="GS90" s="10">
        <v>40014</v>
      </c>
      <c r="GT90" s="10">
        <v>18254</v>
      </c>
      <c r="HC90" s="10">
        <v>4697</v>
      </c>
      <c r="HL90" s="10">
        <v>66000</v>
      </c>
      <c r="HT90" s="10">
        <v>82472</v>
      </c>
      <c r="HX90" s="10">
        <v>4092</v>
      </c>
      <c r="IC90" s="10">
        <v>7025</v>
      </c>
      <c r="KM90" s="10">
        <v>43790</v>
      </c>
      <c r="KN90" s="10">
        <v>44031</v>
      </c>
      <c r="KP90" s="10">
        <v>107000</v>
      </c>
      <c r="LA90" s="10">
        <v>1219</v>
      </c>
      <c r="MR90" s="10">
        <v>10860</v>
      </c>
      <c r="OF90" s="10">
        <v>3665</v>
      </c>
      <c r="OG90" s="10">
        <v>44590</v>
      </c>
    </row>
    <row r="91" spans="1:411" s="10" customFormat="1">
      <c r="A91" s="10" t="s">
        <v>47</v>
      </c>
      <c r="F91" s="10">
        <v>0</v>
      </c>
    </row>
    <row r="92" spans="1:411" s="10" customFormat="1">
      <c r="A92" s="10" t="s">
        <v>973</v>
      </c>
      <c r="F92" s="10">
        <v>0</v>
      </c>
      <c r="KS92" s="10">
        <v>19083</v>
      </c>
    </row>
    <row r="93" spans="1:411" s="12" customFormat="1">
      <c r="A93" s="15" t="s">
        <v>962</v>
      </c>
    </row>
    <row r="94" spans="1:411" s="10" customFormat="1">
      <c r="A94" s="30" t="s">
        <v>51</v>
      </c>
      <c r="B94" s="80"/>
      <c r="C94" s="10">
        <v>0</v>
      </c>
      <c r="D94" s="80">
        <v>221735</v>
      </c>
      <c r="E94" s="10">
        <v>2307809</v>
      </c>
      <c r="F94" s="10">
        <v>392048</v>
      </c>
      <c r="G94" s="10">
        <v>736358</v>
      </c>
      <c r="H94" s="10">
        <v>0</v>
      </c>
      <c r="I94" s="10">
        <v>655600</v>
      </c>
      <c r="J94" s="10">
        <v>0</v>
      </c>
      <c r="K94" s="10">
        <v>97889</v>
      </c>
      <c r="L94" s="10">
        <v>692944</v>
      </c>
      <c r="M94" s="10">
        <v>619233</v>
      </c>
      <c r="N94" s="10">
        <v>169600</v>
      </c>
      <c r="O94" s="10">
        <v>0</v>
      </c>
      <c r="P94" s="10">
        <v>0</v>
      </c>
      <c r="Q94" s="10">
        <v>0</v>
      </c>
      <c r="AD94" s="80">
        <v>43974985</v>
      </c>
      <c r="AE94" s="10">
        <v>350762</v>
      </c>
      <c r="AF94" s="10">
        <v>0</v>
      </c>
      <c r="AG94" s="10">
        <v>271574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3905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9490831</v>
      </c>
      <c r="BC94" s="10">
        <v>9490831</v>
      </c>
      <c r="BD94" s="10">
        <v>9490831</v>
      </c>
      <c r="BE94" s="10">
        <v>9490831</v>
      </c>
      <c r="BF94" s="10">
        <v>9490831</v>
      </c>
      <c r="BG94" s="10">
        <v>9490831</v>
      </c>
      <c r="BH94" s="10">
        <v>220882</v>
      </c>
      <c r="BI94" s="10">
        <v>0</v>
      </c>
      <c r="BJ94" s="10">
        <v>3121436</v>
      </c>
      <c r="BK94" s="10">
        <v>0</v>
      </c>
      <c r="BL94" s="10">
        <v>0</v>
      </c>
      <c r="BM94" s="10">
        <v>0</v>
      </c>
      <c r="BN94" s="10">
        <v>305973</v>
      </c>
      <c r="BO94" s="10">
        <v>5251672</v>
      </c>
      <c r="BP94" s="10">
        <v>1530092</v>
      </c>
      <c r="BQ94" s="10">
        <v>1530092</v>
      </c>
      <c r="BR94" s="10">
        <v>1530092</v>
      </c>
      <c r="BS94" s="10">
        <v>1530092</v>
      </c>
      <c r="BT94" s="10">
        <v>1530092</v>
      </c>
      <c r="BU94" s="10">
        <v>1530092</v>
      </c>
      <c r="BV94" s="10">
        <v>1530092</v>
      </c>
      <c r="BW94" s="10">
        <v>1530092</v>
      </c>
      <c r="BX94" s="10">
        <v>1530092</v>
      </c>
      <c r="BY94" s="10">
        <v>1530092</v>
      </c>
      <c r="BZ94" s="10">
        <v>1530092</v>
      </c>
      <c r="CA94" s="10">
        <v>1530092</v>
      </c>
      <c r="CC94" s="10">
        <v>0</v>
      </c>
      <c r="CD94" s="10">
        <v>0</v>
      </c>
      <c r="CE94" s="10">
        <v>390000</v>
      </c>
      <c r="CF94" s="10">
        <v>688774</v>
      </c>
      <c r="CG94" s="10">
        <v>1462751</v>
      </c>
      <c r="CH94" s="10">
        <v>2072957</v>
      </c>
      <c r="CI94" s="10">
        <v>1705622</v>
      </c>
      <c r="CJ94" s="10">
        <v>2625000</v>
      </c>
      <c r="CK94" s="10">
        <v>1321511</v>
      </c>
      <c r="CL94" s="10">
        <v>2580000</v>
      </c>
      <c r="CM94" s="10">
        <v>2145529</v>
      </c>
      <c r="CN94" s="10">
        <v>1074147</v>
      </c>
      <c r="CO94" s="10">
        <v>0</v>
      </c>
      <c r="CP94" s="10">
        <v>872924</v>
      </c>
      <c r="CQ94" s="10">
        <v>675006</v>
      </c>
      <c r="CR94" s="10">
        <v>1035485</v>
      </c>
      <c r="CS94" s="10">
        <v>2671201</v>
      </c>
      <c r="CT94" s="10">
        <v>0</v>
      </c>
      <c r="CU94" s="10">
        <v>2021397</v>
      </c>
      <c r="CV94" s="10">
        <v>1069094</v>
      </c>
      <c r="CW94" s="10">
        <v>2671775</v>
      </c>
      <c r="CX94" s="10">
        <v>1100000</v>
      </c>
      <c r="CY94" s="10">
        <v>876049</v>
      </c>
      <c r="CZ94" s="10">
        <v>876049</v>
      </c>
      <c r="DA94" s="10">
        <v>5032457</v>
      </c>
      <c r="DB94" s="10">
        <v>1627789</v>
      </c>
      <c r="DC94" s="10">
        <v>1630522</v>
      </c>
      <c r="DE94" s="10">
        <v>10717039</v>
      </c>
      <c r="DG94" s="10">
        <v>0</v>
      </c>
      <c r="DJ94" s="10">
        <v>265000</v>
      </c>
      <c r="DK94" s="10">
        <v>430939</v>
      </c>
      <c r="DL94" s="10">
        <v>0</v>
      </c>
      <c r="DM94" s="10">
        <v>3767805</v>
      </c>
      <c r="DN94" s="10">
        <v>1780000</v>
      </c>
      <c r="DO94" s="10">
        <v>0</v>
      </c>
      <c r="DP94" s="10">
        <v>1262589</v>
      </c>
      <c r="DQ94" s="10">
        <v>0</v>
      </c>
      <c r="DR94" s="10">
        <v>164016</v>
      </c>
      <c r="DS94" s="101">
        <v>46038</v>
      </c>
      <c r="DT94" s="10">
        <v>1352250</v>
      </c>
      <c r="DU94" s="10">
        <v>285255</v>
      </c>
      <c r="DW94" s="10">
        <v>1081268</v>
      </c>
      <c r="DX94" s="10">
        <v>515863</v>
      </c>
      <c r="DY94" s="10">
        <v>558714</v>
      </c>
      <c r="DZ94" s="10">
        <v>2713611</v>
      </c>
      <c r="EA94" s="10">
        <v>1438903</v>
      </c>
      <c r="EB94" s="10">
        <v>360000</v>
      </c>
      <c r="EC94" s="10">
        <v>1894888</v>
      </c>
      <c r="EE94" s="10">
        <v>0</v>
      </c>
      <c r="EF94" s="10">
        <v>0</v>
      </c>
      <c r="EI94" s="10">
        <v>62402</v>
      </c>
      <c r="EK94" s="10">
        <v>0</v>
      </c>
      <c r="EL94" s="10">
        <v>0</v>
      </c>
      <c r="EM94" s="10">
        <v>1301206</v>
      </c>
      <c r="EN94" s="10">
        <v>0</v>
      </c>
      <c r="EO94" s="10">
        <v>2050215</v>
      </c>
      <c r="EQ94" s="10">
        <v>0</v>
      </c>
      <c r="ER94" s="10">
        <v>0</v>
      </c>
      <c r="ES94" s="10">
        <v>0</v>
      </c>
      <c r="ET94" s="10">
        <v>2450000</v>
      </c>
      <c r="EU94" s="10">
        <v>0</v>
      </c>
      <c r="EV94" s="10">
        <v>153366</v>
      </c>
      <c r="EW94" s="10">
        <v>10146</v>
      </c>
      <c r="EX94" s="10">
        <v>600921</v>
      </c>
      <c r="EY94" s="10">
        <v>652199</v>
      </c>
      <c r="EZ94" s="10">
        <v>73420</v>
      </c>
      <c r="FA94" s="10">
        <v>0</v>
      </c>
      <c r="FF94" s="10">
        <v>110944</v>
      </c>
      <c r="FG94" s="10">
        <v>45000</v>
      </c>
      <c r="FH94" s="10">
        <v>420000</v>
      </c>
      <c r="FI94" s="10">
        <v>1062969</v>
      </c>
      <c r="FJ94" s="10">
        <v>950000</v>
      </c>
      <c r="FK94" s="10">
        <v>1888565</v>
      </c>
      <c r="FL94" s="10">
        <v>250800</v>
      </c>
      <c r="FM94" s="10">
        <v>3000000</v>
      </c>
      <c r="FN94" s="10">
        <v>0</v>
      </c>
      <c r="FO94" s="10">
        <v>2410250</v>
      </c>
      <c r="FP94" s="10">
        <v>473140</v>
      </c>
      <c r="FQ94" s="10">
        <v>0</v>
      </c>
      <c r="FR94" s="10">
        <v>334371</v>
      </c>
      <c r="FS94" s="10">
        <v>23582</v>
      </c>
      <c r="FT94" s="10">
        <v>961800</v>
      </c>
      <c r="FU94" s="10">
        <v>0</v>
      </c>
      <c r="FV94" s="10">
        <v>0</v>
      </c>
      <c r="FW94" s="10">
        <v>1796505</v>
      </c>
      <c r="FX94" s="10">
        <v>0</v>
      </c>
      <c r="FY94" s="10">
        <v>531246</v>
      </c>
      <c r="GA94" s="10">
        <v>0</v>
      </c>
      <c r="GB94" s="10">
        <v>0</v>
      </c>
      <c r="GC94" s="10">
        <v>265000</v>
      </c>
      <c r="GD94" s="10">
        <v>894025</v>
      </c>
      <c r="GE94" s="10">
        <v>1004929</v>
      </c>
      <c r="GF94" s="10">
        <v>652483</v>
      </c>
      <c r="GH94" s="10">
        <v>659430</v>
      </c>
      <c r="GI94" s="10">
        <v>190000</v>
      </c>
      <c r="GJ94" s="10">
        <v>2859629</v>
      </c>
      <c r="GK94" s="10">
        <v>0</v>
      </c>
      <c r="GL94" s="10">
        <v>1550000</v>
      </c>
      <c r="GM94" s="10">
        <v>0</v>
      </c>
      <c r="GN94" s="10">
        <v>0</v>
      </c>
      <c r="GO94" s="10">
        <v>1280185</v>
      </c>
      <c r="GP94" s="10">
        <v>0</v>
      </c>
      <c r="GQ94" s="10">
        <v>583093</v>
      </c>
      <c r="GR94" s="10">
        <v>1072500</v>
      </c>
      <c r="GS94" s="10">
        <v>377679</v>
      </c>
      <c r="GU94" s="10">
        <v>375987</v>
      </c>
      <c r="GV94" s="10">
        <v>240236</v>
      </c>
      <c r="GW94" s="10">
        <v>490429</v>
      </c>
      <c r="GX94" s="10">
        <v>1977740</v>
      </c>
      <c r="GY94" s="10">
        <v>1978423</v>
      </c>
      <c r="GZ94" s="10">
        <v>175000</v>
      </c>
      <c r="HA94" s="10">
        <v>1435052</v>
      </c>
      <c r="HB94" s="149">
        <v>3135000</v>
      </c>
      <c r="HC94" s="10">
        <v>0</v>
      </c>
      <c r="HD94" s="10">
        <v>0</v>
      </c>
      <c r="HE94" s="10">
        <v>756084</v>
      </c>
      <c r="HF94" s="10">
        <v>756493</v>
      </c>
      <c r="HG94" s="10">
        <v>0</v>
      </c>
      <c r="HH94" s="10">
        <v>0</v>
      </c>
      <c r="HI94" s="10">
        <v>1243828</v>
      </c>
      <c r="HJ94" s="10">
        <v>0</v>
      </c>
      <c r="HL94" s="10">
        <v>0</v>
      </c>
      <c r="HM94" s="10">
        <v>0</v>
      </c>
      <c r="HN94" s="10">
        <v>0</v>
      </c>
      <c r="HO94" s="10">
        <v>62863</v>
      </c>
      <c r="HP94" s="10">
        <v>0</v>
      </c>
      <c r="HQ94" s="10">
        <v>387579</v>
      </c>
      <c r="HU94" s="10">
        <v>0</v>
      </c>
      <c r="HX94" s="16"/>
      <c r="HY94" s="10">
        <v>892500</v>
      </c>
      <c r="HZ94" s="10">
        <v>157500</v>
      </c>
      <c r="IA94" s="16">
        <v>188384</v>
      </c>
      <c r="IB94" s="16">
        <v>0</v>
      </c>
      <c r="IE94" s="10">
        <v>0</v>
      </c>
      <c r="IF94" s="10">
        <v>0</v>
      </c>
      <c r="IG94" s="10">
        <v>0</v>
      </c>
      <c r="IH94" s="10">
        <v>1353865</v>
      </c>
      <c r="IZ94" s="10">
        <v>1205000</v>
      </c>
      <c r="JA94" s="10">
        <v>542190</v>
      </c>
      <c r="JB94" s="101">
        <v>1347111</v>
      </c>
      <c r="JC94" s="10">
        <v>1378957</v>
      </c>
      <c r="JD94" s="10">
        <v>0</v>
      </c>
      <c r="JE94" s="10">
        <v>373472</v>
      </c>
      <c r="JF94" s="10">
        <v>1083389</v>
      </c>
      <c r="JG94" s="10">
        <v>0</v>
      </c>
      <c r="JH94" s="10">
        <v>0</v>
      </c>
      <c r="JI94" s="10">
        <v>2419683.02</v>
      </c>
      <c r="JJ94" s="10">
        <v>3696157</v>
      </c>
      <c r="JK94" s="10">
        <v>4249441.7</v>
      </c>
      <c r="JL94" s="10">
        <v>3643318.24</v>
      </c>
      <c r="JM94" s="10">
        <v>3689778</v>
      </c>
      <c r="JN94" s="10">
        <v>2435195</v>
      </c>
      <c r="JO94" s="10">
        <v>1182706</v>
      </c>
      <c r="JP94" s="10">
        <v>2057751.87</v>
      </c>
      <c r="JQ94" s="10">
        <v>3228825.85</v>
      </c>
      <c r="JR94" s="10">
        <v>1710315</v>
      </c>
      <c r="JS94" s="10">
        <v>4382669</v>
      </c>
      <c r="JT94" s="10">
        <v>4301752</v>
      </c>
      <c r="JU94" s="10">
        <v>3850680</v>
      </c>
      <c r="JV94" s="10">
        <v>2347277</v>
      </c>
      <c r="JW94" s="10">
        <v>3443204</v>
      </c>
      <c r="JX94" s="10">
        <v>0</v>
      </c>
      <c r="JY94" s="10">
        <v>58775</v>
      </c>
      <c r="JZ94" s="10">
        <v>0</v>
      </c>
      <c r="KA94" s="10">
        <v>0</v>
      </c>
      <c r="KD94" s="10">
        <v>0</v>
      </c>
      <c r="KE94" s="10">
        <v>66250</v>
      </c>
      <c r="KF94" s="10">
        <v>5887880</v>
      </c>
      <c r="KH94" s="10">
        <v>240000</v>
      </c>
      <c r="KI94" s="10">
        <v>95000</v>
      </c>
      <c r="KJ94" s="10">
        <v>0</v>
      </c>
      <c r="KK94" s="10">
        <v>761828</v>
      </c>
      <c r="KL94" s="10">
        <v>300493</v>
      </c>
      <c r="KN94" s="10">
        <v>0</v>
      </c>
      <c r="KO94" s="10">
        <v>3135000</v>
      </c>
      <c r="KP94" s="10">
        <v>4000</v>
      </c>
      <c r="KQ94" s="10">
        <v>0</v>
      </c>
      <c r="KR94" s="10">
        <v>63000</v>
      </c>
      <c r="KT94" s="10">
        <v>1079587</v>
      </c>
      <c r="KU94" s="10">
        <v>628967</v>
      </c>
      <c r="KV94" s="10">
        <v>0</v>
      </c>
      <c r="KW94" s="10">
        <v>407000</v>
      </c>
      <c r="KX94" s="10">
        <v>98794</v>
      </c>
      <c r="KY94" s="101">
        <v>40000</v>
      </c>
      <c r="KZ94" s="10">
        <v>0</v>
      </c>
      <c r="LA94" s="10">
        <v>515633</v>
      </c>
      <c r="LB94" s="10">
        <v>46329</v>
      </c>
      <c r="LC94" s="10">
        <v>0</v>
      </c>
      <c r="LD94" s="10">
        <v>608360</v>
      </c>
      <c r="LE94" s="10">
        <v>1717184</v>
      </c>
      <c r="LG94" s="10">
        <v>38974</v>
      </c>
      <c r="LH94" s="10">
        <v>0</v>
      </c>
      <c r="LI94" s="10">
        <v>0</v>
      </c>
      <c r="LJ94" s="10">
        <v>2680475</v>
      </c>
      <c r="LK94" s="10">
        <v>211665</v>
      </c>
      <c r="LL94" s="10">
        <v>110000</v>
      </c>
      <c r="LM94" s="10">
        <v>0</v>
      </c>
      <c r="LN94" s="10">
        <v>527982</v>
      </c>
      <c r="LO94" s="10">
        <v>1503792</v>
      </c>
      <c r="LP94" s="10">
        <v>6346536</v>
      </c>
      <c r="LQ94" s="10">
        <v>1151872</v>
      </c>
      <c r="LR94" s="10">
        <v>117186</v>
      </c>
      <c r="LS94" s="10">
        <v>0</v>
      </c>
      <c r="LT94" s="10">
        <v>1477566</v>
      </c>
      <c r="LV94" s="10">
        <v>0</v>
      </c>
      <c r="LW94" s="10">
        <v>0</v>
      </c>
      <c r="LX94" s="10">
        <v>0</v>
      </c>
      <c r="LY94" s="10">
        <v>2300000</v>
      </c>
      <c r="LZ94" s="10">
        <v>0</v>
      </c>
      <c r="MB94" s="10">
        <v>0</v>
      </c>
      <c r="MC94" s="10">
        <v>0</v>
      </c>
      <c r="MD94" s="10">
        <v>0</v>
      </c>
      <c r="ME94" s="10">
        <v>0</v>
      </c>
      <c r="MF94" s="10">
        <v>0</v>
      </c>
      <c r="MG94" s="10">
        <v>1400000</v>
      </c>
      <c r="MH94" s="10">
        <v>0</v>
      </c>
      <c r="MI94" s="10">
        <v>0</v>
      </c>
      <c r="MJ94" s="10">
        <v>0</v>
      </c>
      <c r="ML94" s="10">
        <v>677972</v>
      </c>
      <c r="MM94" s="10">
        <v>717156</v>
      </c>
      <c r="MN94" s="10">
        <v>0</v>
      </c>
      <c r="MP94" s="10">
        <v>373970</v>
      </c>
      <c r="MQ94" s="10">
        <v>0</v>
      </c>
      <c r="MR94" s="10">
        <v>971098</v>
      </c>
      <c r="MV94" s="10">
        <v>1317669</v>
      </c>
      <c r="MW94" s="10">
        <v>0</v>
      </c>
      <c r="MX94" s="10">
        <v>0</v>
      </c>
      <c r="MY94" s="10">
        <v>0</v>
      </c>
      <c r="MZ94" s="10">
        <v>5540003</v>
      </c>
      <c r="NB94" s="10">
        <v>0</v>
      </c>
      <c r="NC94" s="10">
        <v>0</v>
      </c>
      <c r="ND94" s="10">
        <v>8000</v>
      </c>
      <c r="NE94" s="10">
        <v>0</v>
      </c>
      <c r="NF94" s="10">
        <v>0</v>
      </c>
      <c r="NG94" s="10">
        <v>6600</v>
      </c>
      <c r="NH94" s="10">
        <v>0</v>
      </c>
      <c r="NI94" s="10">
        <v>0</v>
      </c>
      <c r="NK94" s="10">
        <v>0</v>
      </c>
      <c r="NL94" s="10">
        <v>642008</v>
      </c>
      <c r="NM94" s="10">
        <v>0</v>
      </c>
      <c r="NO94" s="10">
        <v>0</v>
      </c>
      <c r="NP94" s="10">
        <v>3436129</v>
      </c>
      <c r="NS94" s="10">
        <v>539778</v>
      </c>
      <c r="NT94" s="10">
        <v>0</v>
      </c>
      <c r="NU94" s="10">
        <v>1306778</v>
      </c>
      <c r="NW94" s="10">
        <v>430939</v>
      </c>
      <c r="NX94" s="10">
        <v>450000</v>
      </c>
      <c r="NY94" s="10">
        <v>0</v>
      </c>
      <c r="NZ94" s="10">
        <v>0</v>
      </c>
      <c r="OA94" s="10">
        <v>876319</v>
      </c>
      <c r="OB94" s="10">
        <v>2990307</v>
      </c>
      <c r="OE94" s="10">
        <v>0</v>
      </c>
      <c r="OF94" s="10">
        <v>1000000</v>
      </c>
      <c r="OG94" s="10">
        <v>0</v>
      </c>
      <c r="OH94" s="10">
        <v>317000</v>
      </c>
      <c r="OI94" s="10">
        <v>356062</v>
      </c>
      <c r="OJ94" s="10">
        <v>0</v>
      </c>
      <c r="OK94" s="10">
        <v>705000</v>
      </c>
      <c r="OL94" s="10">
        <v>0</v>
      </c>
      <c r="OM94" s="10">
        <v>172752</v>
      </c>
      <c r="ON94" s="10">
        <v>6582</v>
      </c>
      <c r="OO94" s="10">
        <v>1884171</v>
      </c>
      <c r="OP94" s="10">
        <v>547000</v>
      </c>
      <c r="OQ94" s="10">
        <v>271792</v>
      </c>
      <c r="OR94" s="10">
        <v>269500</v>
      </c>
      <c r="OS94" s="10">
        <v>0</v>
      </c>
      <c r="OT94" s="10">
        <v>1003449</v>
      </c>
      <c r="OU94" s="10">
        <v>0</v>
      </c>
    </row>
    <row r="95" spans="1:411" s="10" customFormat="1" ht="17" customHeight="1">
      <c r="A95" s="30" t="s">
        <v>52</v>
      </c>
      <c r="B95" s="80"/>
      <c r="C95" s="10">
        <v>0</v>
      </c>
      <c r="D95" s="80">
        <v>0</v>
      </c>
      <c r="E95" s="10">
        <v>0</v>
      </c>
      <c r="F95" s="10">
        <v>0</v>
      </c>
      <c r="H95" s="10">
        <v>0</v>
      </c>
      <c r="I95" s="10">
        <v>0</v>
      </c>
      <c r="J95" s="10">
        <v>0</v>
      </c>
      <c r="L95" s="10">
        <v>0</v>
      </c>
      <c r="M95" s="10">
        <v>80867</v>
      </c>
      <c r="N95" s="10">
        <v>72816</v>
      </c>
      <c r="O95" s="10">
        <v>0</v>
      </c>
      <c r="P95" s="10">
        <v>0</v>
      </c>
      <c r="Q95" s="10">
        <v>0</v>
      </c>
      <c r="AD95" s="80">
        <v>1519769</v>
      </c>
      <c r="AE95" s="10">
        <v>630068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F95" s="10">
        <v>0</v>
      </c>
      <c r="BG95" s="10">
        <v>0</v>
      </c>
      <c r="BI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340429</v>
      </c>
      <c r="BP95" s="10">
        <v>1033357</v>
      </c>
      <c r="BQ95" s="10">
        <v>1033357</v>
      </c>
      <c r="BR95" s="10">
        <v>1033357</v>
      </c>
      <c r="BS95" s="10">
        <v>1033357</v>
      </c>
      <c r="BT95" s="10">
        <v>1033357</v>
      </c>
      <c r="BU95" s="10">
        <v>1033357</v>
      </c>
      <c r="BV95" s="10">
        <v>1033357</v>
      </c>
      <c r="BW95" s="10">
        <v>1033357</v>
      </c>
      <c r="BX95" s="10">
        <v>1033357</v>
      </c>
      <c r="BY95" s="10">
        <v>1033357</v>
      </c>
      <c r="BZ95" s="10">
        <v>1033357</v>
      </c>
      <c r="CA95" s="10">
        <v>1033357</v>
      </c>
      <c r="CB95" s="10">
        <v>1980</v>
      </c>
      <c r="CC95" s="10">
        <v>9500</v>
      </c>
      <c r="CD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E95" s="10">
        <v>0</v>
      </c>
      <c r="DG95" s="10">
        <v>24284</v>
      </c>
      <c r="DJ95" s="10">
        <v>0</v>
      </c>
      <c r="DK95" s="10">
        <v>311295</v>
      </c>
      <c r="DL95" s="10">
        <v>0</v>
      </c>
      <c r="DM95" s="10">
        <v>0</v>
      </c>
      <c r="DO95" s="10">
        <v>0</v>
      </c>
      <c r="DQ95" s="10">
        <v>0</v>
      </c>
      <c r="DR95" s="10">
        <v>0</v>
      </c>
      <c r="DS95" s="101">
        <v>0</v>
      </c>
      <c r="DT95" s="10">
        <v>0</v>
      </c>
      <c r="DV95" s="10">
        <v>31989</v>
      </c>
      <c r="DW95" s="10">
        <v>0</v>
      </c>
      <c r="DX95" s="10">
        <v>273286</v>
      </c>
      <c r="EB95" s="10">
        <v>0</v>
      </c>
      <c r="EC95" s="10">
        <v>0</v>
      </c>
      <c r="EE95" s="10">
        <v>0</v>
      </c>
      <c r="EF95" s="10">
        <v>0</v>
      </c>
      <c r="EL95" s="10">
        <v>0</v>
      </c>
      <c r="EM95" s="10">
        <v>0</v>
      </c>
      <c r="EN95" s="10">
        <v>8652</v>
      </c>
      <c r="EO95" s="10">
        <v>1521088</v>
      </c>
      <c r="EQ95" s="10">
        <v>60448</v>
      </c>
      <c r="ER95" s="10">
        <v>28426</v>
      </c>
      <c r="ES95" s="10">
        <v>21151</v>
      </c>
      <c r="EU95" s="10">
        <v>0</v>
      </c>
      <c r="EV95" s="10">
        <v>0</v>
      </c>
      <c r="EW95" s="10">
        <v>0</v>
      </c>
      <c r="EY95" s="10">
        <v>0</v>
      </c>
      <c r="EZ95" s="10">
        <v>0</v>
      </c>
      <c r="FA95" s="10">
        <v>534542</v>
      </c>
      <c r="FH95" s="10">
        <v>20235</v>
      </c>
      <c r="FI95" s="10">
        <v>0</v>
      </c>
      <c r="FJ95" s="10">
        <v>0</v>
      </c>
      <c r="FK95" s="10">
        <v>0</v>
      </c>
      <c r="FM95" s="10">
        <v>0</v>
      </c>
      <c r="FN95" s="10">
        <v>0</v>
      </c>
      <c r="FO95" s="10">
        <v>0</v>
      </c>
      <c r="FP95" s="10">
        <v>0</v>
      </c>
      <c r="FQ95" s="10">
        <v>0</v>
      </c>
      <c r="FR95" s="10">
        <v>0</v>
      </c>
      <c r="FT95" s="10">
        <v>167782</v>
      </c>
      <c r="FU95" s="10">
        <v>0</v>
      </c>
      <c r="FV95" s="10">
        <v>478413</v>
      </c>
      <c r="FX95" s="10">
        <v>0</v>
      </c>
      <c r="FY95" s="10">
        <v>0</v>
      </c>
      <c r="GA95" s="10">
        <v>0</v>
      </c>
      <c r="GB95" s="10">
        <v>0</v>
      </c>
      <c r="GC95" s="10">
        <v>0</v>
      </c>
      <c r="GD95" s="10">
        <v>0</v>
      </c>
      <c r="GE95" s="10">
        <v>0</v>
      </c>
      <c r="GF95" s="10">
        <v>0</v>
      </c>
      <c r="GI95" s="10">
        <v>0</v>
      </c>
      <c r="GK95" s="10">
        <v>14000</v>
      </c>
      <c r="GL95" s="10">
        <v>12381</v>
      </c>
      <c r="GM95" s="10">
        <v>0</v>
      </c>
      <c r="GN95" s="10">
        <v>0</v>
      </c>
      <c r="GO95" s="10">
        <v>0</v>
      </c>
      <c r="GP95" s="10">
        <v>0</v>
      </c>
      <c r="GS95" s="10">
        <v>0</v>
      </c>
      <c r="GV95" s="10">
        <v>0</v>
      </c>
      <c r="GY95" s="10">
        <v>0</v>
      </c>
      <c r="GZ95" s="10">
        <v>1975454</v>
      </c>
      <c r="HA95" s="10">
        <v>0</v>
      </c>
      <c r="HB95" s="149"/>
      <c r="HC95" s="10">
        <v>7040</v>
      </c>
      <c r="HD95" s="10">
        <v>0</v>
      </c>
      <c r="HE95" s="10">
        <v>0</v>
      </c>
      <c r="HF95" s="10">
        <v>0</v>
      </c>
      <c r="HG95" s="10">
        <v>0</v>
      </c>
      <c r="HH95" s="10">
        <v>112887</v>
      </c>
      <c r="HI95" s="10">
        <v>87398</v>
      </c>
      <c r="HJ95" s="10">
        <v>49402</v>
      </c>
      <c r="HL95" s="10">
        <v>0</v>
      </c>
      <c r="HM95" s="10">
        <v>0</v>
      </c>
      <c r="HN95" s="10">
        <v>605190</v>
      </c>
      <c r="HO95" s="10">
        <v>250884</v>
      </c>
      <c r="HP95" s="10">
        <v>115251</v>
      </c>
      <c r="HQ95" s="10">
        <v>0</v>
      </c>
      <c r="HS95" s="10">
        <v>299099</v>
      </c>
      <c r="HT95" s="10">
        <v>89876</v>
      </c>
      <c r="HU95" s="10">
        <v>451838</v>
      </c>
      <c r="HX95" s="16"/>
      <c r="IA95" s="16"/>
      <c r="IB95" s="16">
        <v>0</v>
      </c>
      <c r="IE95" s="10">
        <v>0</v>
      </c>
      <c r="IF95" s="10">
        <v>15300</v>
      </c>
      <c r="IG95" s="10">
        <v>0</v>
      </c>
      <c r="IZ95" s="10">
        <v>180585</v>
      </c>
      <c r="JA95" s="10">
        <v>76999</v>
      </c>
      <c r="JB95" s="101">
        <v>0</v>
      </c>
      <c r="JC95" s="10">
        <v>0</v>
      </c>
      <c r="JD95" s="10">
        <v>8005</v>
      </c>
      <c r="JE95" s="10">
        <v>0</v>
      </c>
      <c r="JF95" s="10">
        <v>0</v>
      </c>
      <c r="JG95" s="10">
        <v>100485</v>
      </c>
      <c r="JH95" s="10">
        <v>379852</v>
      </c>
      <c r="JO95" s="10">
        <v>0</v>
      </c>
      <c r="JW95" s="10">
        <v>243130</v>
      </c>
      <c r="JX95" s="10">
        <v>0</v>
      </c>
      <c r="JY95" s="10">
        <v>0</v>
      </c>
      <c r="JZ95" s="10">
        <v>4785</v>
      </c>
      <c r="KA95" s="10">
        <v>9992</v>
      </c>
      <c r="KD95" s="10">
        <v>0</v>
      </c>
      <c r="KE95" s="10">
        <v>0</v>
      </c>
      <c r="KF95" s="10">
        <v>0</v>
      </c>
      <c r="KH95" s="10">
        <v>0</v>
      </c>
      <c r="KI95" s="10">
        <v>5278</v>
      </c>
      <c r="KJ95" s="10">
        <v>91005</v>
      </c>
      <c r="KK95" s="10">
        <v>0</v>
      </c>
      <c r="KL95" s="10">
        <v>0</v>
      </c>
      <c r="KN95" s="10">
        <v>0</v>
      </c>
      <c r="KP95" s="10">
        <v>0</v>
      </c>
      <c r="KQ95" s="10">
        <v>0</v>
      </c>
      <c r="KR95" s="10">
        <v>0</v>
      </c>
      <c r="KS95" s="10">
        <v>5804</v>
      </c>
      <c r="KT95" s="10">
        <v>0</v>
      </c>
      <c r="KU95" s="10">
        <v>0</v>
      </c>
      <c r="KV95" s="10">
        <v>0</v>
      </c>
      <c r="KW95" s="10">
        <v>2666850</v>
      </c>
      <c r="KX95" s="10">
        <v>0</v>
      </c>
      <c r="KY95" s="101">
        <v>0</v>
      </c>
      <c r="KZ95" s="10">
        <v>0</v>
      </c>
      <c r="LA95" s="10">
        <v>1679769</v>
      </c>
      <c r="LC95" s="10">
        <v>0</v>
      </c>
      <c r="LD95" s="10">
        <v>0</v>
      </c>
      <c r="LE95" s="10">
        <v>0</v>
      </c>
      <c r="LH95" s="10">
        <v>162344</v>
      </c>
      <c r="LI95" s="10">
        <v>0</v>
      </c>
      <c r="LJ95" s="10">
        <v>513525</v>
      </c>
      <c r="LK95" s="10">
        <v>0</v>
      </c>
      <c r="LL95" s="10">
        <v>207226</v>
      </c>
      <c r="LM95" s="10">
        <v>0</v>
      </c>
      <c r="LO95" s="10">
        <v>0</v>
      </c>
      <c r="LP95" s="10">
        <v>0</v>
      </c>
      <c r="LR95" s="10">
        <v>0</v>
      </c>
      <c r="LS95" s="10">
        <v>0</v>
      </c>
      <c r="LT95" s="10">
        <v>0</v>
      </c>
      <c r="LU95" s="10">
        <v>572349</v>
      </c>
      <c r="LV95" s="10">
        <v>0</v>
      </c>
      <c r="LW95" s="10">
        <v>0</v>
      </c>
      <c r="LX95" s="10">
        <v>237619</v>
      </c>
      <c r="LY95" s="10">
        <v>0</v>
      </c>
      <c r="LZ95" s="10">
        <v>128560</v>
      </c>
      <c r="MB95" s="10">
        <v>0</v>
      </c>
      <c r="MC95" s="10">
        <v>0</v>
      </c>
      <c r="MD95" s="10">
        <v>0</v>
      </c>
      <c r="ME95" s="10">
        <v>0</v>
      </c>
      <c r="MF95" s="10">
        <v>0</v>
      </c>
      <c r="MG95" s="10">
        <v>0</v>
      </c>
      <c r="MH95" s="10">
        <v>0</v>
      </c>
      <c r="MI95" s="10">
        <v>0</v>
      </c>
      <c r="MJ95" s="10">
        <v>0</v>
      </c>
      <c r="ML95" s="10">
        <v>0</v>
      </c>
      <c r="MP95" s="10">
        <v>0</v>
      </c>
      <c r="MQ95" s="10">
        <v>0</v>
      </c>
      <c r="MR95" s="10">
        <v>0</v>
      </c>
      <c r="MV95" s="10">
        <v>0</v>
      </c>
      <c r="MW95" s="10">
        <v>0</v>
      </c>
      <c r="MX95" s="10">
        <v>0</v>
      </c>
      <c r="MY95" s="10">
        <v>0</v>
      </c>
      <c r="NA95" s="10">
        <v>0</v>
      </c>
      <c r="NB95" s="10">
        <v>0</v>
      </c>
      <c r="NC95" s="10">
        <v>0</v>
      </c>
      <c r="ND95" s="10">
        <v>0</v>
      </c>
      <c r="NE95" s="10">
        <v>0</v>
      </c>
      <c r="NF95" s="10">
        <v>0</v>
      </c>
      <c r="NG95" s="10">
        <v>0</v>
      </c>
      <c r="NH95" s="10">
        <v>198188</v>
      </c>
      <c r="NK95" s="10">
        <v>0</v>
      </c>
      <c r="NL95" s="10">
        <v>0</v>
      </c>
      <c r="NM95" s="10">
        <v>0</v>
      </c>
      <c r="NN95" s="10">
        <v>0</v>
      </c>
      <c r="NO95" s="10">
        <v>0</v>
      </c>
      <c r="NR95" s="10">
        <v>111914</v>
      </c>
      <c r="NS95" s="10">
        <v>297141</v>
      </c>
      <c r="NT95" s="10">
        <v>0</v>
      </c>
      <c r="NU95" s="10">
        <v>0</v>
      </c>
      <c r="NW95" s="10">
        <v>311295</v>
      </c>
      <c r="NX95" s="10">
        <v>372319</v>
      </c>
      <c r="NY95" s="10">
        <v>0</v>
      </c>
      <c r="NZ95" s="10">
        <v>0</v>
      </c>
      <c r="OB95" s="10">
        <v>0</v>
      </c>
      <c r="OD95" s="10">
        <v>291238</v>
      </c>
      <c r="OE95" s="10">
        <v>120802</v>
      </c>
      <c r="OF95" s="10">
        <v>117121</v>
      </c>
      <c r="OG95" s="10">
        <v>7335</v>
      </c>
      <c r="OH95" s="10">
        <v>0</v>
      </c>
      <c r="OJ95" s="10">
        <v>0</v>
      </c>
      <c r="OK95" s="10">
        <v>0</v>
      </c>
      <c r="OL95" s="10">
        <v>0</v>
      </c>
      <c r="OO95" s="10">
        <v>876038</v>
      </c>
      <c r="OP95" s="10">
        <v>7100</v>
      </c>
      <c r="OQ95" s="10">
        <v>579084</v>
      </c>
      <c r="OR95" s="10">
        <v>0</v>
      </c>
      <c r="OS95" s="10">
        <v>0</v>
      </c>
      <c r="OU95" s="10">
        <v>0</v>
      </c>
    </row>
    <row r="96" spans="1:411" s="10" customFormat="1">
      <c r="A96" s="30" t="s">
        <v>53</v>
      </c>
      <c r="B96" s="80">
        <v>50669</v>
      </c>
      <c r="C96" s="10">
        <v>9396493</v>
      </c>
      <c r="D96" s="80">
        <v>1078224</v>
      </c>
      <c r="E96" s="10">
        <v>17553415</v>
      </c>
      <c r="F96" s="10">
        <v>13274181</v>
      </c>
      <c r="G96" s="10">
        <v>10629037</v>
      </c>
      <c r="H96" s="10">
        <v>36000</v>
      </c>
      <c r="I96" s="10">
        <v>1987936</v>
      </c>
      <c r="J96" s="10">
        <v>0</v>
      </c>
      <c r="K96" s="10">
        <v>127242</v>
      </c>
      <c r="L96" s="10">
        <v>5508309</v>
      </c>
      <c r="M96" s="10">
        <v>4106663</v>
      </c>
      <c r="N96" s="10">
        <v>1468292</v>
      </c>
      <c r="O96" s="10">
        <v>0</v>
      </c>
      <c r="P96" s="10">
        <v>0</v>
      </c>
      <c r="Q96" s="10">
        <v>102718</v>
      </c>
      <c r="S96" s="10">
        <v>470516</v>
      </c>
      <c r="T96" s="10">
        <v>316449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80">
        <v>167748962</v>
      </c>
      <c r="AE96" s="10">
        <v>3156856</v>
      </c>
      <c r="AF96" s="10">
        <v>0</v>
      </c>
      <c r="AG96" s="10">
        <v>762302</v>
      </c>
      <c r="AH96" s="10">
        <v>62094</v>
      </c>
      <c r="AI96" s="10">
        <v>574223</v>
      </c>
      <c r="AJ96" s="10">
        <v>82366</v>
      </c>
      <c r="AK96" s="10">
        <v>45757</v>
      </c>
      <c r="AL96" s="10">
        <v>19201</v>
      </c>
      <c r="AM96" s="10">
        <v>6092</v>
      </c>
      <c r="AN96" s="10">
        <v>1417211</v>
      </c>
      <c r="AO96" s="10">
        <v>185257</v>
      </c>
      <c r="AP96" s="10">
        <v>10491</v>
      </c>
      <c r="AQ96" s="10">
        <v>990420</v>
      </c>
      <c r="AR96" s="10">
        <v>93823</v>
      </c>
      <c r="AS96" s="10">
        <v>22750</v>
      </c>
      <c r="AT96" s="10">
        <v>1262311</v>
      </c>
      <c r="AU96" s="10">
        <v>151605</v>
      </c>
      <c r="AV96" s="10">
        <v>0</v>
      </c>
      <c r="AW96" s="10">
        <v>2735808</v>
      </c>
      <c r="AX96" s="10">
        <v>0</v>
      </c>
      <c r="AY96" s="10">
        <v>582346</v>
      </c>
      <c r="AZ96" s="10">
        <v>44108</v>
      </c>
      <c r="BA96" s="10">
        <v>416521</v>
      </c>
      <c r="BB96" s="10">
        <v>29291205</v>
      </c>
      <c r="BC96" s="10">
        <v>29291205</v>
      </c>
      <c r="BD96" s="10">
        <v>29291205</v>
      </c>
      <c r="BE96" s="10">
        <v>29291205</v>
      </c>
      <c r="BF96" s="10">
        <v>29291205</v>
      </c>
      <c r="BG96" s="10">
        <v>29291205</v>
      </c>
      <c r="BH96" s="10">
        <v>2057322</v>
      </c>
      <c r="BI96" s="10">
        <v>0</v>
      </c>
      <c r="BJ96" s="10">
        <v>14039975</v>
      </c>
      <c r="BK96" s="10">
        <v>85621</v>
      </c>
      <c r="BL96" s="10">
        <v>0</v>
      </c>
      <c r="BM96" s="10">
        <v>0</v>
      </c>
      <c r="BN96" s="10">
        <v>3260691</v>
      </c>
      <c r="BO96" s="10">
        <v>11786057</v>
      </c>
      <c r="BP96" s="10">
        <v>4240872</v>
      </c>
      <c r="BQ96" s="10">
        <v>4240872</v>
      </c>
      <c r="BR96" s="10">
        <v>4240872</v>
      </c>
      <c r="BS96" s="10">
        <v>4240872</v>
      </c>
      <c r="BT96" s="10">
        <v>4240872</v>
      </c>
      <c r="BU96" s="10">
        <v>4240872</v>
      </c>
      <c r="BV96" s="10">
        <v>4240872</v>
      </c>
      <c r="BW96" s="10">
        <v>4240872</v>
      </c>
      <c r="BX96" s="10">
        <v>4240872</v>
      </c>
      <c r="BY96" s="10">
        <v>4240872</v>
      </c>
      <c r="BZ96" s="10">
        <v>4240872</v>
      </c>
      <c r="CA96" s="10">
        <v>4240872</v>
      </c>
      <c r="CB96" s="10">
        <v>46308</v>
      </c>
      <c r="CC96" s="10">
        <v>10997069</v>
      </c>
      <c r="CD96" s="10">
        <v>0</v>
      </c>
      <c r="CE96" s="10">
        <v>5355425</v>
      </c>
      <c r="CF96" s="10">
        <v>5099647</v>
      </c>
      <c r="CG96" s="10">
        <v>7132908</v>
      </c>
      <c r="CH96" s="10">
        <v>14583042</v>
      </c>
      <c r="CI96" s="10">
        <v>11030844</v>
      </c>
      <c r="CJ96" s="10">
        <v>9537052</v>
      </c>
      <c r="CK96" s="10">
        <v>3961380</v>
      </c>
      <c r="CL96" s="10">
        <v>16721981</v>
      </c>
      <c r="CM96" s="10">
        <v>5551608</v>
      </c>
      <c r="CN96" s="10">
        <v>5290930</v>
      </c>
      <c r="CO96" s="10">
        <v>34263</v>
      </c>
      <c r="CP96" s="10">
        <v>5312366</v>
      </c>
      <c r="CQ96" s="10">
        <v>5627253</v>
      </c>
      <c r="CR96" s="10">
        <v>7348321</v>
      </c>
      <c r="CS96" s="10">
        <v>6613728</v>
      </c>
      <c r="CT96" s="10">
        <v>7624264</v>
      </c>
      <c r="CU96" s="10">
        <v>5837534</v>
      </c>
      <c r="CV96" s="10">
        <v>9813871</v>
      </c>
      <c r="CW96" s="10">
        <v>7410417</v>
      </c>
      <c r="CX96" s="10">
        <v>4547681</v>
      </c>
      <c r="CY96" s="10">
        <v>6531318</v>
      </c>
      <c r="CZ96" s="10">
        <v>4083002</v>
      </c>
      <c r="DA96" s="10">
        <v>4607114</v>
      </c>
      <c r="DB96" s="10">
        <v>5331691</v>
      </c>
      <c r="DC96" s="10">
        <v>6791727</v>
      </c>
      <c r="DD96" s="10">
        <v>114201</v>
      </c>
      <c r="DE96" s="10">
        <v>49536841</v>
      </c>
      <c r="DF96" s="10">
        <v>38284</v>
      </c>
      <c r="DG96" s="10">
        <v>0</v>
      </c>
      <c r="DI96" s="10">
        <v>334694</v>
      </c>
      <c r="DJ96" s="10">
        <v>0</v>
      </c>
      <c r="DK96" s="10">
        <v>2280818</v>
      </c>
      <c r="DL96" s="10">
        <v>298858</v>
      </c>
      <c r="DM96" s="10">
        <v>9679017</v>
      </c>
      <c r="DN96" s="10">
        <v>4554823.75</v>
      </c>
      <c r="DO96" s="10">
        <v>46400</v>
      </c>
      <c r="DP96" s="10">
        <v>10522916</v>
      </c>
      <c r="DQ96" s="10">
        <v>0</v>
      </c>
      <c r="DR96" s="10">
        <v>409451</v>
      </c>
      <c r="DS96" s="10">
        <v>550333</v>
      </c>
      <c r="DT96" s="10">
        <v>8181110</v>
      </c>
      <c r="DU96" s="10">
        <v>2690193</v>
      </c>
      <c r="DW96" s="10">
        <v>10851416</v>
      </c>
      <c r="DX96" s="10">
        <v>3225120</v>
      </c>
      <c r="DY96" s="10">
        <v>2276105</v>
      </c>
      <c r="DZ96" s="10">
        <v>11384583</v>
      </c>
      <c r="EA96" s="10">
        <v>2312850</v>
      </c>
      <c r="EB96" s="10">
        <v>2356881</v>
      </c>
      <c r="EC96" s="10">
        <v>4042120</v>
      </c>
      <c r="EE96" s="10">
        <v>0</v>
      </c>
      <c r="EF96" s="10">
        <v>0</v>
      </c>
      <c r="EG96" s="10">
        <v>174225</v>
      </c>
      <c r="EH96" s="10">
        <v>11915</v>
      </c>
      <c r="EI96" s="10">
        <v>98509</v>
      </c>
      <c r="EL96" s="10">
        <v>0</v>
      </c>
      <c r="EM96" s="10">
        <v>3519656</v>
      </c>
      <c r="EN96" s="10">
        <v>6243514</v>
      </c>
      <c r="EO96" s="10">
        <v>7879212</v>
      </c>
      <c r="EQ96" s="10">
        <v>2563762</v>
      </c>
      <c r="ER96" s="10">
        <v>298445</v>
      </c>
      <c r="ES96" s="10">
        <v>210109</v>
      </c>
      <c r="ET96" s="10">
        <v>10728961</v>
      </c>
      <c r="EU96" s="10">
        <v>0</v>
      </c>
      <c r="EV96" s="10">
        <v>326609</v>
      </c>
      <c r="EW96" s="10">
        <v>92822</v>
      </c>
      <c r="EX96" s="10">
        <v>3855173</v>
      </c>
      <c r="EY96" s="10">
        <v>1256058</v>
      </c>
      <c r="EZ96" s="10">
        <v>609197</v>
      </c>
      <c r="FA96" s="10">
        <v>0</v>
      </c>
      <c r="FB96" s="10">
        <v>55756</v>
      </c>
      <c r="FC96" s="10">
        <v>41519</v>
      </c>
      <c r="FD96" s="10">
        <v>18583</v>
      </c>
      <c r="FE96" s="10">
        <v>7435668</v>
      </c>
      <c r="FF96" s="10">
        <v>1145923</v>
      </c>
      <c r="FG96" s="10">
        <v>252253</v>
      </c>
      <c r="FH96" s="10">
        <v>2486731</v>
      </c>
      <c r="FI96" s="10">
        <v>6867051</v>
      </c>
      <c r="FJ96" s="10">
        <v>2489452</v>
      </c>
      <c r="FK96" s="10">
        <v>13095457</v>
      </c>
      <c r="FL96" s="10">
        <v>3892987</v>
      </c>
      <c r="FM96" s="10">
        <v>14025154</v>
      </c>
      <c r="FN96" s="10">
        <v>88505</v>
      </c>
      <c r="FO96" s="10">
        <v>12955281</v>
      </c>
      <c r="FP96" s="10">
        <v>7163487</v>
      </c>
      <c r="FQ96" s="10">
        <v>0</v>
      </c>
      <c r="FR96" s="10">
        <v>6513970</v>
      </c>
      <c r="FS96" s="10">
        <v>143985</v>
      </c>
      <c r="FT96" s="10">
        <v>2741079</v>
      </c>
      <c r="FU96" s="10">
        <v>0</v>
      </c>
      <c r="FV96" s="10">
        <v>0</v>
      </c>
      <c r="FW96" s="10">
        <v>4762993</v>
      </c>
      <c r="FX96" s="10">
        <v>82878</v>
      </c>
      <c r="FY96" s="10">
        <v>10929</v>
      </c>
      <c r="FZ96" s="10">
        <v>10839</v>
      </c>
      <c r="GA96" s="10">
        <v>0</v>
      </c>
      <c r="GB96" s="10">
        <v>38660</v>
      </c>
      <c r="GC96" s="10">
        <v>0</v>
      </c>
      <c r="GD96" s="10">
        <v>8293729</v>
      </c>
      <c r="GE96" s="10">
        <v>2691345</v>
      </c>
      <c r="GF96" s="10">
        <v>32042</v>
      </c>
      <c r="GH96" s="10">
        <v>3104680</v>
      </c>
      <c r="GI96" s="10">
        <v>1970825</v>
      </c>
      <c r="GJ96" s="10">
        <v>3260709</v>
      </c>
      <c r="GK96" s="10">
        <v>726345</v>
      </c>
      <c r="GL96" s="10">
        <v>3694612</v>
      </c>
      <c r="GM96" s="10">
        <v>218744</v>
      </c>
      <c r="GN96" s="10">
        <v>150614</v>
      </c>
      <c r="GO96" s="10">
        <v>2147315</v>
      </c>
      <c r="GP96" s="10">
        <v>0</v>
      </c>
      <c r="GQ96" s="10">
        <v>1204550</v>
      </c>
      <c r="GR96" s="10">
        <v>5868277</v>
      </c>
      <c r="GS96" s="10">
        <v>1653808</v>
      </c>
      <c r="GT96" s="10">
        <v>13535</v>
      </c>
      <c r="GU96" s="10">
        <v>3856089</v>
      </c>
      <c r="GV96" s="10">
        <v>9341400</v>
      </c>
      <c r="GW96" s="10">
        <v>862085</v>
      </c>
      <c r="GX96" s="10">
        <v>8084046</v>
      </c>
      <c r="GY96" s="10">
        <v>8037191</v>
      </c>
      <c r="GZ96" s="10">
        <v>1949310</v>
      </c>
      <c r="HA96" s="10">
        <v>11953560</v>
      </c>
      <c r="HB96" s="150">
        <v>1197064</v>
      </c>
      <c r="HC96" s="10">
        <v>863340</v>
      </c>
      <c r="HD96" s="10">
        <v>126059</v>
      </c>
      <c r="HE96" s="10">
        <v>8812661</v>
      </c>
      <c r="HF96" s="10">
        <v>8766820</v>
      </c>
      <c r="HG96" s="10">
        <v>299751</v>
      </c>
      <c r="HH96" s="10">
        <v>98814</v>
      </c>
      <c r="HI96" s="10">
        <v>3866362</v>
      </c>
      <c r="HJ96" s="10">
        <v>27416</v>
      </c>
      <c r="HK96" s="10">
        <v>98106</v>
      </c>
      <c r="HL96" s="10">
        <v>0</v>
      </c>
      <c r="HM96" s="10">
        <v>0</v>
      </c>
      <c r="HN96" s="10">
        <v>0</v>
      </c>
      <c r="HO96" s="10">
        <v>194859</v>
      </c>
      <c r="HP96" s="10">
        <v>0</v>
      </c>
      <c r="HQ96" s="10">
        <v>9516314</v>
      </c>
      <c r="HR96" s="10">
        <v>28301</v>
      </c>
      <c r="HU96" s="10">
        <v>0</v>
      </c>
      <c r="HX96" s="16"/>
      <c r="HY96" s="10">
        <v>3410122</v>
      </c>
      <c r="HZ96" s="10">
        <v>401078</v>
      </c>
      <c r="IA96" s="16"/>
      <c r="IB96" s="16">
        <v>0</v>
      </c>
      <c r="IC96" s="10">
        <v>50634</v>
      </c>
      <c r="ID96" s="10">
        <v>34832</v>
      </c>
      <c r="IE96" s="10">
        <v>0</v>
      </c>
      <c r="IF96" s="10">
        <v>43014</v>
      </c>
      <c r="IG96" s="10">
        <v>236127</v>
      </c>
      <c r="IH96" s="10">
        <v>9883543</v>
      </c>
      <c r="II96" s="10">
        <v>6278</v>
      </c>
      <c r="IJ96" s="10">
        <v>85831</v>
      </c>
      <c r="IK96" s="10">
        <v>10675</v>
      </c>
      <c r="IM96" s="10">
        <v>45497</v>
      </c>
      <c r="IN96" s="10">
        <v>20009</v>
      </c>
      <c r="IO96" s="10">
        <v>41484</v>
      </c>
      <c r="IP96" s="10">
        <v>98556</v>
      </c>
      <c r="IQ96" s="10">
        <v>27861</v>
      </c>
      <c r="IR96" s="10">
        <v>76693</v>
      </c>
      <c r="IS96" s="10">
        <v>148775</v>
      </c>
      <c r="IT96" s="10">
        <v>1110</v>
      </c>
      <c r="IU96" s="10">
        <v>155826</v>
      </c>
      <c r="IV96" s="10">
        <v>5379</v>
      </c>
      <c r="IW96" s="10">
        <v>58565</v>
      </c>
      <c r="IX96" s="10">
        <v>3849</v>
      </c>
      <c r="IY96" s="10">
        <v>97137</v>
      </c>
      <c r="IZ96" s="10">
        <v>4150039</v>
      </c>
      <c r="JA96" s="10">
        <v>2385463</v>
      </c>
      <c r="JB96" s="101">
        <v>2989566</v>
      </c>
      <c r="JC96" s="10">
        <v>15392202</v>
      </c>
      <c r="JD96" s="10">
        <v>0</v>
      </c>
      <c r="JE96" s="10">
        <v>4485327</v>
      </c>
      <c r="JF96" s="10">
        <v>5578050</v>
      </c>
      <c r="JG96" s="10">
        <v>0</v>
      </c>
      <c r="JH96" s="10">
        <v>0</v>
      </c>
      <c r="JI96" s="10">
        <v>12721406</v>
      </c>
      <c r="JJ96" s="10">
        <v>11340808</v>
      </c>
      <c r="JK96" s="10">
        <v>15513538</v>
      </c>
      <c r="JL96" s="10">
        <v>13505980</v>
      </c>
      <c r="JM96" s="10">
        <v>14802813</v>
      </c>
      <c r="JN96" s="10">
        <v>10562961</v>
      </c>
      <c r="JO96" s="10">
        <v>11532138</v>
      </c>
      <c r="JP96" s="10">
        <v>10144528</v>
      </c>
      <c r="JQ96" s="10">
        <v>13038784</v>
      </c>
      <c r="JR96" s="10">
        <v>8287640</v>
      </c>
      <c r="JS96" s="10">
        <v>16884251</v>
      </c>
      <c r="JT96" s="10">
        <v>12581357</v>
      </c>
      <c r="JU96" s="10">
        <v>17501158</v>
      </c>
      <c r="JV96" s="10">
        <v>12671738</v>
      </c>
      <c r="JW96" s="10">
        <v>69153187</v>
      </c>
      <c r="JX96" s="10">
        <v>0</v>
      </c>
      <c r="JY96" s="10">
        <v>591911</v>
      </c>
      <c r="JZ96" s="10">
        <v>0</v>
      </c>
      <c r="KA96" s="10">
        <v>312466</v>
      </c>
      <c r="KC96" s="10">
        <v>629927</v>
      </c>
      <c r="KD96" s="10">
        <v>0</v>
      </c>
      <c r="KE96" s="10">
        <v>6774677</v>
      </c>
      <c r="KF96" s="10">
        <v>9556958</v>
      </c>
      <c r="KG96" s="10">
        <v>73471</v>
      </c>
      <c r="KH96" s="10">
        <v>2493646</v>
      </c>
      <c r="KI96" s="10">
        <v>480189</v>
      </c>
      <c r="KJ96" s="10">
        <v>0</v>
      </c>
      <c r="KK96" s="10">
        <v>5940933</v>
      </c>
      <c r="KL96" s="10">
        <v>999660</v>
      </c>
      <c r="KN96" s="10">
        <v>0</v>
      </c>
      <c r="KO96" s="10">
        <v>1197064</v>
      </c>
      <c r="KP96" s="10">
        <v>24898</v>
      </c>
      <c r="KQ96" s="10">
        <v>0</v>
      </c>
      <c r="KR96" s="10">
        <v>577126</v>
      </c>
      <c r="KS96" s="10">
        <v>23822</v>
      </c>
      <c r="KT96" s="10">
        <v>8245070</v>
      </c>
      <c r="KU96" s="10">
        <v>1185218</v>
      </c>
      <c r="KV96" s="10">
        <v>0</v>
      </c>
      <c r="KW96" s="10">
        <v>166460</v>
      </c>
      <c r="KX96" s="10">
        <v>695835</v>
      </c>
      <c r="KY96" s="101">
        <v>4646777</v>
      </c>
      <c r="KZ96" s="10">
        <v>0</v>
      </c>
      <c r="LB96" s="10">
        <v>38341</v>
      </c>
      <c r="LC96" s="10">
        <v>0</v>
      </c>
      <c r="LD96" s="10">
        <v>2290361</v>
      </c>
      <c r="LE96" s="10">
        <v>9264860</v>
      </c>
      <c r="LF96" s="10">
        <v>781967</v>
      </c>
      <c r="LG96" s="10">
        <v>2138947</v>
      </c>
      <c r="LH96" s="10">
        <v>0</v>
      </c>
      <c r="LI96" s="10">
        <v>0</v>
      </c>
      <c r="LJ96" s="10">
        <v>13830975</v>
      </c>
      <c r="LK96" s="10">
        <v>1628199</v>
      </c>
      <c r="LL96" s="10">
        <v>2263427</v>
      </c>
      <c r="LM96" s="10">
        <v>6241</v>
      </c>
      <c r="LN96" s="10">
        <v>530469</v>
      </c>
      <c r="LO96" s="10">
        <v>5243694</v>
      </c>
      <c r="LP96" s="10">
        <v>39638045</v>
      </c>
      <c r="LQ96" s="10">
        <v>5355696</v>
      </c>
      <c r="LR96" s="10">
        <v>4888383</v>
      </c>
      <c r="LS96" s="10">
        <v>22008</v>
      </c>
      <c r="LT96" s="10">
        <v>246873</v>
      </c>
      <c r="LU96" s="10">
        <v>61102</v>
      </c>
      <c r="LV96" s="10">
        <v>0</v>
      </c>
      <c r="LW96" s="10">
        <v>55508</v>
      </c>
      <c r="LX96" s="10">
        <v>0</v>
      </c>
      <c r="LY96" s="10">
        <v>5675902</v>
      </c>
      <c r="LZ96" s="10">
        <v>0</v>
      </c>
      <c r="MA96" s="10">
        <v>318768</v>
      </c>
      <c r="MB96" s="10">
        <v>0</v>
      </c>
      <c r="MC96" s="10">
        <v>0</v>
      </c>
      <c r="MD96" s="10">
        <v>0</v>
      </c>
      <c r="ME96" s="10">
        <v>0</v>
      </c>
      <c r="MF96" s="10">
        <v>0</v>
      </c>
      <c r="MG96" s="10">
        <v>3320251</v>
      </c>
      <c r="MH96" s="10">
        <v>23222</v>
      </c>
      <c r="MI96" s="10">
        <v>3969</v>
      </c>
      <c r="MJ96" s="10">
        <v>70952</v>
      </c>
      <c r="MK96" s="10">
        <v>3841</v>
      </c>
      <c r="ML96" s="10">
        <v>9099156</v>
      </c>
      <c r="MM96" s="10">
        <v>17014204</v>
      </c>
      <c r="MP96" s="10">
        <v>2573437</v>
      </c>
      <c r="MQ96" s="10">
        <v>789351</v>
      </c>
      <c r="MR96" s="10">
        <v>4234205</v>
      </c>
      <c r="MT96" s="10">
        <v>492898</v>
      </c>
      <c r="MU96" s="10">
        <v>54629</v>
      </c>
      <c r="MV96" s="10">
        <v>7628265</v>
      </c>
      <c r="MW96" s="10">
        <v>344062</v>
      </c>
      <c r="MX96" s="10">
        <v>5000</v>
      </c>
      <c r="MY96" s="10">
        <v>0</v>
      </c>
      <c r="MZ96" s="10">
        <v>21041233</v>
      </c>
      <c r="NA96" s="10">
        <v>0</v>
      </c>
      <c r="NB96" s="10">
        <v>0</v>
      </c>
      <c r="NC96" s="10">
        <v>52834</v>
      </c>
      <c r="ND96" s="10">
        <v>703215</v>
      </c>
      <c r="NE96" s="10">
        <v>0</v>
      </c>
      <c r="NF96" s="10">
        <v>0</v>
      </c>
      <c r="NG96" s="10">
        <v>38447</v>
      </c>
      <c r="NH96" s="10">
        <v>0</v>
      </c>
      <c r="NJ96" s="10">
        <v>84679</v>
      </c>
      <c r="NK96" s="10">
        <v>0</v>
      </c>
      <c r="NL96" s="10">
        <v>1162753</v>
      </c>
      <c r="NM96" s="10">
        <v>9282339</v>
      </c>
      <c r="NN96" s="10">
        <v>219499</v>
      </c>
      <c r="NO96" s="10">
        <v>236976</v>
      </c>
      <c r="NP96" s="10">
        <v>16857777</v>
      </c>
      <c r="NQ96" s="10">
        <v>18935</v>
      </c>
      <c r="NS96" s="10">
        <v>1634184</v>
      </c>
      <c r="NT96" s="10">
        <v>12786</v>
      </c>
      <c r="NU96" s="10">
        <v>13405088</v>
      </c>
      <c r="NW96" s="10">
        <v>2280818</v>
      </c>
      <c r="NX96" s="10">
        <v>1050000</v>
      </c>
      <c r="NY96" s="10">
        <v>9806</v>
      </c>
      <c r="NZ96" s="10">
        <v>28894</v>
      </c>
      <c r="OA96" s="10">
        <v>11826456</v>
      </c>
      <c r="OB96" s="10">
        <v>24007557</v>
      </c>
      <c r="OC96" s="10">
        <v>15830775</v>
      </c>
      <c r="OD96" s="10">
        <v>0</v>
      </c>
      <c r="OE96" s="10">
        <v>0</v>
      </c>
      <c r="OF96" s="10">
        <v>4845316</v>
      </c>
      <c r="OG96" s="10">
        <v>593127</v>
      </c>
      <c r="OH96" s="10">
        <v>998712</v>
      </c>
      <c r="OI96" s="10">
        <v>2645951</v>
      </c>
      <c r="OJ96" s="10">
        <v>0</v>
      </c>
      <c r="OK96" s="10">
        <v>3263093</v>
      </c>
      <c r="OL96" s="10">
        <v>52437</v>
      </c>
      <c r="OM96" s="10">
        <v>526185</v>
      </c>
      <c r="ON96" s="10">
        <v>311206</v>
      </c>
      <c r="OO96" s="10">
        <v>7522532</v>
      </c>
      <c r="OP96" s="10">
        <v>898725</v>
      </c>
      <c r="OQ96" s="10">
        <v>2755374</v>
      </c>
      <c r="OR96" s="10">
        <v>2930847</v>
      </c>
      <c r="OS96" s="10">
        <v>44684</v>
      </c>
      <c r="OT96" s="10">
        <v>2746073</v>
      </c>
      <c r="OU96" s="10">
        <v>0</v>
      </c>
    </row>
    <row r="97" spans="1:411" s="10" customFormat="1">
      <c r="A97" s="30" t="s">
        <v>54</v>
      </c>
      <c r="B97" s="80">
        <v>53842</v>
      </c>
      <c r="C97" s="10">
        <v>349611</v>
      </c>
      <c r="D97" s="80">
        <v>398356</v>
      </c>
      <c r="E97" s="10">
        <v>3009791</v>
      </c>
      <c r="F97" s="10">
        <v>1353637</v>
      </c>
      <c r="G97" s="10">
        <v>1740474</v>
      </c>
      <c r="H97" s="10">
        <v>40000</v>
      </c>
      <c r="I97" s="10">
        <v>89714</v>
      </c>
      <c r="J97" s="10">
        <v>0</v>
      </c>
      <c r="K97" s="10">
        <v>107904</v>
      </c>
      <c r="L97" s="10">
        <v>408837</v>
      </c>
      <c r="M97" s="10">
        <v>215584</v>
      </c>
      <c r="N97" s="10">
        <v>975772</v>
      </c>
      <c r="O97" s="10">
        <v>0</v>
      </c>
      <c r="P97" s="10">
        <v>0</v>
      </c>
      <c r="Q97" s="10">
        <v>1824</v>
      </c>
      <c r="S97" s="10">
        <v>2189853</v>
      </c>
      <c r="T97" s="10">
        <v>1081191</v>
      </c>
      <c r="U97" s="10">
        <v>574018</v>
      </c>
      <c r="V97" s="10">
        <v>425987</v>
      </c>
      <c r="W97" s="10">
        <v>723453</v>
      </c>
      <c r="X97" s="10">
        <v>1050696</v>
      </c>
      <c r="Y97" s="10">
        <v>1234357</v>
      </c>
      <c r="Z97" s="10">
        <v>952757</v>
      </c>
      <c r="AA97" s="10">
        <v>1412445</v>
      </c>
      <c r="AB97" s="10">
        <v>735585</v>
      </c>
      <c r="AC97" s="10">
        <v>968124</v>
      </c>
      <c r="AD97" s="80">
        <v>12777627</v>
      </c>
      <c r="AE97" s="10">
        <v>797169</v>
      </c>
      <c r="AF97" s="10">
        <v>23492</v>
      </c>
      <c r="AG97" s="10">
        <v>439282</v>
      </c>
      <c r="AH97" s="10">
        <v>274688</v>
      </c>
      <c r="AI97" s="10">
        <v>282029</v>
      </c>
      <c r="AJ97" s="10">
        <v>345258</v>
      </c>
      <c r="AK97" s="10">
        <v>255712</v>
      </c>
      <c r="AL97" s="10">
        <v>80125</v>
      </c>
      <c r="AM97" s="10">
        <v>253209</v>
      </c>
      <c r="AN97" s="10">
        <v>533725</v>
      </c>
      <c r="AO97" s="10">
        <v>382342</v>
      </c>
      <c r="AP97" s="10">
        <v>430334</v>
      </c>
      <c r="AQ97" s="10">
        <v>752514</v>
      </c>
      <c r="AR97" s="10">
        <v>306400</v>
      </c>
      <c r="AS97" s="10">
        <v>266841</v>
      </c>
      <c r="AT97" s="10">
        <v>494496</v>
      </c>
      <c r="AU97" s="10">
        <v>213203</v>
      </c>
      <c r="AV97" s="10">
        <v>74586</v>
      </c>
      <c r="AW97" s="10">
        <v>400037</v>
      </c>
      <c r="AX97" s="10">
        <v>328193</v>
      </c>
      <c r="AY97" s="10">
        <v>572146</v>
      </c>
      <c r="AZ97" s="10">
        <v>668573</v>
      </c>
      <c r="BA97" s="10">
        <v>267205</v>
      </c>
      <c r="BB97" s="10">
        <v>2914474</v>
      </c>
      <c r="BC97" s="10">
        <v>2914474</v>
      </c>
      <c r="BD97" s="10">
        <v>2914474</v>
      </c>
      <c r="BE97" s="10">
        <v>2914474</v>
      </c>
      <c r="BF97" s="10">
        <v>2914474</v>
      </c>
      <c r="BG97" s="10">
        <v>2914474</v>
      </c>
      <c r="BH97" s="10">
        <v>300259</v>
      </c>
      <c r="BI97" s="10">
        <v>0</v>
      </c>
      <c r="BJ97" s="10">
        <v>1719841</v>
      </c>
      <c r="BK97" s="10">
        <v>81073</v>
      </c>
      <c r="BL97" s="10">
        <v>0</v>
      </c>
      <c r="BM97" s="10">
        <v>0</v>
      </c>
      <c r="BN97" s="10">
        <v>357022</v>
      </c>
      <c r="BO97" s="10">
        <v>1552375</v>
      </c>
      <c r="BP97" s="10">
        <v>6976980</v>
      </c>
      <c r="BQ97" s="10">
        <v>6976980</v>
      </c>
      <c r="BR97" s="10">
        <v>6976980</v>
      </c>
      <c r="BS97" s="10">
        <v>6976980</v>
      </c>
      <c r="BT97" s="10">
        <v>6976980</v>
      </c>
      <c r="BU97" s="10">
        <v>6976980</v>
      </c>
      <c r="BV97" s="10">
        <v>6976980</v>
      </c>
      <c r="BW97" s="10">
        <v>6976980</v>
      </c>
      <c r="BX97" s="10">
        <v>6976980</v>
      </c>
      <c r="BY97" s="10">
        <v>6976980</v>
      </c>
      <c r="BZ97" s="10">
        <v>6976980</v>
      </c>
      <c r="CA97" s="10">
        <v>6976980</v>
      </c>
      <c r="CB97" s="10">
        <v>163707</v>
      </c>
      <c r="CC97" s="10">
        <v>189594</v>
      </c>
      <c r="CD97" s="10">
        <v>0</v>
      </c>
      <c r="CE97" s="10">
        <v>1178496</v>
      </c>
      <c r="CF97" s="10">
        <v>1299390</v>
      </c>
      <c r="CG97" s="10">
        <v>347809</v>
      </c>
      <c r="CH97" s="10">
        <v>1004794</v>
      </c>
      <c r="CI97" s="10">
        <v>1178496</v>
      </c>
      <c r="CJ97" s="10">
        <v>1327746</v>
      </c>
      <c r="CK97" s="10">
        <v>901542</v>
      </c>
      <c r="CL97" s="10">
        <v>1154301</v>
      </c>
      <c r="CM97" s="10">
        <v>783581</v>
      </c>
      <c r="CN97" s="10">
        <v>550916</v>
      </c>
      <c r="CO97" s="10">
        <v>106022</v>
      </c>
      <c r="CP97" s="10">
        <v>446186</v>
      </c>
      <c r="CQ97" s="10">
        <v>469489</v>
      </c>
      <c r="CR97" s="10">
        <v>383331</v>
      </c>
      <c r="CS97" s="10">
        <v>763130</v>
      </c>
      <c r="CT97" s="10">
        <v>1217552</v>
      </c>
      <c r="CU97" s="10">
        <v>586431</v>
      </c>
      <c r="CV97" s="10">
        <v>1018279</v>
      </c>
      <c r="CW97" s="10">
        <v>550371</v>
      </c>
      <c r="CX97" s="10">
        <v>595381</v>
      </c>
      <c r="CY97" s="10">
        <v>432545</v>
      </c>
      <c r="CZ97" s="10">
        <v>553204</v>
      </c>
      <c r="DA97" s="10">
        <v>1187661</v>
      </c>
      <c r="DB97" s="10">
        <v>1298410</v>
      </c>
      <c r="DC97" s="10">
        <v>1225163</v>
      </c>
      <c r="DD97" s="10">
        <v>103428</v>
      </c>
      <c r="DE97" s="10">
        <v>245262</v>
      </c>
      <c r="DF97" s="10">
        <v>61230</v>
      </c>
      <c r="DG97" s="10">
        <v>145904</v>
      </c>
      <c r="DH97" s="10">
        <v>20643</v>
      </c>
      <c r="DI97" s="10">
        <v>266487</v>
      </c>
      <c r="DJ97" s="10">
        <v>232412</v>
      </c>
      <c r="DK97" s="10">
        <v>281745</v>
      </c>
      <c r="DL97" s="10">
        <v>187695</v>
      </c>
      <c r="DM97" s="10">
        <v>664555</v>
      </c>
      <c r="DN97" s="10">
        <v>917293</v>
      </c>
      <c r="DO97" s="10">
        <v>158450</v>
      </c>
      <c r="DP97" s="10">
        <v>528491</v>
      </c>
      <c r="DQ97" s="10">
        <v>0</v>
      </c>
      <c r="DR97" s="10">
        <v>236636</v>
      </c>
      <c r="DS97" s="10">
        <v>124642</v>
      </c>
      <c r="DT97" s="10">
        <v>689180</v>
      </c>
      <c r="DU97" s="10">
        <v>201589</v>
      </c>
      <c r="DV97" s="10">
        <v>8786</v>
      </c>
      <c r="DW97" s="10">
        <v>1891669</v>
      </c>
      <c r="DX97" s="10">
        <v>1105302</v>
      </c>
      <c r="DY97" s="10">
        <v>84517</v>
      </c>
      <c r="DZ97" s="10">
        <v>971248</v>
      </c>
      <c r="EA97" s="10">
        <v>322400</v>
      </c>
      <c r="EB97" s="10">
        <v>263886</v>
      </c>
      <c r="EC97" s="10">
        <v>559163</v>
      </c>
      <c r="ED97" s="10">
        <v>7000</v>
      </c>
      <c r="EE97" s="10">
        <v>0</v>
      </c>
      <c r="EF97" s="10">
        <v>443385</v>
      </c>
      <c r="EG97" s="10">
        <v>239618</v>
      </c>
      <c r="EH97" s="10">
        <v>126988</v>
      </c>
      <c r="EI97" s="10">
        <v>497614</v>
      </c>
      <c r="EL97" s="10">
        <v>31175</v>
      </c>
      <c r="EM97" s="10">
        <v>10000</v>
      </c>
      <c r="EN97" s="10">
        <v>280748</v>
      </c>
      <c r="EO97" s="10">
        <v>1045365</v>
      </c>
      <c r="EQ97" s="10">
        <v>311181</v>
      </c>
      <c r="ER97" s="10">
        <v>340763</v>
      </c>
      <c r="ES97" s="10">
        <v>289434</v>
      </c>
      <c r="ET97" s="10">
        <v>1234435</v>
      </c>
      <c r="EU97" s="10">
        <v>0</v>
      </c>
      <c r="EV97" s="10">
        <v>95200</v>
      </c>
      <c r="EW97" s="10">
        <v>201468</v>
      </c>
      <c r="EX97" s="10">
        <v>135011</v>
      </c>
      <c r="EY97" s="10">
        <v>694922</v>
      </c>
      <c r="EZ97" s="10">
        <v>165986</v>
      </c>
      <c r="FA97" s="10">
        <v>260975</v>
      </c>
      <c r="FB97" s="10">
        <v>423301</v>
      </c>
      <c r="FC97" s="10">
        <v>355462</v>
      </c>
      <c r="FD97" s="10">
        <v>178322</v>
      </c>
      <c r="FE97" s="10">
        <v>596937</v>
      </c>
      <c r="FF97" s="10">
        <v>70639</v>
      </c>
      <c r="FG97" s="10">
        <v>37306</v>
      </c>
      <c r="FH97" s="10">
        <v>17932</v>
      </c>
      <c r="FI97" s="10">
        <v>160361</v>
      </c>
      <c r="FJ97" s="10">
        <v>770877</v>
      </c>
      <c r="FK97" s="10">
        <v>952129</v>
      </c>
      <c r="FL97" s="10">
        <v>94367</v>
      </c>
      <c r="FM97" s="10">
        <v>876712</v>
      </c>
      <c r="FN97" s="10">
        <v>610015</v>
      </c>
      <c r="FO97" s="10">
        <v>771030</v>
      </c>
      <c r="FP97" s="10">
        <v>511541</v>
      </c>
      <c r="FQ97" s="10">
        <v>88078</v>
      </c>
      <c r="FR97" s="10">
        <v>536743</v>
      </c>
      <c r="FS97" s="10">
        <v>112914</v>
      </c>
      <c r="FT97" s="10">
        <v>191673</v>
      </c>
      <c r="FU97" s="10">
        <v>14937</v>
      </c>
      <c r="FV97" s="10">
        <v>687892</v>
      </c>
      <c r="FW97" s="10">
        <v>124158</v>
      </c>
      <c r="FX97" s="10">
        <v>49382</v>
      </c>
      <c r="FY97" s="10">
        <v>186955</v>
      </c>
      <c r="FZ97" s="10">
        <v>206974</v>
      </c>
      <c r="GA97" s="10">
        <v>12000</v>
      </c>
      <c r="GB97" s="10">
        <v>199430</v>
      </c>
      <c r="GC97" s="10">
        <v>232412</v>
      </c>
      <c r="GD97" s="10">
        <v>1443552</v>
      </c>
      <c r="GE97" s="10">
        <v>423753</v>
      </c>
      <c r="GF97" s="10">
        <v>78618</v>
      </c>
      <c r="GG97" s="10">
        <v>22614</v>
      </c>
      <c r="GH97" s="10">
        <v>348512</v>
      </c>
      <c r="GI97" s="10">
        <v>454755</v>
      </c>
      <c r="GJ97" s="10">
        <v>726941</v>
      </c>
      <c r="GK97" s="10">
        <v>2500</v>
      </c>
      <c r="GL97" s="10">
        <v>385761</v>
      </c>
      <c r="GM97" s="10">
        <v>174485</v>
      </c>
      <c r="GN97" s="10">
        <v>12160</v>
      </c>
      <c r="GO97" s="10">
        <v>518087</v>
      </c>
      <c r="GP97" s="10">
        <v>0</v>
      </c>
      <c r="GQ97" s="10">
        <v>236611</v>
      </c>
      <c r="GR97" s="10">
        <v>78455</v>
      </c>
      <c r="GS97" s="10">
        <v>837884</v>
      </c>
      <c r="GT97" s="10">
        <v>449471</v>
      </c>
      <c r="GU97" s="10">
        <v>1150035</v>
      </c>
      <c r="GV97" s="10">
        <v>3720761</v>
      </c>
      <c r="GW97" s="10">
        <v>0</v>
      </c>
      <c r="GX97" s="10">
        <v>87977</v>
      </c>
      <c r="GY97" s="10">
        <v>160655</v>
      </c>
      <c r="GZ97" s="10">
        <v>568531</v>
      </c>
      <c r="HA97" s="10">
        <v>1082055</v>
      </c>
      <c r="HB97" s="149">
        <f>254481+46323</f>
        <v>300804</v>
      </c>
      <c r="HC97" s="10">
        <v>243769</v>
      </c>
      <c r="HD97" s="10">
        <v>219183</v>
      </c>
      <c r="HE97" s="10">
        <v>1124192</v>
      </c>
      <c r="HF97" s="10">
        <v>1103697</v>
      </c>
      <c r="HG97" s="10">
        <v>1034924</v>
      </c>
      <c r="HH97" s="10">
        <v>710932</v>
      </c>
      <c r="HI97" s="10">
        <v>494966</v>
      </c>
      <c r="HJ97" s="10">
        <v>450320</v>
      </c>
      <c r="HK97" s="10">
        <v>225065</v>
      </c>
      <c r="HL97" s="10">
        <v>0</v>
      </c>
      <c r="HM97" s="10">
        <v>0</v>
      </c>
      <c r="HN97" s="10">
        <v>1016343</v>
      </c>
      <c r="HO97" s="10">
        <v>515046</v>
      </c>
      <c r="HP97" s="10">
        <v>1258518</v>
      </c>
      <c r="HQ97" s="10">
        <v>497030</v>
      </c>
      <c r="HR97" s="10">
        <v>59655</v>
      </c>
      <c r="HS97" s="10">
        <v>267975</v>
      </c>
      <c r="HT97" s="10">
        <v>1151509</v>
      </c>
      <c r="HU97" s="10">
        <v>805245</v>
      </c>
      <c r="HV97" s="10">
        <v>267568</v>
      </c>
      <c r="HW97" s="10">
        <v>128043</v>
      </c>
      <c r="HX97" s="16"/>
      <c r="HY97" s="10">
        <v>619530</v>
      </c>
      <c r="HZ97" s="10">
        <v>197921</v>
      </c>
      <c r="IA97" s="16"/>
      <c r="IB97" s="16">
        <v>0</v>
      </c>
      <c r="IC97" s="10">
        <v>24554</v>
      </c>
      <c r="ID97" s="10">
        <v>67751</v>
      </c>
      <c r="IE97" s="10">
        <v>122285</v>
      </c>
      <c r="IF97" s="10">
        <v>311175</v>
      </c>
      <c r="IG97" s="10">
        <v>312549</v>
      </c>
      <c r="IH97" s="10">
        <v>582871</v>
      </c>
      <c r="II97" s="10">
        <v>206089</v>
      </c>
      <c r="IJ97" s="10">
        <v>102061</v>
      </c>
      <c r="IK97" s="10">
        <v>349832</v>
      </c>
      <c r="IM97" s="10">
        <v>94098</v>
      </c>
      <c r="IN97" s="10">
        <v>424954</v>
      </c>
      <c r="IO97" s="10">
        <v>328320</v>
      </c>
      <c r="IP97" s="10">
        <v>934411</v>
      </c>
      <c r="IQ97" s="10">
        <v>760129</v>
      </c>
      <c r="IR97" s="10">
        <v>462769</v>
      </c>
      <c r="IS97" s="10">
        <v>746176</v>
      </c>
      <c r="IT97" s="10">
        <v>530807</v>
      </c>
      <c r="IU97" s="10">
        <v>679661</v>
      </c>
      <c r="IV97" s="10">
        <v>396430</v>
      </c>
      <c r="IW97" s="10">
        <v>587419</v>
      </c>
      <c r="IX97" s="10">
        <v>104645</v>
      </c>
      <c r="IY97" s="10">
        <v>131334</v>
      </c>
      <c r="IZ97" s="10">
        <v>616689</v>
      </c>
      <c r="JA97" s="10">
        <v>409378</v>
      </c>
      <c r="JB97" s="101">
        <v>51744</v>
      </c>
      <c r="JC97" s="10">
        <v>1592611</v>
      </c>
      <c r="JD97" s="10">
        <v>73993</v>
      </c>
      <c r="JE97" s="10">
        <v>226769</v>
      </c>
      <c r="JF97" s="10">
        <v>156736</v>
      </c>
      <c r="JG97" s="10">
        <v>74237</v>
      </c>
      <c r="JH97" s="10">
        <v>86615</v>
      </c>
      <c r="JI97" s="10">
        <v>1514367.81</v>
      </c>
      <c r="JJ97" s="10">
        <v>1163161</v>
      </c>
      <c r="JK97" s="10">
        <v>1787053</v>
      </c>
      <c r="JL97" s="10">
        <v>1149505.99</v>
      </c>
      <c r="JM97" s="10">
        <v>1562106</v>
      </c>
      <c r="JN97" s="10">
        <v>1967346</v>
      </c>
      <c r="JO97" s="10">
        <v>1097502</v>
      </c>
      <c r="JP97" s="10">
        <v>1861021.64</v>
      </c>
      <c r="JQ97" s="10">
        <v>1527577</v>
      </c>
      <c r="JR97" s="10">
        <v>894768</v>
      </c>
      <c r="JS97" s="10">
        <v>1199778</v>
      </c>
      <c r="JT97" s="10">
        <v>1040890</v>
      </c>
      <c r="JU97" s="10">
        <v>1811909</v>
      </c>
      <c r="JV97" s="10">
        <v>1499074</v>
      </c>
      <c r="JW97" s="10">
        <v>2013936</v>
      </c>
      <c r="JX97" s="10">
        <v>0</v>
      </c>
      <c r="JY97" s="10">
        <v>261810</v>
      </c>
      <c r="JZ97" s="10">
        <v>549146</v>
      </c>
      <c r="KA97" s="10">
        <v>324179</v>
      </c>
      <c r="KB97" s="10">
        <v>389315</v>
      </c>
      <c r="KC97" s="10">
        <v>5974</v>
      </c>
      <c r="KD97" s="10">
        <v>32148</v>
      </c>
      <c r="KE97" s="10">
        <v>853688</v>
      </c>
      <c r="KF97" s="10">
        <v>1805259</v>
      </c>
      <c r="KG97" s="10">
        <v>63055</v>
      </c>
      <c r="KH97" s="10">
        <v>130210</v>
      </c>
      <c r="KI97" s="10">
        <v>121645</v>
      </c>
      <c r="KJ97" s="10">
        <v>38598</v>
      </c>
      <c r="KK97" s="10">
        <v>171113</v>
      </c>
      <c r="KL97" s="10">
        <v>454603</v>
      </c>
      <c r="KM97" s="10">
        <v>2861</v>
      </c>
      <c r="KN97" s="10">
        <v>1541</v>
      </c>
      <c r="KO97" s="10">
        <v>300804</v>
      </c>
      <c r="KP97" s="10">
        <v>14120</v>
      </c>
      <c r="KQ97" s="10">
        <v>0</v>
      </c>
      <c r="KR97" s="10">
        <v>132857</v>
      </c>
      <c r="KT97" s="10">
        <v>969070</v>
      </c>
      <c r="KU97" s="10">
        <v>35725</v>
      </c>
      <c r="KV97" s="10">
        <v>0</v>
      </c>
      <c r="KW97" s="10">
        <v>19500</v>
      </c>
      <c r="KX97" s="10">
        <v>260807</v>
      </c>
      <c r="KY97" s="101">
        <v>115300</v>
      </c>
      <c r="KZ97" s="10">
        <v>0</v>
      </c>
      <c r="LA97" s="10">
        <v>148191</v>
      </c>
      <c r="LB97" s="10">
        <v>7258283</v>
      </c>
      <c r="LC97" s="10">
        <v>150721</v>
      </c>
      <c r="LD97" s="10">
        <v>203904</v>
      </c>
      <c r="LE97" s="10">
        <v>785227</v>
      </c>
      <c r="LF97" s="10">
        <v>645093</v>
      </c>
      <c r="LG97" s="10">
        <v>1378273</v>
      </c>
      <c r="LH97" s="10">
        <v>1001718</v>
      </c>
      <c r="LI97" s="10">
        <v>0</v>
      </c>
      <c r="LJ97" s="10">
        <v>1047927</v>
      </c>
      <c r="LK97" s="10">
        <v>233591</v>
      </c>
      <c r="LL97" s="10">
        <v>532942</v>
      </c>
      <c r="LM97" s="10">
        <v>23706</v>
      </c>
      <c r="LN97" s="10">
        <v>125234</v>
      </c>
      <c r="LO97" s="10">
        <v>567011</v>
      </c>
      <c r="LP97" s="10">
        <v>5315809</v>
      </c>
      <c r="LQ97" s="10">
        <v>593481</v>
      </c>
      <c r="LR97" s="10">
        <v>387408</v>
      </c>
      <c r="LS97" s="10">
        <v>51490</v>
      </c>
      <c r="LT97" s="10">
        <v>55802</v>
      </c>
      <c r="LU97" s="10">
        <v>786837</v>
      </c>
      <c r="LV97" s="10">
        <v>0</v>
      </c>
      <c r="LW97" s="10">
        <v>198828</v>
      </c>
      <c r="LX97" s="10">
        <v>45120</v>
      </c>
      <c r="LY97" s="10">
        <v>478284</v>
      </c>
      <c r="LZ97" s="10">
        <v>18752</v>
      </c>
      <c r="MA97" s="10">
        <v>390839</v>
      </c>
      <c r="MB97" s="10">
        <v>3551</v>
      </c>
      <c r="MC97" s="10">
        <v>0</v>
      </c>
      <c r="MD97" s="10">
        <v>0</v>
      </c>
      <c r="ME97" s="10">
        <v>0</v>
      </c>
      <c r="MF97" s="10">
        <v>0</v>
      </c>
      <c r="MG97" s="10">
        <v>102424</v>
      </c>
      <c r="MH97" s="10">
        <v>1178</v>
      </c>
      <c r="MI97" s="10">
        <v>71645</v>
      </c>
      <c r="MJ97" s="10">
        <v>281635</v>
      </c>
      <c r="MK97" s="10">
        <v>179111</v>
      </c>
      <c r="ML97" s="10">
        <v>1160621</v>
      </c>
      <c r="MM97" s="10">
        <v>2213416</v>
      </c>
      <c r="MP97" s="10">
        <v>567393</v>
      </c>
      <c r="MQ97" s="10">
        <v>851751</v>
      </c>
      <c r="MR97" s="10">
        <v>406446</v>
      </c>
      <c r="MS97" s="10">
        <v>947914</v>
      </c>
      <c r="MT97" s="10">
        <v>1330245</v>
      </c>
      <c r="MU97" s="10">
        <v>293977</v>
      </c>
      <c r="MV97" s="10">
        <v>512323</v>
      </c>
      <c r="MW97" s="10">
        <v>100642</v>
      </c>
      <c r="MX97" s="10">
        <v>210392</v>
      </c>
      <c r="MY97" s="10">
        <v>0</v>
      </c>
      <c r="MZ97" s="10">
        <v>390212</v>
      </c>
      <c r="NA97" s="10">
        <v>0</v>
      </c>
      <c r="NB97" s="10">
        <v>111</v>
      </c>
      <c r="NC97" s="10">
        <v>62200</v>
      </c>
      <c r="ND97" s="10">
        <v>25962</v>
      </c>
      <c r="NE97" s="10">
        <v>18448</v>
      </c>
      <c r="NF97" s="10">
        <v>0</v>
      </c>
      <c r="NG97" s="10">
        <v>102982</v>
      </c>
      <c r="NH97" s="10">
        <v>204089</v>
      </c>
      <c r="NJ97" s="10">
        <v>473920</v>
      </c>
      <c r="NK97" s="10">
        <v>802734</v>
      </c>
      <c r="NL97" s="10">
        <v>30752</v>
      </c>
      <c r="NM97" s="10">
        <v>13396</v>
      </c>
      <c r="NN97" s="10">
        <v>42677</v>
      </c>
      <c r="NO97" s="10">
        <v>331942</v>
      </c>
      <c r="NP97" s="10">
        <v>1350983</v>
      </c>
      <c r="NQ97" s="10">
        <v>65029</v>
      </c>
      <c r="NR97" s="10">
        <v>37356</v>
      </c>
      <c r="NS97" s="10">
        <v>274811</v>
      </c>
      <c r="NT97" s="10">
        <v>77280</v>
      </c>
      <c r="NU97" s="10">
        <v>1942801</v>
      </c>
      <c r="NV97" s="10">
        <v>297098</v>
      </c>
      <c r="NW97" s="10">
        <v>281745</v>
      </c>
      <c r="NX97" s="10">
        <v>193613</v>
      </c>
      <c r="NY97" s="10">
        <v>179204</v>
      </c>
      <c r="NZ97" s="10">
        <v>35978</v>
      </c>
      <c r="OA97" s="10">
        <v>278392</v>
      </c>
      <c r="OB97" s="10">
        <v>1710357</v>
      </c>
      <c r="OC97" s="10">
        <v>544462</v>
      </c>
      <c r="OE97" s="10">
        <v>125138</v>
      </c>
      <c r="OF97" s="10">
        <v>604073</v>
      </c>
      <c r="OG97" s="10">
        <v>187860</v>
      </c>
      <c r="OH97" s="10">
        <v>91406</v>
      </c>
      <c r="OI97" s="10">
        <v>553166</v>
      </c>
      <c r="OJ97" s="10">
        <v>389296</v>
      </c>
      <c r="OK97" s="10">
        <v>140217</v>
      </c>
      <c r="OL97" s="10">
        <v>84941</v>
      </c>
      <c r="OM97" s="10">
        <v>18382</v>
      </c>
      <c r="ON97" s="10">
        <v>33531</v>
      </c>
      <c r="OO97" s="10">
        <v>1083262</v>
      </c>
      <c r="OP97" s="10">
        <v>46717</v>
      </c>
      <c r="OQ97" s="10">
        <v>31174</v>
      </c>
      <c r="OR97" s="10">
        <v>71890</v>
      </c>
      <c r="OS97" s="10">
        <v>747633</v>
      </c>
      <c r="OT97" s="10">
        <v>722086</v>
      </c>
      <c r="OU97" s="10">
        <v>0</v>
      </c>
    </row>
    <row r="98" spans="1:411" s="10" customFormat="1">
      <c r="A98" s="31" t="s">
        <v>55</v>
      </c>
      <c r="B98" s="80"/>
      <c r="C98" s="10">
        <v>0</v>
      </c>
      <c r="D98" s="80">
        <v>0</v>
      </c>
      <c r="E98" s="10">
        <v>125000</v>
      </c>
      <c r="F98" s="10">
        <v>5800</v>
      </c>
      <c r="H98" s="10">
        <v>0</v>
      </c>
      <c r="I98" s="10">
        <v>0</v>
      </c>
      <c r="J98" s="10">
        <v>0</v>
      </c>
      <c r="L98" s="10">
        <v>0</v>
      </c>
      <c r="M98" s="10">
        <v>1316</v>
      </c>
      <c r="N98" s="10">
        <v>2498</v>
      </c>
      <c r="O98" s="10">
        <v>0</v>
      </c>
      <c r="P98" s="10">
        <v>0</v>
      </c>
      <c r="Q98" s="10">
        <v>0</v>
      </c>
      <c r="AD98" s="80"/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143756</v>
      </c>
      <c r="BB98" s="10">
        <v>2159913</v>
      </c>
      <c r="BC98" s="10">
        <v>2159913</v>
      </c>
      <c r="BD98" s="10">
        <v>2159913</v>
      </c>
      <c r="BE98" s="10">
        <v>2159913</v>
      </c>
      <c r="BF98" s="10">
        <v>2159913</v>
      </c>
      <c r="BG98" s="10">
        <v>2159913</v>
      </c>
      <c r="BI98" s="10">
        <v>0</v>
      </c>
      <c r="BJ98" s="10">
        <v>2550110</v>
      </c>
      <c r="BK98" s="10">
        <v>0</v>
      </c>
      <c r="BL98" s="10">
        <v>0</v>
      </c>
      <c r="BM98" s="10">
        <v>0</v>
      </c>
      <c r="BN98" s="10">
        <v>105485</v>
      </c>
      <c r="BP98" s="10">
        <v>2115390</v>
      </c>
      <c r="BQ98" s="10">
        <v>2115390</v>
      </c>
      <c r="BR98" s="10">
        <v>2115390</v>
      </c>
      <c r="BS98" s="10">
        <v>2115390</v>
      </c>
      <c r="BT98" s="10">
        <v>2115390</v>
      </c>
      <c r="BU98" s="10">
        <v>2115390</v>
      </c>
      <c r="BV98" s="10">
        <v>2115390</v>
      </c>
      <c r="BW98" s="10">
        <v>2115390</v>
      </c>
      <c r="BX98" s="10">
        <v>2115390</v>
      </c>
      <c r="BY98" s="10">
        <v>2115390</v>
      </c>
      <c r="BZ98" s="10">
        <v>2115390</v>
      </c>
      <c r="CA98" s="10">
        <v>2115390</v>
      </c>
      <c r="CC98" s="10">
        <v>0</v>
      </c>
      <c r="CD98" s="10">
        <v>0</v>
      </c>
      <c r="CE98" s="10">
        <v>55300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E98" s="10">
        <v>0</v>
      </c>
      <c r="DG98" s="10">
        <v>0</v>
      </c>
      <c r="DJ98" s="10">
        <v>11972</v>
      </c>
      <c r="DK98" s="10">
        <v>9375</v>
      </c>
      <c r="DL98" s="10">
        <v>0</v>
      </c>
      <c r="DM98" s="10">
        <v>0</v>
      </c>
      <c r="DO98" s="10">
        <v>0</v>
      </c>
      <c r="DQ98" s="10">
        <v>0</v>
      </c>
      <c r="DR98" s="10">
        <v>0</v>
      </c>
      <c r="DT98" s="10">
        <v>0</v>
      </c>
      <c r="DW98" s="10">
        <v>1284666</v>
      </c>
      <c r="DX98" s="10">
        <v>0</v>
      </c>
      <c r="EB98" s="10">
        <v>0</v>
      </c>
      <c r="EC98" s="10">
        <v>0</v>
      </c>
      <c r="EE98" s="10">
        <v>0</v>
      </c>
      <c r="EL98" s="10">
        <v>0</v>
      </c>
      <c r="EM98" s="10">
        <v>0</v>
      </c>
      <c r="EN98" s="10">
        <v>412426</v>
      </c>
      <c r="EO98" s="10">
        <v>2128793</v>
      </c>
      <c r="EQ98" s="10">
        <v>3076098</v>
      </c>
      <c r="ER98" s="10">
        <v>0</v>
      </c>
      <c r="ES98" s="10">
        <v>0</v>
      </c>
      <c r="EU98" s="10">
        <v>0</v>
      </c>
      <c r="EV98" s="10">
        <v>0</v>
      </c>
      <c r="EW98" s="10">
        <v>0</v>
      </c>
      <c r="EY98" s="10">
        <v>27534</v>
      </c>
      <c r="EZ98" s="10">
        <v>0</v>
      </c>
      <c r="FF98" s="10">
        <v>0</v>
      </c>
      <c r="FH98" s="10">
        <v>0</v>
      </c>
      <c r="FI98" s="10">
        <v>0</v>
      </c>
      <c r="FJ98" s="10">
        <v>0</v>
      </c>
      <c r="FK98" s="10">
        <v>0</v>
      </c>
      <c r="FL98" s="10">
        <v>0</v>
      </c>
      <c r="FM98" s="10">
        <v>0</v>
      </c>
      <c r="FN98" s="10">
        <v>0</v>
      </c>
      <c r="FO98" s="10">
        <v>405</v>
      </c>
      <c r="FP98" s="10">
        <v>110374</v>
      </c>
      <c r="FQ98" s="10">
        <v>0</v>
      </c>
      <c r="FR98" s="10">
        <v>0</v>
      </c>
      <c r="FT98" s="10">
        <v>0</v>
      </c>
      <c r="FU98" s="10">
        <v>0</v>
      </c>
      <c r="FV98" s="10">
        <v>0</v>
      </c>
      <c r="FW98" s="10">
        <v>1772647</v>
      </c>
      <c r="FX98" s="10">
        <v>0</v>
      </c>
      <c r="FY98" s="10">
        <v>0</v>
      </c>
      <c r="GA98" s="10">
        <v>0</v>
      </c>
      <c r="GB98" s="10">
        <v>0</v>
      </c>
      <c r="GC98" s="10">
        <v>11972</v>
      </c>
      <c r="GD98" s="10">
        <v>0</v>
      </c>
      <c r="GE98" s="10">
        <v>0</v>
      </c>
      <c r="GF98" s="10">
        <v>0</v>
      </c>
      <c r="GI98" s="10">
        <v>0</v>
      </c>
      <c r="GJ98" s="10">
        <v>129275</v>
      </c>
      <c r="GM98" s="10">
        <v>0</v>
      </c>
      <c r="GN98" s="10">
        <v>0</v>
      </c>
      <c r="GO98" s="10">
        <v>0</v>
      </c>
      <c r="GP98" s="10">
        <v>0</v>
      </c>
      <c r="GR98" s="10">
        <v>34832</v>
      </c>
      <c r="GS98" s="10">
        <v>0</v>
      </c>
      <c r="GT98" s="10">
        <v>4034</v>
      </c>
      <c r="GV98" s="10">
        <v>0</v>
      </c>
      <c r="GW98" s="10">
        <v>0</v>
      </c>
      <c r="GX98" s="10">
        <v>5256</v>
      </c>
      <c r="GY98" s="10">
        <v>4422047</v>
      </c>
      <c r="GZ98" s="10">
        <v>0</v>
      </c>
      <c r="HA98" s="10">
        <v>15760</v>
      </c>
      <c r="HB98" s="149"/>
      <c r="HC98" s="10">
        <v>0</v>
      </c>
      <c r="HD98" s="10">
        <v>0</v>
      </c>
      <c r="HE98" s="10">
        <v>0</v>
      </c>
      <c r="HF98" s="10">
        <v>0</v>
      </c>
      <c r="HG98" s="10">
        <v>0</v>
      </c>
      <c r="HH98" s="10">
        <v>0</v>
      </c>
      <c r="HI98" s="10">
        <v>0</v>
      </c>
      <c r="HJ98" s="10">
        <v>0</v>
      </c>
      <c r="HL98" s="10">
        <v>0</v>
      </c>
      <c r="HM98" s="10">
        <v>0</v>
      </c>
      <c r="HN98" s="10">
        <v>0</v>
      </c>
      <c r="HO98" s="10">
        <v>0</v>
      </c>
      <c r="HP98" s="10">
        <v>0</v>
      </c>
      <c r="HQ98" s="10">
        <v>0</v>
      </c>
      <c r="HU98" s="10">
        <v>0</v>
      </c>
      <c r="HX98" s="16"/>
      <c r="IA98" s="16"/>
      <c r="IB98" s="16">
        <v>0</v>
      </c>
      <c r="IE98" s="10">
        <v>0</v>
      </c>
      <c r="IF98" s="10">
        <v>0</v>
      </c>
      <c r="IG98" s="10">
        <v>0</v>
      </c>
      <c r="JA98" s="10">
        <v>0</v>
      </c>
      <c r="JB98" s="101">
        <v>536197</v>
      </c>
      <c r="JC98" s="10">
        <v>0</v>
      </c>
      <c r="JE98" s="10">
        <v>22751</v>
      </c>
      <c r="JF98" s="10">
        <v>86840</v>
      </c>
      <c r="JG98" s="10">
        <v>0</v>
      </c>
      <c r="JH98" s="10">
        <v>0</v>
      </c>
      <c r="JI98" s="10">
        <v>28687.86</v>
      </c>
      <c r="JJ98" s="10">
        <v>24769</v>
      </c>
      <c r="JK98" s="10">
        <v>38659</v>
      </c>
      <c r="JL98" s="10">
        <v>215952.25</v>
      </c>
      <c r="JM98" s="10">
        <v>42128</v>
      </c>
      <c r="JN98" s="10">
        <v>8294</v>
      </c>
      <c r="JO98" s="10">
        <v>681832</v>
      </c>
      <c r="JP98" s="10">
        <v>8159.5</v>
      </c>
      <c r="JQ98" s="10">
        <v>57102.1</v>
      </c>
      <c r="JR98" s="10">
        <v>17546</v>
      </c>
      <c r="JS98" s="10">
        <v>0</v>
      </c>
      <c r="JT98" s="10">
        <v>930238</v>
      </c>
      <c r="JU98" s="10">
        <v>6387</v>
      </c>
      <c r="JV98" s="10">
        <v>41390</v>
      </c>
      <c r="JW98" s="10">
        <v>532064</v>
      </c>
      <c r="JX98" s="10">
        <v>0</v>
      </c>
      <c r="JY98" s="10">
        <v>18320</v>
      </c>
      <c r="JZ98" s="10">
        <v>0</v>
      </c>
      <c r="KA98" s="10">
        <v>0</v>
      </c>
      <c r="KD98" s="10">
        <v>0</v>
      </c>
      <c r="KE98" s="10">
        <v>0</v>
      </c>
      <c r="KF98" s="10">
        <v>28707851</v>
      </c>
      <c r="KH98" s="10">
        <v>0</v>
      </c>
      <c r="KJ98" s="10">
        <v>0</v>
      </c>
      <c r="KK98" s="10">
        <v>0</v>
      </c>
      <c r="KL98" s="10">
        <v>0</v>
      </c>
      <c r="KN98" s="10">
        <v>46113</v>
      </c>
      <c r="KP98" s="10">
        <v>0</v>
      </c>
      <c r="KQ98" s="10">
        <v>0</v>
      </c>
      <c r="KR98" s="10">
        <v>0</v>
      </c>
      <c r="KT98" s="10">
        <v>35000</v>
      </c>
      <c r="KU98" s="10">
        <v>0</v>
      </c>
      <c r="KV98" s="10">
        <v>0</v>
      </c>
      <c r="KX98" s="10">
        <v>0</v>
      </c>
      <c r="KY98" s="101">
        <v>0</v>
      </c>
      <c r="KZ98" s="10">
        <v>0</v>
      </c>
      <c r="LA98" s="10">
        <v>4225</v>
      </c>
      <c r="LC98" s="10">
        <v>0</v>
      </c>
      <c r="LD98" s="10">
        <v>0</v>
      </c>
      <c r="LI98" s="10">
        <v>0</v>
      </c>
      <c r="LK98" s="10">
        <v>0</v>
      </c>
      <c r="LL98" s="10">
        <v>1659067</v>
      </c>
      <c r="LM98" s="10">
        <v>0</v>
      </c>
      <c r="LO98" s="10">
        <v>52049</v>
      </c>
      <c r="LP98" s="10">
        <v>2199</v>
      </c>
      <c r="LQ98" s="10">
        <v>72905</v>
      </c>
      <c r="LR98" s="10">
        <v>0</v>
      </c>
      <c r="LS98" s="10">
        <v>162045</v>
      </c>
      <c r="LT98" s="10">
        <v>0</v>
      </c>
      <c r="LV98" s="10">
        <v>0</v>
      </c>
      <c r="LW98" s="10">
        <v>0</v>
      </c>
      <c r="LX98" s="10">
        <v>13600</v>
      </c>
      <c r="LY98" s="10">
        <v>0</v>
      </c>
      <c r="LZ98" s="10">
        <v>0</v>
      </c>
      <c r="MA98" s="10">
        <v>4982</v>
      </c>
      <c r="MB98" s="10">
        <v>0</v>
      </c>
      <c r="MC98" s="10">
        <v>0</v>
      </c>
      <c r="MD98" s="10">
        <v>0</v>
      </c>
      <c r="ME98" s="10">
        <v>0</v>
      </c>
      <c r="MF98" s="10">
        <v>0</v>
      </c>
      <c r="MG98" s="10">
        <v>0</v>
      </c>
      <c r="MH98" s="10">
        <v>0</v>
      </c>
      <c r="MI98" s="10">
        <v>0</v>
      </c>
      <c r="MJ98" s="10">
        <v>0</v>
      </c>
      <c r="ML98" s="10">
        <v>0</v>
      </c>
      <c r="MP98" s="10">
        <v>0</v>
      </c>
      <c r="MQ98" s="10">
        <v>0</v>
      </c>
      <c r="MV98" s="10">
        <v>0</v>
      </c>
      <c r="MW98" s="10">
        <v>0</v>
      </c>
      <c r="MX98" s="10">
        <v>0</v>
      </c>
      <c r="MY98" s="10">
        <v>0</v>
      </c>
      <c r="NA98" s="10">
        <v>0</v>
      </c>
      <c r="NB98" s="10">
        <v>0</v>
      </c>
      <c r="NC98" s="10">
        <v>0</v>
      </c>
      <c r="ND98" s="10">
        <v>0</v>
      </c>
      <c r="NE98" s="10">
        <v>0</v>
      </c>
      <c r="NF98" s="10">
        <v>277510</v>
      </c>
      <c r="NG98" s="10">
        <v>0</v>
      </c>
      <c r="NH98" s="10">
        <v>0</v>
      </c>
      <c r="NK98" s="10">
        <v>0</v>
      </c>
      <c r="NL98" s="10">
        <v>0</v>
      </c>
      <c r="NM98" s="10">
        <v>0</v>
      </c>
      <c r="NN98" s="10">
        <v>0</v>
      </c>
      <c r="NO98" s="10">
        <v>0</v>
      </c>
      <c r="NS98" s="10">
        <v>1939623</v>
      </c>
      <c r="NT98" s="10">
        <v>0</v>
      </c>
      <c r="NU98" s="10">
        <v>263897</v>
      </c>
      <c r="NW98" s="10">
        <v>9375</v>
      </c>
      <c r="NY98" s="10">
        <v>0</v>
      </c>
      <c r="OA98" s="10">
        <v>14054</v>
      </c>
      <c r="OB98" s="10">
        <v>0</v>
      </c>
      <c r="OC98" s="10">
        <v>38369</v>
      </c>
      <c r="OE98" s="10">
        <v>0</v>
      </c>
      <c r="OF98" s="10">
        <v>62391</v>
      </c>
      <c r="OG98" s="10">
        <v>13344</v>
      </c>
      <c r="OH98" s="10">
        <v>0</v>
      </c>
      <c r="OJ98" s="10">
        <v>59000</v>
      </c>
      <c r="OK98" s="10">
        <v>0</v>
      </c>
      <c r="OL98" s="10">
        <v>0</v>
      </c>
      <c r="OO98" s="10">
        <v>165544</v>
      </c>
      <c r="OP98" s="10">
        <v>0</v>
      </c>
      <c r="OQ98" s="10">
        <v>4087452</v>
      </c>
      <c r="OR98" s="10">
        <v>0</v>
      </c>
      <c r="OS98" s="10">
        <v>0</v>
      </c>
      <c r="OU98" s="10">
        <v>0</v>
      </c>
    </row>
    <row r="99" spans="1:411" s="10" customFormat="1" ht="16" thickBot="1">
      <c r="A99" s="10" t="s">
        <v>56</v>
      </c>
      <c r="B99" s="28">
        <f>SUM(B94:B98)</f>
        <v>104511</v>
      </c>
      <c r="C99" s="10">
        <v>9746104</v>
      </c>
      <c r="D99" s="28">
        <f>SUM(D94:D98)</f>
        <v>1698315</v>
      </c>
      <c r="E99" s="10">
        <v>22996015</v>
      </c>
      <c r="F99" s="10">
        <v>15025666</v>
      </c>
      <c r="G99" s="10">
        <v>13105869</v>
      </c>
      <c r="H99" s="10">
        <v>76000</v>
      </c>
      <c r="I99" s="10">
        <v>2733250</v>
      </c>
      <c r="J99" s="10">
        <v>0</v>
      </c>
      <c r="K99" s="10">
        <v>333035</v>
      </c>
      <c r="L99" s="10">
        <v>6610090</v>
      </c>
      <c r="M99" s="10">
        <v>5023663</v>
      </c>
      <c r="N99" s="10">
        <v>2688978</v>
      </c>
      <c r="O99" s="10">
        <v>0</v>
      </c>
      <c r="P99" s="10">
        <v>0</v>
      </c>
      <c r="Q99" s="10">
        <v>104542</v>
      </c>
      <c r="R99" s="10">
        <v>0</v>
      </c>
      <c r="S99" s="10">
        <v>2660369</v>
      </c>
      <c r="T99" s="10">
        <v>1397640</v>
      </c>
      <c r="U99" s="10">
        <v>574018</v>
      </c>
      <c r="V99" s="10">
        <v>425987</v>
      </c>
      <c r="W99" s="10">
        <v>723453</v>
      </c>
      <c r="X99" s="10">
        <v>1050696</v>
      </c>
      <c r="Y99" s="10">
        <v>1234357</v>
      </c>
      <c r="Z99" s="10">
        <v>952757</v>
      </c>
      <c r="AA99" s="10">
        <v>1412445</v>
      </c>
      <c r="AB99" s="10">
        <v>735585</v>
      </c>
      <c r="AC99" s="10">
        <v>968124</v>
      </c>
      <c r="AD99" s="28">
        <f>SUM(AD94:AD98)</f>
        <v>226021343</v>
      </c>
      <c r="AE99" s="10">
        <v>4934855</v>
      </c>
      <c r="AF99" s="10">
        <v>23492</v>
      </c>
      <c r="AG99" s="10">
        <v>1473158</v>
      </c>
      <c r="AH99" s="10">
        <v>336782</v>
      </c>
      <c r="AI99" s="10">
        <v>856252</v>
      </c>
      <c r="AJ99" s="10">
        <v>427624</v>
      </c>
      <c r="AK99" s="10">
        <v>301469</v>
      </c>
      <c r="AL99" s="10">
        <v>99326</v>
      </c>
      <c r="AM99" s="10">
        <v>259301</v>
      </c>
      <c r="AN99" s="10">
        <v>1950936</v>
      </c>
      <c r="AO99" s="10">
        <v>567599</v>
      </c>
      <c r="AP99" s="10">
        <v>440825</v>
      </c>
      <c r="AQ99" s="10">
        <v>1742934</v>
      </c>
      <c r="AR99" s="10">
        <v>404128</v>
      </c>
      <c r="AS99" s="10">
        <v>289591</v>
      </c>
      <c r="AT99" s="10">
        <v>1756807</v>
      </c>
      <c r="AU99" s="10">
        <v>364808</v>
      </c>
      <c r="AV99" s="10">
        <v>74586</v>
      </c>
      <c r="AW99" s="10">
        <v>3135845</v>
      </c>
      <c r="AX99" s="10">
        <v>328193</v>
      </c>
      <c r="AY99" s="10">
        <v>1154492</v>
      </c>
      <c r="AZ99" s="10">
        <v>712681</v>
      </c>
      <c r="BA99" s="10">
        <v>827482</v>
      </c>
      <c r="BB99" s="10">
        <v>43856423</v>
      </c>
      <c r="BC99" s="10">
        <v>43856423</v>
      </c>
      <c r="BD99" s="10">
        <v>43856423</v>
      </c>
      <c r="BE99" s="10">
        <v>43856423</v>
      </c>
      <c r="BF99" s="10">
        <v>43856423</v>
      </c>
      <c r="BG99" s="10">
        <v>43856423</v>
      </c>
      <c r="BH99" s="10">
        <v>2578463</v>
      </c>
      <c r="BI99" s="10">
        <v>0</v>
      </c>
      <c r="BJ99" s="10">
        <v>21431362</v>
      </c>
      <c r="BK99" s="10">
        <v>166694</v>
      </c>
      <c r="BL99" s="10">
        <v>0</v>
      </c>
      <c r="BM99" s="10">
        <v>0</v>
      </c>
      <c r="BN99" s="10">
        <v>4029171</v>
      </c>
      <c r="BO99" s="10">
        <v>18930533</v>
      </c>
      <c r="BP99" s="10">
        <v>15896691</v>
      </c>
      <c r="BQ99" s="10">
        <v>15896691</v>
      </c>
      <c r="BR99" s="10">
        <v>15896691</v>
      </c>
      <c r="BS99" s="10">
        <v>15896691</v>
      </c>
      <c r="BT99" s="10">
        <v>15896691</v>
      </c>
      <c r="BU99" s="10">
        <v>15896691</v>
      </c>
      <c r="BV99" s="10">
        <v>15896691</v>
      </c>
      <c r="BW99" s="10">
        <v>15896691</v>
      </c>
      <c r="BX99" s="10">
        <v>15896691</v>
      </c>
      <c r="BY99" s="10">
        <v>15896691</v>
      </c>
      <c r="BZ99" s="10">
        <v>15896691</v>
      </c>
      <c r="CA99" s="10">
        <v>15896691</v>
      </c>
      <c r="CB99" s="10">
        <v>211995</v>
      </c>
      <c r="CC99" s="10">
        <v>11196163</v>
      </c>
      <c r="CD99" s="10">
        <v>0</v>
      </c>
      <c r="CE99" s="10">
        <v>6979221</v>
      </c>
      <c r="CF99" s="10">
        <v>7087811</v>
      </c>
      <c r="CG99" s="10">
        <v>8943468</v>
      </c>
      <c r="CH99" s="10">
        <v>17660793</v>
      </c>
      <c r="CI99" s="10">
        <v>13914962</v>
      </c>
      <c r="CJ99" s="10">
        <v>13489798</v>
      </c>
      <c r="CK99" s="10">
        <v>6184433</v>
      </c>
      <c r="CL99" s="10">
        <v>20456282</v>
      </c>
      <c r="CM99" s="10">
        <v>8480718</v>
      </c>
      <c r="CN99" s="10">
        <v>6915993</v>
      </c>
      <c r="CO99" s="10">
        <v>140285</v>
      </c>
      <c r="CP99" s="10">
        <v>6631476</v>
      </c>
      <c r="CQ99" s="10">
        <v>6771748</v>
      </c>
      <c r="CR99" s="10">
        <v>8767137</v>
      </c>
      <c r="CS99" s="10">
        <v>10048059</v>
      </c>
      <c r="CT99" s="10">
        <v>8841816</v>
      </c>
      <c r="CU99" s="10">
        <v>8445362</v>
      </c>
      <c r="CV99" s="10">
        <v>11901244</v>
      </c>
      <c r="CW99" s="10">
        <v>10632563</v>
      </c>
      <c r="CX99" s="10">
        <v>6243062</v>
      </c>
      <c r="CY99" s="10">
        <v>7839912</v>
      </c>
      <c r="CZ99" s="10">
        <v>5512255</v>
      </c>
      <c r="DA99" s="10">
        <v>10827232</v>
      </c>
      <c r="DB99" s="10">
        <v>8257890</v>
      </c>
      <c r="DC99" s="10">
        <v>9647412</v>
      </c>
      <c r="DD99" s="10">
        <v>217629</v>
      </c>
      <c r="DE99" s="10">
        <v>60499142</v>
      </c>
      <c r="DF99" s="10">
        <v>99514</v>
      </c>
      <c r="DG99" s="10">
        <v>170188</v>
      </c>
      <c r="DH99" s="10">
        <v>20643</v>
      </c>
      <c r="DI99" s="10">
        <v>601181</v>
      </c>
      <c r="DJ99" s="10">
        <v>509384</v>
      </c>
      <c r="DK99" s="10">
        <v>3314172</v>
      </c>
      <c r="DL99" s="10">
        <v>486553</v>
      </c>
      <c r="DM99" s="10">
        <v>14111377</v>
      </c>
      <c r="DN99" s="10">
        <v>7252117</v>
      </c>
      <c r="DO99" s="10">
        <v>204850</v>
      </c>
      <c r="DP99" s="10">
        <v>12313996</v>
      </c>
      <c r="DQ99" s="10">
        <v>0</v>
      </c>
      <c r="DR99" s="10">
        <v>810103</v>
      </c>
      <c r="DS99" s="10">
        <v>721013</v>
      </c>
      <c r="DT99" s="10">
        <v>10222540</v>
      </c>
      <c r="DU99" s="10">
        <v>3177037</v>
      </c>
      <c r="DV99" s="10">
        <v>40775</v>
      </c>
      <c r="DW99" s="10">
        <v>15109019</v>
      </c>
      <c r="DX99" s="10">
        <v>5119571</v>
      </c>
      <c r="DY99" s="10">
        <v>2919336</v>
      </c>
      <c r="DZ99" s="10">
        <v>15069442</v>
      </c>
      <c r="EA99" s="10">
        <v>4074153</v>
      </c>
      <c r="EB99" s="10">
        <v>2980767</v>
      </c>
      <c r="EC99" s="10">
        <v>6496171</v>
      </c>
      <c r="ED99" s="10">
        <v>7000</v>
      </c>
      <c r="EE99" s="10">
        <v>0</v>
      </c>
      <c r="EF99" s="10">
        <v>443385</v>
      </c>
      <c r="EG99" s="10">
        <v>413843</v>
      </c>
      <c r="EH99" s="10">
        <v>138903</v>
      </c>
      <c r="EI99" s="10">
        <v>658525</v>
      </c>
      <c r="EJ99" s="10">
        <v>0</v>
      </c>
      <c r="EL99" s="10">
        <v>31175</v>
      </c>
      <c r="EM99" s="10">
        <v>4830862</v>
      </c>
      <c r="EN99" s="10">
        <v>6945340</v>
      </c>
      <c r="EO99" s="10">
        <v>14624673</v>
      </c>
      <c r="EQ99" s="10">
        <v>6011489</v>
      </c>
      <c r="ER99" s="10">
        <v>667634</v>
      </c>
      <c r="ES99" s="10">
        <v>520694</v>
      </c>
      <c r="ET99" s="10">
        <v>14413396</v>
      </c>
      <c r="EU99" s="10">
        <v>0</v>
      </c>
      <c r="EV99" s="10">
        <v>575175</v>
      </c>
      <c r="EW99" s="10">
        <v>304436</v>
      </c>
      <c r="EX99" s="10">
        <v>4591105</v>
      </c>
      <c r="EY99" s="10">
        <v>2630713</v>
      </c>
      <c r="EZ99" s="10">
        <v>848603</v>
      </c>
      <c r="FA99" s="10">
        <v>795517</v>
      </c>
      <c r="FB99" s="10">
        <v>479057</v>
      </c>
      <c r="FC99" s="10">
        <v>396981</v>
      </c>
      <c r="FD99" s="10">
        <v>196905</v>
      </c>
      <c r="FE99" s="10">
        <v>8032605</v>
      </c>
      <c r="FF99" s="10">
        <v>1327506</v>
      </c>
      <c r="FG99" s="10">
        <v>334559</v>
      </c>
      <c r="FH99" s="10">
        <v>2944898</v>
      </c>
      <c r="FI99" s="10">
        <v>8090381</v>
      </c>
      <c r="FJ99" s="10">
        <v>4210329</v>
      </c>
      <c r="FK99" s="10">
        <v>15936151</v>
      </c>
      <c r="FL99" s="10">
        <v>4238154</v>
      </c>
      <c r="FM99" s="10">
        <v>17901866</v>
      </c>
      <c r="FN99" s="10">
        <v>698520</v>
      </c>
      <c r="FO99" s="10">
        <v>16136966</v>
      </c>
      <c r="FP99" s="10">
        <v>8258542</v>
      </c>
      <c r="FQ99" s="10">
        <v>88078</v>
      </c>
      <c r="FR99" s="10">
        <v>7385084</v>
      </c>
      <c r="FS99" s="10">
        <v>280481</v>
      </c>
      <c r="FT99" s="10">
        <v>4062334</v>
      </c>
      <c r="FU99" s="10">
        <v>14937</v>
      </c>
      <c r="FV99" s="10">
        <v>1166305</v>
      </c>
      <c r="FW99" s="10">
        <v>8456303</v>
      </c>
      <c r="FX99" s="10">
        <v>132260</v>
      </c>
      <c r="FY99" s="10">
        <v>729130</v>
      </c>
      <c r="FZ99" s="10">
        <v>217813</v>
      </c>
      <c r="GA99" s="10">
        <v>12000</v>
      </c>
      <c r="GB99" s="10">
        <v>238090</v>
      </c>
      <c r="GC99" s="10">
        <v>509384</v>
      </c>
      <c r="GD99" s="10">
        <v>10631306</v>
      </c>
      <c r="GE99" s="10">
        <v>4120027</v>
      </c>
      <c r="GF99" s="10">
        <v>763143</v>
      </c>
      <c r="GG99" s="10">
        <v>22614</v>
      </c>
      <c r="GH99" s="10">
        <v>4112622</v>
      </c>
      <c r="GI99" s="10">
        <v>2615580</v>
      </c>
      <c r="GJ99" s="10">
        <v>6976554</v>
      </c>
      <c r="GK99" s="10">
        <v>742845</v>
      </c>
      <c r="GL99" s="10">
        <v>5642754</v>
      </c>
      <c r="GM99" s="10">
        <v>393229</v>
      </c>
      <c r="GN99" s="10">
        <v>162774</v>
      </c>
      <c r="GO99" s="10">
        <v>3945587</v>
      </c>
      <c r="GP99" s="10">
        <v>0</v>
      </c>
      <c r="GQ99" s="10">
        <v>2024254</v>
      </c>
      <c r="GR99" s="10">
        <v>7054064</v>
      </c>
      <c r="GS99" s="10">
        <v>2869371</v>
      </c>
      <c r="GT99" s="10">
        <v>467040</v>
      </c>
      <c r="GU99" s="10">
        <v>5382111</v>
      </c>
      <c r="GV99" s="10">
        <v>13302397</v>
      </c>
      <c r="GW99" s="10">
        <v>1352514</v>
      </c>
      <c r="GX99" s="10">
        <v>10155019</v>
      </c>
      <c r="GY99" s="10">
        <v>14598316</v>
      </c>
      <c r="GZ99" s="10">
        <v>4668295</v>
      </c>
      <c r="HA99" s="10">
        <v>14486427</v>
      </c>
      <c r="HB99" s="151">
        <f>SUM(HB94:HB98)</f>
        <v>4632868</v>
      </c>
      <c r="HC99" s="10">
        <v>1114149</v>
      </c>
      <c r="HD99" s="10">
        <v>345242</v>
      </c>
      <c r="HE99" s="10">
        <v>10692937</v>
      </c>
      <c r="HF99" s="10">
        <v>10627010</v>
      </c>
      <c r="HG99" s="10">
        <v>1334675</v>
      </c>
      <c r="HH99" s="10">
        <v>922633</v>
      </c>
      <c r="HI99" s="10">
        <v>5692554</v>
      </c>
      <c r="HJ99" s="10">
        <v>527138</v>
      </c>
      <c r="HK99" s="10">
        <v>323171</v>
      </c>
      <c r="HL99" s="10">
        <v>0</v>
      </c>
      <c r="HM99" s="10">
        <v>0</v>
      </c>
      <c r="HN99" s="10">
        <v>1621533</v>
      </c>
      <c r="HO99" s="10">
        <v>1023652</v>
      </c>
      <c r="HP99" s="10">
        <v>1373769</v>
      </c>
      <c r="HQ99" s="10">
        <v>10400923</v>
      </c>
      <c r="HR99" s="10">
        <v>87956</v>
      </c>
      <c r="HS99" s="10">
        <v>567074</v>
      </c>
      <c r="HT99" s="10">
        <v>1241385</v>
      </c>
      <c r="HU99" s="10">
        <v>1257083</v>
      </c>
      <c r="HV99" s="10">
        <v>267568</v>
      </c>
      <c r="HW99" s="10">
        <v>128043</v>
      </c>
      <c r="HX99" s="16">
        <v>0</v>
      </c>
      <c r="HY99" s="10">
        <v>4922152</v>
      </c>
      <c r="HZ99" s="10">
        <v>756499</v>
      </c>
      <c r="IA99" s="16">
        <v>188384</v>
      </c>
      <c r="IB99" s="16">
        <v>0</v>
      </c>
      <c r="IC99" s="10">
        <v>75188</v>
      </c>
      <c r="ID99" s="10">
        <v>102583</v>
      </c>
      <c r="IE99" s="10">
        <v>122285</v>
      </c>
      <c r="IF99" s="10">
        <v>369489</v>
      </c>
      <c r="IG99" s="10">
        <v>548676</v>
      </c>
      <c r="IH99" s="10">
        <v>11820279</v>
      </c>
      <c r="II99" s="10">
        <v>212367</v>
      </c>
      <c r="IJ99" s="10">
        <v>187892</v>
      </c>
      <c r="IK99" s="10">
        <v>360507</v>
      </c>
      <c r="IL99" s="10">
        <v>0</v>
      </c>
      <c r="IM99" s="10">
        <v>139595</v>
      </c>
      <c r="IN99" s="10">
        <v>444963</v>
      </c>
      <c r="IO99" s="10">
        <v>369804</v>
      </c>
      <c r="IP99" s="10">
        <v>1032967</v>
      </c>
      <c r="IQ99" s="10">
        <v>787990</v>
      </c>
      <c r="IR99" s="10">
        <v>539462</v>
      </c>
      <c r="IS99" s="10">
        <v>894951</v>
      </c>
      <c r="IT99" s="10">
        <v>531917</v>
      </c>
      <c r="IU99" s="10">
        <v>835487</v>
      </c>
      <c r="IV99" s="10">
        <v>401809</v>
      </c>
      <c r="IW99" s="10">
        <v>645984</v>
      </c>
      <c r="IX99" s="10">
        <v>108494</v>
      </c>
      <c r="IY99" s="10">
        <v>228471</v>
      </c>
      <c r="IZ99" s="10">
        <v>6152313</v>
      </c>
      <c r="JA99" s="10">
        <v>3414030</v>
      </c>
      <c r="JB99" s="102">
        <v>4924618</v>
      </c>
      <c r="JC99" s="10">
        <v>18363770</v>
      </c>
      <c r="JD99" s="10">
        <v>81998</v>
      </c>
      <c r="JE99" s="10">
        <v>5108319</v>
      </c>
      <c r="JF99" s="10">
        <v>6905015</v>
      </c>
      <c r="JG99" s="10">
        <v>174722</v>
      </c>
      <c r="JH99" s="10">
        <v>466467</v>
      </c>
      <c r="JI99" s="10">
        <v>16684145</v>
      </c>
      <c r="JJ99" s="10">
        <v>16224895</v>
      </c>
      <c r="JK99" s="10">
        <v>21588692</v>
      </c>
      <c r="JL99" s="10">
        <v>18514756</v>
      </c>
      <c r="JM99" s="10">
        <v>20096825</v>
      </c>
      <c r="JN99" s="10">
        <v>14973796</v>
      </c>
      <c r="JO99" s="10">
        <v>14494178</v>
      </c>
      <c r="JP99" s="10">
        <v>14071461</v>
      </c>
      <c r="JQ99" s="10">
        <v>17852289</v>
      </c>
      <c r="JR99" s="10">
        <v>10910269</v>
      </c>
      <c r="JS99" s="10">
        <v>22466698</v>
      </c>
      <c r="JT99" s="10">
        <v>18854237</v>
      </c>
      <c r="JU99" s="10">
        <v>23170134</v>
      </c>
      <c r="JV99" s="10">
        <v>16559479</v>
      </c>
      <c r="JW99" s="10">
        <v>75385521</v>
      </c>
      <c r="JX99" s="10">
        <v>0</v>
      </c>
      <c r="JY99" s="10">
        <v>930816</v>
      </c>
      <c r="JZ99" s="10">
        <v>553931</v>
      </c>
      <c r="KA99" s="10">
        <v>646637</v>
      </c>
      <c r="KB99" s="10">
        <v>389315</v>
      </c>
      <c r="KC99" s="10">
        <v>635901</v>
      </c>
      <c r="KD99" s="10">
        <v>32148</v>
      </c>
      <c r="KE99" s="10">
        <v>7694615</v>
      </c>
      <c r="KF99" s="10">
        <v>45957948</v>
      </c>
      <c r="KG99" s="10">
        <v>136526</v>
      </c>
      <c r="KH99" s="10">
        <v>2863856</v>
      </c>
      <c r="KI99" s="10">
        <v>702112</v>
      </c>
      <c r="KJ99" s="10">
        <v>129603</v>
      </c>
      <c r="KK99" s="10">
        <v>6873874</v>
      </c>
      <c r="KL99" s="10">
        <v>1754756</v>
      </c>
      <c r="KM99" s="10">
        <v>2861</v>
      </c>
      <c r="KN99" s="10">
        <v>47654</v>
      </c>
      <c r="KO99" s="10">
        <v>4632868</v>
      </c>
      <c r="KP99" s="10">
        <v>43018</v>
      </c>
      <c r="KQ99" s="10">
        <v>0</v>
      </c>
      <c r="KR99" s="10">
        <v>772983</v>
      </c>
      <c r="KS99" s="10">
        <v>29626</v>
      </c>
      <c r="KT99" s="10">
        <v>10328727</v>
      </c>
      <c r="KU99" s="10">
        <v>1849910</v>
      </c>
      <c r="KV99" s="10">
        <v>0</v>
      </c>
      <c r="KW99" s="10">
        <v>3259810</v>
      </c>
      <c r="KX99" s="10">
        <v>1055436</v>
      </c>
      <c r="KY99" s="102">
        <v>4802077</v>
      </c>
      <c r="KZ99" s="10">
        <v>0</v>
      </c>
      <c r="LA99" s="10">
        <v>2347818</v>
      </c>
      <c r="LB99" s="10">
        <v>7342953</v>
      </c>
      <c r="LC99" s="10">
        <v>150721</v>
      </c>
      <c r="LD99" s="10">
        <v>3102625</v>
      </c>
      <c r="LE99" s="10">
        <v>11767271</v>
      </c>
      <c r="LF99" s="10">
        <v>1427060</v>
      </c>
      <c r="LG99" s="10">
        <v>3556194</v>
      </c>
      <c r="LH99" s="10">
        <v>1164062</v>
      </c>
      <c r="LI99" s="10">
        <v>0</v>
      </c>
      <c r="LJ99" s="10">
        <v>18072902</v>
      </c>
      <c r="LK99" s="10">
        <v>2073455</v>
      </c>
      <c r="LL99" s="10">
        <v>4772662</v>
      </c>
      <c r="LM99" s="10">
        <v>29947</v>
      </c>
      <c r="LN99" s="10">
        <v>1183685</v>
      </c>
      <c r="LO99" s="10">
        <v>7366546</v>
      </c>
      <c r="LP99" s="10">
        <v>51302589</v>
      </c>
      <c r="LQ99" s="10">
        <v>7173954</v>
      </c>
      <c r="LR99" s="10">
        <v>5392977</v>
      </c>
      <c r="LS99" s="10">
        <v>235543</v>
      </c>
      <c r="LT99" s="10">
        <v>1780241</v>
      </c>
      <c r="LU99" s="10">
        <v>1420288</v>
      </c>
      <c r="LV99" s="10">
        <v>0</v>
      </c>
      <c r="LW99" s="10">
        <v>254336</v>
      </c>
      <c r="LX99" s="10">
        <v>296339</v>
      </c>
      <c r="LY99" s="10">
        <v>8454186</v>
      </c>
      <c r="LZ99" s="10">
        <v>147312</v>
      </c>
      <c r="MA99" s="10">
        <v>714589</v>
      </c>
      <c r="MB99" s="10">
        <v>3551</v>
      </c>
      <c r="MC99" s="10">
        <v>0</v>
      </c>
      <c r="MD99" s="10">
        <v>0</v>
      </c>
      <c r="ME99" s="10">
        <v>0</v>
      </c>
      <c r="MF99" s="10">
        <v>0</v>
      </c>
      <c r="MG99" s="10">
        <v>4822675</v>
      </c>
      <c r="MH99" s="10">
        <v>24400</v>
      </c>
      <c r="MI99" s="10">
        <v>75614</v>
      </c>
      <c r="MJ99" s="10">
        <v>352587</v>
      </c>
      <c r="MK99" s="10">
        <v>182952</v>
      </c>
      <c r="ML99" s="10">
        <v>10937749</v>
      </c>
      <c r="MM99" s="10">
        <v>19944776</v>
      </c>
      <c r="MN99" s="10">
        <v>0</v>
      </c>
      <c r="MO99" s="10">
        <v>0</v>
      </c>
      <c r="MP99" s="10">
        <v>3514800</v>
      </c>
      <c r="MQ99" s="10">
        <v>1641102</v>
      </c>
      <c r="MR99" s="10">
        <v>5611749</v>
      </c>
      <c r="MS99" s="10">
        <v>947914</v>
      </c>
      <c r="MT99" s="10">
        <v>1823143</v>
      </c>
      <c r="MU99" s="10">
        <v>348606</v>
      </c>
      <c r="MV99" s="10">
        <v>9458257</v>
      </c>
      <c r="MW99" s="10">
        <v>444704</v>
      </c>
      <c r="MX99" s="10">
        <v>215392</v>
      </c>
      <c r="MY99" s="10">
        <v>0</v>
      </c>
      <c r="MZ99" s="10">
        <v>26971448</v>
      </c>
      <c r="NA99" s="10">
        <v>0</v>
      </c>
      <c r="NB99" s="10">
        <v>111</v>
      </c>
      <c r="NC99" s="10">
        <v>115034</v>
      </c>
      <c r="ND99" s="10">
        <v>737177</v>
      </c>
      <c r="NE99" s="10">
        <v>18448</v>
      </c>
      <c r="NF99" s="10">
        <v>277510</v>
      </c>
      <c r="NG99" s="10">
        <v>148029</v>
      </c>
      <c r="NH99" s="10">
        <v>402277</v>
      </c>
      <c r="NJ99" s="10">
        <v>558599</v>
      </c>
      <c r="NK99" s="10">
        <v>802734</v>
      </c>
      <c r="NL99" s="10">
        <v>1835513</v>
      </c>
      <c r="NM99" s="10">
        <v>9295735</v>
      </c>
      <c r="NN99" s="10">
        <v>262176</v>
      </c>
      <c r="NO99" s="10">
        <v>568918</v>
      </c>
      <c r="NP99" s="10">
        <v>21644889</v>
      </c>
      <c r="NQ99" s="10">
        <v>83964</v>
      </c>
      <c r="NR99" s="10">
        <v>149270</v>
      </c>
      <c r="NS99" s="10">
        <v>4685537</v>
      </c>
      <c r="NT99" s="10">
        <v>90066</v>
      </c>
      <c r="NU99" s="10">
        <v>16918564</v>
      </c>
      <c r="NV99" s="10">
        <v>297098</v>
      </c>
      <c r="NW99" s="10">
        <v>3314172</v>
      </c>
      <c r="NX99" s="10">
        <v>2065932</v>
      </c>
      <c r="NY99" s="10">
        <v>189010</v>
      </c>
      <c r="NZ99" s="10">
        <v>64872</v>
      </c>
      <c r="OA99" s="10">
        <v>12995221</v>
      </c>
      <c r="OB99" s="10">
        <v>28708221</v>
      </c>
      <c r="OC99" s="10">
        <v>16413606</v>
      </c>
      <c r="OD99" s="10">
        <v>291238</v>
      </c>
      <c r="OE99" s="10">
        <v>245940</v>
      </c>
      <c r="OF99" s="10">
        <v>6628901</v>
      </c>
      <c r="OG99" s="10">
        <v>801666</v>
      </c>
      <c r="OH99" s="10">
        <v>1407118</v>
      </c>
      <c r="OI99" s="10">
        <v>3555179</v>
      </c>
      <c r="OJ99" s="10">
        <v>448296</v>
      </c>
      <c r="OK99" s="10">
        <v>4108310</v>
      </c>
      <c r="OL99" s="10">
        <v>137378</v>
      </c>
      <c r="OM99" s="10">
        <v>717319</v>
      </c>
      <c r="ON99" s="10">
        <v>351319</v>
      </c>
      <c r="OO99" s="10">
        <v>11531547</v>
      </c>
      <c r="OP99" s="10">
        <v>1499542</v>
      </c>
      <c r="OQ99" s="10">
        <v>7724876</v>
      </c>
      <c r="OR99" s="10">
        <v>3272237</v>
      </c>
      <c r="OS99" s="10">
        <v>792317</v>
      </c>
      <c r="OT99" s="10">
        <v>4471608</v>
      </c>
      <c r="OU99" s="10">
        <v>0</v>
      </c>
    </row>
    <row r="100" spans="1:411" s="12" customFormat="1" ht="16" thickTop="1">
      <c r="A100" s="13" t="s">
        <v>57</v>
      </c>
    </row>
    <row r="101" spans="1:411" s="10" customFormat="1">
      <c r="A101" s="10" t="s">
        <v>58</v>
      </c>
      <c r="B101" s="80">
        <v>287644</v>
      </c>
      <c r="C101" s="10">
        <v>1975906</v>
      </c>
      <c r="D101" s="10">
        <v>537171</v>
      </c>
      <c r="E101" s="10">
        <v>4358060</v>
      </c>
      <c r="F101" s="10">
        <v>2003314</v>
      </c>
      <c r="G101" s="10">
        <v>3176018</v>
      </c>
      <c r="H101" s="10">
        <v>2224750</v>
      </c>
      <c r="I101" s="10">
        <v>502255</v>
      </c>
      <c r="J101" s="10">
        <v>516634</v>
      </c>
      <c r="K101" s="10">
        <v>602503</v>
      </c>
      <c r="L101" s="10">
        <v>1248294</v>
      </c>
      <c r="M101" s="10">
        <v>1963482</v>
      </c>
      <c r="N101" s="10">
        <v>246232</v>
      </c>
      <c r="O101" s="10">
        <v>72436</v>
      </c>
      <c r="P101" s="10">
        <v>434277</v>
      </c>
      <c r="Q101" s="10">
        <v>480888</v>
      </c>
      <c r="R101" s="10">
        <v>1384925</v>
      </c>
      <c r="S101" s="10">
        <v>2771715</v>
      </c>
      <c r="T101" s="10">
        <v>1343800</v>
      </c>
      <c r="U101" s="10">
        <v>586090</v>
      </c>
      <c r="V101" s="10">
        <v>1002487</v>
      </c>
      <c r="W101" s="10">
        <v>770916</v>
      </c>
      <c r="X101" s="10">
        <v>652371</v>
      </c>
      <c r="Y101" s="10">
        <v>1383696</v>
      </c>
      <c r="Z101" s="10">
        <v>1354325</v>
      </c>
      <c r="AA101" s="10">
        <v>1266372</v>
      </c>
      <c r="AB101" s="10">
        <v>1429576</v>
      </c>
      <c r="AC101" s="10">
        <v>1249260</v>
      </c>
      <c r="AD101" s="85">
        <v>31570056</v>
      </c>
      <c r="AE101" s="10">
        <v>28415723</v>
      </c>
      <c r="AF101" s="10">
        <v>1394879</v>
      </c>
      <c r="AG101" s="10">
        <v>3538641</v>
      </c>
      <c r="AH101" s="10">
        <v>2392477</v>
      </c>
      <c r="AI101" s="10">
        <v>2241269</v>
      </c>
      <c r="AJ101" s="10">
        <v>2312593</v>
      </c>
      <c r="AK101" s="10">
        <v>2655985</v>
      </c>
      <c r="AL101" s="10">
        <v>3429412</v>
      </c>
      <c r="AM101" s="10">
        <v>3560520</v>
      </c>
      <c r="AN101" s="10">
        <v>3949177</v>
      </c>
      <c r="AO101" s="10">
        <v>2073494</v>
      </c>
      <c r="AP101" s="10">
        <v>2225680</v>
      </c>
      <c r="AQ101" s="10">
        <v>3133152</v>
      </c>
      <c r="AR101" s="10">
        <v>2565201</v>
      </c>
      <c r="AS101" s="10">
        <v>2019479</v>
      </c>
      <c r="AT101" s="10">
        <v>3434551</v>
      </c>
      <c r="AU101" s="10">
        <v>2365870</v>
      </c>
      <c r="AV101" s="10">
        <v>2046895</v>
      </c>
      <c r="AW101" s="10">
        <v>2947332</v>
      </c>
      <c r="AX101" s="10">
        <v>2316775</v>
      </c>
      <c r="AY101" s="10">
        <v>3958328</v>
      </c>
      <c r="AZ101" s="10">
        <v>3690821</v>
      </c>
      <c r="BA101" s="10">
        <v>3679195</v>
      </c>
      <c r="BB101" s="10">
        <v>409929</v>
      </c>
      <c r="BC101" s="10">
        <v>802567</v>
      </c>
      <c r="BD101" s="10">
        <v>1956443</v>
      </c>
      <c r="BE101" s="10">
        <v>1090008</v>
      </c>
      <c r="BF101" s="10">
        <v>1964522</v>
      </c>
      <c r="BG101" s="10">
        <v>1370979</v>
      </c>
      <c r="BH101" s="10">
        <v>2743068</v>
      </c>
      <c r="BI101" s="10">
        <v>264197</v>
      </c>
      <c r="BJ101" s="10">
        <v>7624732</v>
      </c>
      <c r="BK101" s="10">
        <v>13357384</v>
      </c>
      <c r="BL101" s="10">
        <v>881393</v>
      </c>
      <c r="BM101" s="10">
        <v>265073</v>
      </c>
      <c r="BN101" s="10">
        <v>2106539</v>
      </c>
      <c r="BO101" s="10">
        <v>4643623</v>
      </c>
      <c r="BP101" s="10">
        <v>1271736</v>
      </c>
      <c r="BQ101" s="10">
        <v>1896815</v>
      </c>
      <c r="BR101" s="10">
        <v>1596944</v>
      </c>
      <c r="BS101" s="10">
        <v>1537446</v>
      </c>
      <c r="BT101" s="10">
        <v>787724</v>
      </c>
      <c r="BU101" s="10">
        <v>2797552</v>
      </c>
      <c r="BV101" s="10">
        <v>1645246</v>
      </c>
      <c r="BW101" s="10">
        <v>1948174</v>
      </c>
      <c r="BX101" s="10">
        <v>326311</v>
      </c>
      <c r="BY101" s="10">
        <v>1280166</v>
      </c>
      <c r="BZ101" s="10">
        <v>1153112</v>
      </c>
      <c r="CA101" s="10">
        <v>1559354</v>
      </c>
      <c r="CB101" s="10">
        <v>379089</v>
      </c>
      <c r="CC101" s="10">
        <v>768487</v>
      </c>
      <c r="CD101" s="10">
        <v>327479</v>
      </c>
      <c r="CE101" s="10">
        <v>1912286</v>
      </c>
      <c r="CF101" s="10">
        <v>2876028</v>
      </c>
      <c r="CG101" s="10">
        <v>1453688</v>
      </c>
      <c r="CH101" s="10">
        <v>3694336</v>
      </c>
      <c r="CI101" s="10">
        <v>3007537</v>
      </c>
      <c r="CJ101" s="10">
        <v>4347690</v>
      </c>
      <c r="CK101" s="10">
        <v>2781319</v>
      </c>
      <c r="CL101" s="10">
        <v>4857001</v>
      </c>
      <c r="CM101" s="10">
        <v>3252482</v>
      </c>
      <c r="CN101" s="10">
        <v>1423970</v>
      </c>
      <c r="CO101" s="10">
        <v>1925896</v>
      </c>
      <c r="CP101" s="10">
        <v>2294679</v>
      </c>
      <c r="CQ101" s="10">
        <v>2377935</v>
      </c>
      <c r="CR101" s="10">
        <v>2760325</v>
      </c>
      <c r="CS101" s="10">
        <v>3837526</v>
      </c>
      <c r="CT101" s="10">
        <v>2952587</v>
      </c>
      <c r="CU101" s="10">
        <v>3419578</v>
      </c>
      <c r="CV101" s="10">
        <v>4020899</v>
      </c>
      <c r="CW101" s="10">
        <v>3096713</v>
      </c>
      <c r="CX101" s="10">
        <v>2054638</v>
      </c>
      <c r="CY101" s="10">
        <v>1194628</v>
      </c>
      <c r="CZ101" s="10">
        <v>2509567</v>
      </c>
      <c r="DA101" s="10">
        <v>3335734</v>
      </c>
      <c r="DB101" s="10">
        <v>3089166</v>
      </c>
      <c r="DC101" s="10">
        <v>3261127</v>
      </c>
      <c r="DD101" s="10">
        <v>1940906</v>
      </c>
      <c r="DE101" s="10">
        <v>5138839</v>
      </c>
      <c r="DF101" s="10">
        <v>358140</v>
      </c>
      <c r="DG101" s="10">
        <v>1226598</v>
      </c>
      <c r="DH101" s="10">
        <v>1496641</v>
      </c>
      <c r="DI101" s="10">
        <v>996331</v>
      </c>
      <c r="DJ101" s="10">
        <v>1282888</v>
      </c>
      <c r="DK101" s="10">
        <v>2189216</v>
      </c>
      <c r="DL101" s="10">
        <v>716566</v>
      </c>
      <c r="DM101" s="10">
        <v>1588156</v>
      </c>
      <c r="DN101" s="10">
        <v>1241930</v>
      </c>
      <c r="DO101" s="10">
        <v>2345743</v>
      </c>
      <c r="DP101" s="10">
        <v>2144005</v>
      </c>
      <c r="DQ101" s="10">
        <v>1117567</v>
      </c>
      <c r="DR101" s="10">
        <v>481568</v>
      </c>
      <c r="DS101" s="10">
        <v>263598</v>
      </c>
      <c r="DT101" s="10">
        <v>1804230</v>
      </c>
      <c r="DU101" s="10">
        <v>792776</v>
      </c>
      <c r="DV101" s="10">
        <v>379928</v>
      </c>
      <c r="DW101" s="10">
        <v>5258498</v>
      </c>
      <c r="DX101" s="10">
        <v>2306527</v>
      </c>
      <c r="DY101" s="10">
        <v>1116876</v>
      </c>
      <c r="DZ101" s="10">
        <v>3449539</v>
      </c>
      <c r="EA101" s="10">
        <v>2621154</v>
      </c>
      <c r="EB101" s="10">
        <v>1944821</v>
      </c>
      <c r="EC101" s="10">
        <v>1561602</v>
      </c>
      <c r="ED101" s="10">
        <v>579082</v>
      </c>
      <c r="EE101" s="10">
        <v>1299926</v>
      </c>
      <c r="EF101" s="10">
        <v>830337</v>
      </c>
      <c r="EG101" s="10">
        <v>502825</v>
      </c>
      <c r="EH101" s="10">
        <v>582696</v>
      </c>
      <c r="EI101" s="10">
        <v>1499867</v>
      </c>
      <c r="EJ101" s="10">
        <v>566655</v>
      </c>
      <c r="EK101" s="10">
        <v>779952</v>
      </c>
      <c r="EL101" s="10">
        <v>587364</v>
      </c>
      <c r="EM101" s="10">
        <v>770779</v>
      </c>
      <c r="EN101" s="10">
        <v>2241340</v>
      </c>
      <c r="EO101" s="10">
        <v>3362367</v>
      </c>
      <c r="EQ101" s="10">
        <v>1663087</v>
      </c>
      <c r="ER101" s="10">
        <v>968761</v>
      </c>
      <c r="ES101" s="10">
        <v>1062349</v>
      </c>
      <c r="ET101" s="10">
        <v>3031309</v>
      </c>
      <c r="EU101" s="10">
        <v>809136</v>
      </c>
      <c r="EV101" s="10">
        <v>199510</v>
      </c>
      <c r="EW101" s="10">
        <v>1686743</v>
      </c>
      <c r="EX101" s="10">
        <v>868867</v>
      </c>
      <c r="EY101" s="10">
        <v>1678979</v>
      </c>
      <c r="EZ101" s="10">
        <v>533293</v>
      </c>
      <c r="FA101" s="10">
        <v>1218453</v>
      </c>
      <c r="FB101" s="10">
        <v>721942</v>
      </c>
      <c r="FC101" s="10">
        <v>1047690</v>
      </c>
      <c r="FD101" s="10">
        <v>629763</v>
      </c>
      <c r="FE101" s="10">
        <v>2095568</v>
      </c>
      <c r="FF101" s="10">
        <v>3488769</v>
      </c>
      <c r="FG101" s="10">
        <v>437203</v>
      </c>
      <c r="FH101" s="10">
        <v>867583</v>
      </c>
      <c r="FI101" s="10">
        <v>1521346</v>
      </c>
      <c r="FJ101" s="10">
        <v>1460184</v>
      </c>
      <c r="FK101" s="10">
        <v>2436468</v>
      </c>
      <c r="FL101" s="10">
        <v>885552</v>
      </c>
      <c r="FM101" s="10">
        <v>3350644</v>
      </c>
      <c r="FN101" s="10">
        <v>2949258</v>
      </c>
      <c r="FO101" s="10">
        <v>3454805</v>
      </c>
      <c r="FP101" s="10">
        <v>701958</v>
      </c>
      <c r="FQ101" s="10">
        <v>1340996</v>
      </c>
      <c r="FR101" s="10">
        <v>1380740</v>
      </c>
      <c r="FS101" s="10">
        <v>701644</v>
      </c>
      <c r="FT101" s="10">
        <v>1155182</v>
      </c>
      <c r="FU101" s="10">
        <v>250861</v>
      </c>
      <c r="FV101" s="10">
        <v>14543412</v>
      </c>
      <c r="FW101" s="10">
        <v>2980025</v>
      </c>
      <c r="FX101" s="10">
        <v>1970642</v>
      </c>
      <c r="FY101" s="10">
        <v>1441550</v>
      </c>
      <c r="FZ101" s="10">
        <v>150206</v>
      </c>
      <c r="GA101" s="10">
        <v>482472</v>
      </c>
      <c r="GB101" s="10">
        <v>1608075</v>
      </c>
      <c r="GC101" s="10">
        <v>1282888</v>
      </c>
      <c r="GD101" s="10">
        <v>4415397</v>
      </c>
      <c r="GE101" s="10">
        <v>1639216</v>
      </c>
      <c r="GF101" s="10">
        <v>1658335</v>
      </c>
      <c r="GG101" s="10">
        <v>786948</v>
      </c>
      <c r="GH101" s="10">
        <v>1653739</v>
      </c>
      <c r="GI101" s="10">
        <v>294319</v>
      </c>
      <c r="GJ101" s="10">
        <v>2413826</v>
      </c>
      <c r="GK101" s="10">
        <v>870634</v>
      </c>
      <c r="GL101" s="10">
        <v>1700804</v>
      </c>
      <c r="GM101" s="10">
        <v>4643282</v>
      </c>
      <c r="GN101" s="10">
        <v>104632</v>
      </c>
      <c r="GO101" s="10">
        <v>399840</v>
      </c>
      <c r="GP101" s="10">
        <v>874224</v>
      </c>
      <c r="GQ101" s="10">
        <v>1250528</v>
      </c>
      <c r="GR101" s="10">
        <v>529855</v>
      </c>
      <c r="GS101" s="10">
        <v>434732</v>
      </c>
      <c r="GT101" s="10">
        <v>1813186</v>
      </c>
      <c r="GU101" s="10">
        <v>2057767</v>
      </c>
      <c r="GV101" s="10">
        <v>5916584</v>
      </c>
      <c r="GW101" s="10">
        <v>371452</v>
      </c>
      <c r="GX101" s="10">
        <v>2408019</v>
      </c>
      <c r="GY101" s="10">
        <v>2656073</v>
      </c>
      <c r="GZ101" s="10">
        <v>4167675</v>
      </c>
      <c r="HA101" s="10">
        <v>2735331</v>
      </c>
      <c r="HB101" s="149">
        <v>498222</v>
      </c>
      <c r="HC101" s="10">
        <v>145916</v>
      </c>
      <c r="HD101" s="10">
        <v>1075352</v>
      </c>
      <c r="HE101" s="10">
        <v>3226312</v>
      </c>
      <c r="HF101" s="10">
        <v>3366352</v>
      </c>
      <c r="HG101" s="10">
        <v>1584597</v>
      </c>
      <c r="HH101" s="10">
        <v>2299639</v>
      </c>
      <c r="HI101" s="10">
        <v>1382967</v>
      </c>
      <c r="HJ101" s="10">
        <v>912727</v>
      </c>
      <c r="HK101" s="10">
        <v>1966641</v>
      </c>
      <c r="HL101" s="10">
        <v>982809</v>
      </c>
      <c r="HM101" s="10">
        <v>630389</v>
      </c>
      <c r="HN101" s="10">
        <v>1714370</v>
      </c>
      <c r="HO101" s="10">
        <v>2882047</v>
      </c>
      <c r="HP101" s="10">
        <v>2309216</v>
      </c>
      <c r="HQ101" s="10">
        <v>1633939</v>
      </c>
      <c r="HR101" s="10">
        <v>386763</v>
      </c>
      <c r="HS101" s="10">
        <v>1502932</v>
      </c>
      <c r="HT101" s="10">
        <v>2126570</v>
      </c>
      <c r="HU101" s="10">
        <v>1137012</v>
      </c>
      <c r="HV101" s="10">
        <v>1343568</v>
      </c>
      <c r="HW101" s="10">
        <v>503653</v>
      </c>
      <c r="HX101" s="10">
        <v>2323894</v>
      </c>
      <c r="HY101" s="10">
        <v>1159105</v>
      </c>
      <c r="HZ101" s="10">
        <v>510178</v>
      </c>
      <c r="IA101" s="10">
        <v>998604</v>
      </c>
      <c r="IB101" s="10">
        <v>474949</v>
      </c>
      <c r="IC101" s="10">
        <v>156687</v>
      </c>
      <c r="ID101" s="10">
        <v>198557</v>
      </c>
      <c r="IE101" s="10">
        <v>2164481</v>
      </c>
      <c r="IF101" s="10">
        <v>1073382</v>
      </c>
      <c r="IG101" s="10">
        <v>178872</v>
      </c>
      <c r="IH101" s="10">
        <v>2972417</v>
      </c>
      <c r="II101" s="10">
        <v>228527</v>
      </c>
      <c r="IJ101" s="10">
        <v>636088</v>
      </c>
      <c r="IK101" s="10">
        <v>745961</v>
      </c>
      <c r="IL101" s="10">
        <v>1588162</v>
      </c>
      <c r="IM101" s="10">
        <v>552016</v>
      </c>
      <c r="IN101" s="10">
        <v>847489</v>
      </c>
      <c r="IO101" s="10">
        <v>862477</v>
      </c>
      <c r="IP101" s="10">
        <v>1296889</v>
      </c>
      <c r="IQ101" s="10">
        <v>1029065</v>
      </c>
      <c r="IR101" s="10">
        <v>578222</v>
      </c>
      <c r="IS101" s="10">
        <v>917961</v>
      </c>
      <c r="IT101" s="10">
        <v>493066</v>
      </c>
      <c r="IU101" s="10">
        <v>908236</v>
      </c>
      <c r="IV101" s="10">
        <v>258329</v>
      </c>
      <c r="IW101" s="10">
        <v>995389</v>
      </c>
      <c r="IX101" s="10">
        <v>223962</v>
      </c>
      <c r="IY101" s="10">
        <v>65770</v>
      </c>
      <c r="IZ101" s="10">
        <v>2355229</v>
      </c>
      <c r="JA101" s="10">
        <v>1251558</v>
      </c>
      <c r="JB101" s="10">
        <v>572550</v>
      </c>
      <c r="JC101" s="10">
        <v>5938088</v>
      </c>
      <c r="JD101" s="10">
        <v>589325</v>
      </c>
      <c r="JE101" s="10">
        <v>2850979</v>
      </c>
      <c r="JF101" s="10">
        <v>2444648</v>
      </c>
      <c r="JG101" s="10">
        <v>1432454</v>
      </c>
      <c r="JH101" s="10">
        <v>534725</v>
      </c>
      <c r="JI101" s="10">
        <v>3533137</v>
      </c>
      <c r="JJ101" s="10">
        <v>3232683</v>
      </c>
      <c r="JK101" s="10">
        <v>4356577</v>
      </c>
      <c r="JL101" s="10">
        <v>2353361</v>
      </c>
      <c r="JM101" s="10">
        <v>3464828</v>
      </c>
      <c r="JN101" s="10">
        <v>3692752</v>
      </c>
      <c r="JO101" s="10">
        <v>3666672</v>
      </c>
      <c r="JP101" s="10">
        <v>3044061</v>
      </c>
      <c r="JQ101" s="10">
        <v>3617703</v>
      </c>
      <c r="JR101" s="10">
        <v>2334509</v>
      </c>
      <c r="JS101" s="10">
        <v>3191440</v>
      </c>
      <c r="JT101" s="10">
        <v>3864580.499670309</v>
      </c>
      <c r="JU101" s="10">
        <v>5306714</v>
      </c>
      <c r="JV101" s="10">
        <v>3403665</v>
      </c>
      <c r="JW101" s="10">
        <v>8973665</v>
      </c>
      <c r="JX101" s="10">
        <v>394798</v>
      </c>
      <c r="JY101" s="10">
        <v>1889852</v>
      </c>
      <c r="JZ101" s="10">
        <v>55065</v>
      </c>
      <c r="KA101" s="10">
        <v>1275555</v>
      </c>
      <c r="KB101" s="10">
        <v>2127330</v>
      </c>
      <c r="KC101" s="10">
        <v>1538197</v>
      </c>
      <c r="KD101" s="10">
        <v>1387190</v>
      </c>
      <c r="KE101" s="10">
        <v>2301011</v>
      </c>
      <c r="KF101" s="10">
        <v>1388877</v>
      </c>
      <c r="KG101" s="10">
        <v>1004481</v>
      </c>
      <c r="KH101" s="10">
        <v>1024327</v>
      </c>
      <c r="KI101" s="10">
        <v>754274</v>
      </c>
      <c r="KJ101" s="10">
        <v>507698</v>
      </c>
      <c r="KK101" s="10">
        <v>782451</v>
      </c>
      <c r="KL101" s="10">
        <v>676081</v>
      </c>
      <c r="KM101" s="10">
        <v>1683552</v>
      </c>
      <c r="KN101" s="10">
        <v>1244305</v>
      </c>
      <c r="KO101" s="10">
        <v>498222</v>
      </c>
      <c r="KP101" s="10">
        <v>900309</v>
      </c>
      <c r="KQ101" s="10">
        <v>2102607</v>
      </c>
      <c r="KR101" s="10">
        <v>216388</v>
      </c>
      <c r="KS101" s="10">
        <v>354071</v>
      </c>
      <c r="KT101" s="10">
        <v>1860223</v>
      </c>
      <c r="KU101" s="10">
        <v>852836</v>
      </c>
      <c r="KV101" s="10">
        <v>1201662</v>
      </c>
      <c r="KW101" s="10">
        <v>932072</v>
      </c>
      <c r="KX101" s="10">
        <v>631034</v>
      </c>
      <c r="KY101" s="10">
        <v>680765</v>
      </c>
      <c r="KZ101" s="10">
        <v>260153</v>
      </c>
      <c r="LA101" s="10">
        <v>932282</v>
      </c>
      <c r="LB101" s="10">
        <v>3202507</v>
      </c>
      <c r="LC101" s="10">
        <v>1855587</v>
      </c>
      <c r="LD101" s="10">
        <v>3685699</v>
      </c>
      <c r="LE101" s="10">
        <v>3296516</v>
      </c>
      <c r="LF101" s="10">
        <v>1593516</v>
      </c>
      <c r="LG101" s="10">
        <v>4733031</v>
      </c>
      <c r="LH101" s="10">
        <v>813508</v>
      </c>
      <c r="LI101" s="10">
        <v>611396</v>
      </c>
      <c r="LJ101" s="10">
        <v>3271202</v>
      </c>
      <c r="LK101" s="10">
        <v>392601</v>
      </c>
      <c r="LL101" s="10">
        <v>421728</v>
      </c>
      <c r="LM101" s="10">
        <v>1430817</v>
      </c>
      <c r="LN101" s="10">
        <v>361393</v>
      </c>
      <c r="LO101" s="10">
        <v>3189677</v>
      </c>
      <c r="LP101" s="10">
        <v>11032393</v>
      </c>
      <c r="LQ101" s="10">
        <v>461206</v>
      </c>
      <c r="LR101" s="10">
        <v>1004741</v>
      </c>
      <c r="LS101" s="10">
        <v>444396</v>
      </c>
      <c r="LT101" s="10">
        <v>123679</v>
      </c>
      <c r="LU101" s="10">
        <v>2469640</v>
      </c>
      <c r="LV101" s="10">
        <v>689841</v>
      </c>
      <c r="LW101" s="10">
        <v>879471</v>
      </c>
      <c r="LX101" s="10">
        <v>970545</v>
      </c>
      <c r="LY101" s="10">
        <v>998086</v>
      </c>
      <c r="LZ101" s="10">
        <v>2648810</v>
      </c>
      <c r="MA101" s="10">
        <v>374013</v>
      </c>
      <c r="MB101" s="10">
        <v>194210</v>
      </c>
      <c r="MC101" s="10">
        <v>455358</v>
      </c>
      <c r="MD101" s="10">
        <v>274248</v>
      </c>
      <c r="ME101" s="10">
        <v>749197</v>
      </c>
      <c r="MF101" s="10">
        <v>1598896</v>
      </c>
      <c r="MG101" s="10">
        <v>1472878</v>
      </c>
      <c r="MH101" s="10">
        <v>167613</v>
      </c>
      <c r="MI101" s="10">
        <v>305705</v>
      </c>
      <c r="MJ101" s="10">
        <v>1539794</v>
      </c>
      <c r="MK101" s="10">
        <v>168538</v>
      </c>
      <c r="ML101" s="10">
        <v>2735245</v>
      </c>
      <c r="MM101" s="10">
        <v>3939865</v>
      </c>
      <c r="MN101" s="10">
        <v>1974187</v>
      </c>
      <c r="MO101" s="10">
        <v>23729330</v>
      </c>
      <c r="MP101" s="10">
        <v>965407</v>
      </c>
      <c r="MQ101" s="10">
        <v>1543768</v>
      </c>
      <c r="MR101" s="10">
        <v>2165059</v>
      </c>
      <c r="MS101" s="10">
        <v>2411215</v>
      </c>
      <c r="MT101" s="10">
        <v>2797838</v>
      </c>
      <c r="MU101" s="10">
        <v>381246</v>
      </c>
      <c r="MV101" s="10">
        <v>2551574</v>
      </c>
      <c r="MW101" s="10">
        <v>315909</v>
      </c>
      <c r="MX101" s="10">
        <v>406175</v>
      </c>
      <c r="MY101" s="10">
        <v>1909313</v>
      </c>
      <c r="MZ101" s="10">
        <v>2626900</v>
      </c>
      <c r="NA101" s="10">
        <v>306146</v>
      </c>
      <c r="NB101" s="10">
        <v>519241</v>
      </c>
      <c r="NC101" s="10">
        <v>203571</v>
      </c>
      <c r="ND101" s="10">
        <v>208724</v>
      </c>
      <c r="NE101" s="10">
        <v>671849</v>
      </c>
      <c r="NF101" s="10">
        <v>873804</v>
      </c>
      <c r="NG101" s="10">
        <v>1034293</v>
      </c>
      <c r="NH101" s="10">
        <v>1653891</v>
      </c>
      <c r="NI101" s="10">
        <v>542015</v>
      </c>
      <c r="NJ101" s="10">
        <v>1002983</v>
      </c>
      <c r="NK101" s="10">
        <v>559362</v>
      </c>
      <c r="NL101" s="10">
        <v>1247288</v>
      </c>
      <c r="NM101" s="10">
        <v>960088</v>
      </c>
      <c r="NN101" s="10">
        <v>956721</v>
      </c>
      <c r="NO101" s="10">
        <v>696187</v>
      </c>
      <c r="NP101" s="10">
        <v>2204577</v>
      </c>
      <c r="NQ101" s="10">
        <v>930114</v>
      </c>
      <c r="NR101" s="10">
        <v>443835</v>
      </c>
      <c r="NS101" s="10">
        <v>997979</v>
      </c>
      <c r="NT101" s="10">
        <v>270375</v>
      </c>
      <c r="NU101" s="10">
        <v>4060389</v>
      </c>
      <c r="NV101" s="10">
        <v>1694514</v>
      </c>
      <c r="NW101" s="10">
        <v>2189216</v>
      </c>
      <c r="NX101" s="10">
        <v>2654569</v>
      </c>
      <c r="NY101" s="10">
        <v>205147</v>
      </c>
      <c r="NZ101" s="10">
        <v>210574</v>
      </c>
      <c r="OA101" s="10">
        <v>2292382</v>
      </c>
      <c r="OB101" s="10">
        <v>9825620</v>
      </c>
      <c r="OC101" s="10">
        <v>2398937</v>
      </c>
      <c r="OD101" s="10">
        <v>229636</v>
      </c>
      <c r="OE101" s="10">
        <v>378086</v>
      </c>
      <c r="OF101" s="10">
        <v>2483418</v>
      </c>
      <c r="OG101" s="10">
        <v>1730366</v>
      </c>
      <c r="OH101" s="10">
        <v>321168</v>
      </c>
      <c r="OI101" s="10">
        <v>3541090</v>
      </c>
      <c r="OJ101" s="10">
        <v>1031408</v>
      </c>
      <c r="OK101" s="10">
        <v>1895280</v>
      </c>
      <c r="OL101" s="10">
        <v>871963</v>
      </c>
      <c r="OM101" s="10">
        <v>1135499</v>
      </c>
      <c r="ON101" s="10">
        <v>82964</v>
      </c>
      <c r="OO101" s="10">
        <v>2447296</v>
      </c>
      <c r="OP101" s="10">
        <v>27733</v>
      </c>
      <c r="OQ101" s="10">
        <v>1689879</v>
      </c>
      <c r="OR101" s="10">
        <v>1177613</v>
      </c>
      <c r="OS101" s="10">
        <v>2662743</v>
      </c>
      <c r="OT101" s="10">
        <v>1479287</v>
      </c>
      <c r="OU101" s="10">
        <v>502328</v>
      </c>
    </row>
    <row r="102" spans="1:411" s="10" customFormat="1">
      <c r="A102" s="10" t="s">
        <v>59</v>
      </c>
      <c r="B102" s="80">
        <v>13389</v>
      </c>
      <c r="C102" s="10">
        <v>121504</v>
      </c>
      <c r="D102" s="10">
        <v>30762</v>
      </c>
      <c r="E102" s="10">
        <v>250998</v>
      </c>
      <c r="F102" s="10">
        <v>84299</v>
      </c>
      <c r="G102" s="10">
        <v>40184</v>
      </c>
      <c r="H102" s="10">
        <v>46016</v>
      </c>
      <c r="I102" s="10">
        <v>28313</v>
      </c>
      <c r="J102" s="10">
        <v>22185</v>
      </c>
      <c r="K102" s="10">
        <v>9562</v>
      </c>
      <c r="L102" s="10">
        <v>79239</v>
      </c>
      <c r="M102" s="10">
        <v>93538</v>
      </c>
      <c r="N102" s="10">
        <v>4786</v>
      </c>
      <c r="O102" s="10">
        <v>56649</v>
      </c>
      <c r="P102" s="10">
        <v>80338</v>
      </c>
      <c r="Q102" s="10">
        <v>28455</v>
      </c>
      <c r="R102" s="10">
        <v>141618</v>
      </c>
      <c r="S102" s="10">
        <v>115952</v>
      </c>
      <c r="T102" s="10">
        <v>39981</v>
      </c>
      <c r="U102" s="10">
        <v>27873</v>
      </c>
      <c r="V102" s="10">
        <v>14781</v>
      </c>
      <c r="W102" s="10">
        <v>16093</v>
      </c>
      <c r="X102" s="10">
        <v>5462</v>
      </c>
      <c r="Y102" s="10">
        <v>23468</v>
      </c>
      <c r="Z102" s="10">
        <v>61484</v>
      </c>
      <c r="AA102" s="10">
        <v>25184</v>
      </c>
      <c r="AB102" s="10">
        <v>36386</v>
      </c>
      <c r="AC102" s="10">
        <v>27018</v>
      </c>
      <c r="AD102" s="85">
        <v>656146</v>
      </c>
      <c r="AE102" s="10">
        <v>96753</v>
      </c>
      <c r="AF102" s="10">
        <v>80466</v>
      </c>
      <c r="AG102" s="10">
        <v>319035</v>
      </c>
      <c r="AH102" s="10">
        <v>95351</v>
      </c>
      <c r="AI102" s="10">
        <v>86369</v>
      </c>
      <c r="AJ102" s="10">
        <v>141619</v>
      </c>
      <c r="AK102" s="10">
        <v>113765</v>
      </c>
      <c r="AL102" s="10">
        <v>135095</v>
      </c>
      <c r="AM102" s="10">
        <v>178759</v>
      </c>
      <c r="AN102" s="10">
        <v>403324</v>
      </c>
      <c r="AO102" s="10">
        <v>76449</v>
      </c>
      <c r="AP102" s="10">
        <v>68708</v>
      </c>
      <c r="AQ102" s="10">
        <v>212114</v>
      </c>
      <c r="AR102" s="10">
        <v>330468</v>
      </c>
      <c r="AS102" s="10">
        <v>175106</v>
      </c>
      <c r="AT102" s="10">
        <v>411724</v>
      </c>
      <c r="AU102" s="10">
        <v>301881</v>
      </c>
      <c r="AV102" s="10">
        <v>188272</v>
      </c>
      <c r="AW102" s="10">
        <v>170234</v>
      </c>
      <c r="AX102" s="10">
        <v>202788</v>
      </c>
      <c r="AY102" s="10">
        <v>518348</v>
      </c>
      <c r="AZ102" s="10">
        <v>461639</v>
      </c>
      <c r="BA102" s="10">
        <v>369846</v>
      </c>
      <c r="BB102" s="10">
        <v>117980</v>
      </c>
      <c r="BC102" s="10">
        <v>22901</v>
      </c>
      <c r="BD102" s="10">
        <v>128744</v>
      </c>
      <c r="BE102" s="10">
        <v>41298</v>
      </c>
      <c r="BF102" s="10">
        <v>48566</v>
      </c>
      <c r="BG102" s="10">
        <v>39563</v>
      </c>
      <c r="BH102" s="10">
        <v>94236</v>
      </c>
      <c r="BI102" s="10">
        <v>971</v>
      </c>
      <c r="BJ102" s="10">
        <v>189049</v>
      </c>
      <c r="BK102" s="10">
        <v>16579</v>
      </c>
      <c r="BL102" s="10">
        <v>465323</v>
      </c>
      <c r="BM102" s="10">
        <v>2995</v>
      </c>
      <c r="BN102" s="10">
        <v>55097</v>
      </c>
      <c r="BO102" s="10">
        <v>110172</v>
      </c>
      <c r="BP102" s="10">
        <v>80807</v>
      </c>
      <c r="BQ102" s="10">
        <v>141063</v>
      </c>
      <c r="BR102" s="10">
        <v>92442</v>
      </c>
      <c r="BS102" s="10">
        <v>132780</v>
      </c>
      <c r="BT102" s="10">
        <v>95244</v>
      </c>
      <c r="BU102" s="10">
        <v>240087</v>
      </c>
      <c r="BV102" s="10">
        <v>221173</v>
      </c>
      <c r="BW102" s="10">
        <v>132161</v>
      </c>
      <c r="BX102" s="10">
        <v>177875</v>
      </c>
      <c r="BY102" s="10">
        <v>213184</v>
      </c>
      <c r="BZ102" s="10">
        <v>127759</v>
      </c>
      <c r="CA102" s="10">
        <v>84727</v>
      </c>
      <c r="CB102" s="10">
        <v>2028</v>
      </c>
      <c r="CC102" s="10">
        <v>21877</v>
      </c>
      <c r="CD102" s="10">
        <v>9175</v>
      </c>
      <c r="CE102" s="10">
        <v>192321</v>
      </c>
      <c r="CF102" s="10">
        <v>110928</v>
      </c>
      <c r="CG102" s="10">
        <v>57734</v>
      </c>
      <c r="CH102" s="10">
        <v>133247</v>
      </c>
      <c r="CI102" s="10">
        <v>138603</v>
      </c>
      <c r="CJ102" s="10">
        <v>175753</v>
      </c>
      <c r="CK102" s="10">
        <v>104112</v>
      </c>
      <c r="CL102" s="10">
        <v>169156</v>
      </c>
      <c r="CM102" s="10">
        <v>106298</v>
      </c>
      <c r="CN102" s="10">
        <v>186205</v>
      </c>
      <c r="CO102" s="10">
        <v>54654</v>
      </c>
      <c r="CP102" s="10">
        <v>93403</v>
      </c>
      <c r="CQ102" s="10">
        <v>53186</v>
      </c>
      <c r="CR102" s="10">
        <v>36038</v>
      </c>
      <c r="CS102" s="10">
        <v>133849</v>
      </c>
      <c r="CT102" s="10">
        <v>128687</v>
      </c>
      <c r="CU102" s="10">
        <v>117031</v>
      </c>
      <c r="CV102" s="10">
        <v>136488</v>
      </c>
      <c r="CW102" s="10">
        <v>85236</v>
      </c>
      <c r="CX102" s="10">
        <v>76797</v>
      </c>
      <c r="CY102" s="10">
        <v>52410</v>
      </c>
      <c r="CZ102" s="10">
        <v>97715</v>
      </c>
      <c r="DA102" s="10">
        <v>108269</v>
      </c>
      <c r="DB102" s="10">
        <v>126357</v>
      </c>
      <c r="DC102" s="10">
        <v>134353</v>
      </c>
      <c r="DD102" s="10">
        <v>141687</v>
      </c>
      <c r="DE102" s="10">
        <v>134699</v>
      </c>
      <c r="DF102" s="10">
        <v>47727</v>
      </c>
      <c r="DG102" s="10">
        <v>90941</v>
      </c>
      <c r="DH102" s="10">
        <v>134661</v>
      </c>
      <c r="DI102" s="10">
        <v>27013</v>
      </c>
      <c r="DJ102" s="10">
        <v>48722</v>
      </c>
      <c r="DK102" s="10">
        <v>92711</v>
      </c>
      <c r="DL102" s="10">
        <v>19281</v>
      </c>
      <c r="DM102" s="10">
        <v>166024</v>
      </c>
      <c r="DN102" s="10">
        <v>1469</v>
      </c>
      <c r="DO102" s="10">
        <v>228483</v>
      </c>
      <c r="DP102" s="10">
        <v>93626</v>
      </c>
      <c r="DQ102" s="10">
        <v>50712</v>
      </c>
      <c r="DR102" s="10">
        <v>23033</v>
      </c>
      <c r="DS102" s="10">
        <v>12013</v>
      </c>
      <c r="DT102" s="10">
        <v>31906</v>
      </c>
      <c r="DU102" s="10">
        <v>45179</v>
      </c>
      <c r="DV102" s="10">
        <v>68841</v>
      </c>
      <c r="DW102" s="10">
        <v>260682</v>
      </c>
      <c r="DX102" s="10">
        <v>35902</v>
      </c>
      <c r="DY102" s="10">
        <v>37155</v>
      </c>
      <c r="DZ102" s="10">
        <v>140829</v>
      </c>
      <c r="EA102" s="10">
        <v>219921</v>
      </c>
      <c r="EB102" s="10">
        <v>59048</v>
      </c>
      <c r="EC102" s="10">
        <v>178079</v>
      </c>
      <c r="ED102" s="10">
        <v>17956</v>
      </c>
      <c r="EE102" s="10">
        <v>105416</v>
      </c>
      <c r="EF102" s="10">
        <v>53148</v>
      </c>
      <c r="EG102" s="10">
        <v>19831</v>
      </c>
      <c r="EH102" s="10">
        <v>32892</v>
      </c>
      <c r="EI102" s="10">
        <v>114675</v>
      </c>
      <c r="EJ102" s="10">
        <v>23331</v>
      </c>
      <c r="EK102" s="10">
        <v>45475</v>
      </c>
      <c r="EL102" s="10">
        <v>35688</v>
      </c>
      <c r="EM102" s="10">
        <v>129842</v>
      </c>
      <c r="EN102" s="10">
        <v>102313</v>
      </c>
      <c r="EO102" s="10">
        <v>267679</v>
      </c>
      <c r="EQ102" s="10">
        <v>117648</v>
      </c>
      <c r="ER102" s="10">
        <v>116153</v>
      </c>
      <c r="ES102" s="10">
        <v>69962</v>
      </c>
      <c r="ET102" s="10">
        <v>101097</v>
      </c>
      <c r="EU102" s="10">
        <v>33000</v>
      </c>
      <c r="EV102" s="10">
        <v>9420</v>
      </c>
      <c r="EW102" s="10">
        <v>138183</v>
      </c>
      <c r="EX102" s="10">
        <v>59048</v>
      </c>
      <c r="EY102" s="10">
        <v>123350</v>
      </c>
      <c r="EZ102" s="10">
        <v>30298</v>
      </c>
      <c r="FA102" s="10">
        <v>208295</v>
      </c>
      <c r="FB102" s="10">
        <v>47664</v>
      </c>
      <c r="FC102" s="10">
        <v>118173</v>
      </c>
      <c r="FD102" s="10">
        <v>44503</v>
      </c>
      <c r="FE102" s="10">
        <v>130901</v>
      </c>
      <c r="FF102" s="10">
        <v>17120</v>
      </c>
      <c r="FG102" s="10">
        <v>15851</v>
      </c>
      <c r="FH102" s="10">
        <v>17509</v>
      </c>
      <c r="FI102" s="10">
        <v>44421</v>
      </c>
      <c r="FJ102" s="10">
        <v>4767</v>
      </c>
      <c r="FK102" s="10">
        <v>48738</v>
      </c>
      <c r="FL102" s="10">
        <v>4933</v>
      </c>
      <c r="FM102" s="10">
        <v>54735</v>
      </c>
      <c r="FN102" s="10">
        <v>140739</v>
      </c>
      <c r="FO102" s="10">
        <v>124116</v>
      </c>
      <c r="FP102" s="10">
        <v>4260</v>
      </c>
      <c r="FQ102" s="10">
        <v>11683</v>
      </c>
      <c r="FR102" s="10">
        <v>16266</v>
      </c>
      <c r="FS102" s="10">
        <v>10517</v>
      </c>
      <c r="FT102" s="10">
        <v>52160</v>
      </c>
      <c r="FU102" s="10">
        <v>14015</v>
      </c>
      <c r="FV102" s="10">
        <v>529700</v>
      </c>
      <c r="FW102" s="10">
        <v>280952</v>
      </c>
      <c r="FX102" s="10">
        <v>87937</v>
      </c>
      <c r="FY102" s="10">
        <v>213509</v>
      </c>
      <c r="FZ102" s="10">
        <v>36492</v>
      </c>
      <c r="GA102" s="10">
        <v>57577</v>
      </c>
      <c r="GB102" s="10">
        <v>61723</v>
      </c>
      <c r="GC102" s="10">
        <v>48722</v>
      </c>
      <c r="GD102" s="10">
        <v>375594</v>
      </c>
      <c r="GE102" s="10">
        <v>49886</v>
      </c>
      <c r="GF102" s="10">
        <v>27239</v>
      </c>
      <c r="GG102" s="10">
        <v>20232</v>
      </c>
      <c r="GH102" s="10">
        <v>202410</v>
      </c>
      <c r="GI102" s="10">
        <v>7567</v>
      </c>
      <c r="GJ102" s="10">
        <v>177466</v>
      </c>
      <c r="GK102" s="10">
        <v>9810</v>
      </c>
      <c r="GL102" s="10">
        <v>56598</v>
      </c>
      <c r="GM102" s="10">
        <v>159158</v>
      </c>
      <c r="GN102" s="10">
        <v>1523</v>
      </c>
      <c r="GO102" s="10">
        <v>2940</v>
      </c>
      <c r="GP102" s="10">
        <v>28697</v>
      </c>
      <c r="GQ102" s="10">
        <v>128279</v>
      </c>
      <c r="GR102" s="10">
        <v>52881</v>
      </c>
      <c r="GS102" s="10">
        <v>49663</v>
      </c>
      <c r="GT102" s="10">
        <v>57487</v>
      </c>
      <c r="GU102" s="10">
        <v>93685</v>
      </c>
      <c r="GV102" s="10">
        <v>440454</v>
      </c>
      <c r="GW102" s="10">
        <v>29221</v>
      </c>
      <c r="GX102" s="10">
        <v>83579</v>
      </c>
      <c r="GY102" s="10">
        <v>77531</v>
      </c>
      <c r="GZ102" s="10">
        <v>136793</v>
      </c>
      <c r="HA102" s="10">
        <v>37201</v>
      </c>
      <c r="HB102" s="149">
        <v>32877</v>
      </c>
      <c r="HC102" s="10">
        <v>20605</v>
      </c>
      <c r="HD102" s="10">
        <v>10436</v>
      </c>
      <c r="HE102" s="10">
        <v>268070</v>
      </c>
      <c r="HF102" s="10">
        <v>69154</v>
      </c>
      <c r="HG102" s="10">
        <v>3868</v>
      </c>
      <c r="HH102" s="10">
        <v>133694</v>
      </c>
      <c r="HI102" s="10">
        <v>87957</v>
      </c>
      <c r="HJ102" s="10">
        <v>52089</v>
      </c>
      <c r="HK102" s="10">
        <v>131165</v>
      </c>
      <c r="HL102" s="10">
        <v>145079</v>
      </c>
      <c r="HM102" s="10">
        <v>66508</v>
      </c>
      <c r="HN102" s="10">
        <v>81609</v>
      </c>
      <c r="HO102" s="10">
        <v>95653</v>
      </c>
      <c r="HP102" s="10">
        <v>171427</v>
      </c>
      <c r="HQ102" s="10">
        <v>241624</v>
      </c>
      <c r="HR102" s="10">
        <v>95211</v>
      </c>
      <c r="HS102" s="10">
        <v>76192</v>
      </c>
      <c r="HT102" s="10">
        <v>216415</v>
      </c>
      <c r="HU102" s="10">
        <v>133497</v>
      </c>
      <c r="HV102" s="10">
        <v>242648</v>
      </c>
      <c r="HW102" s="10">
        <v>40369</v>
      </c>
      <c r="HX102" s="10">
        <v>138332</v>
      </c>
      <c r="HY102" s="10">
        <v>23723</v>
      </c>
      <c r="HZ102" s="10">
        <v>24958</v>
      </c>
      <c r="IA102" s="10">
        <v>80801</v>
      </c>
      <c r="IB102" s="10">
        <v>27754</v>
      </c>
      <c r="IC102" s="10">
        <v>11380</v>
      </c>
      <c r="ID102" s="10">
        <v>11950</v>
      </c>
      <c r="IE102" s="10">
        <v>124789</v>
      </c>
      <c r="IF102" s="10">
        <v>12785</v>
      </c>
      <c r="IG102" s="10">
        <v>15047</v>
      </c>
      <c r="IH102" s="10">
        <v>176517</v>
      </c>
      <c r="II102" s="10">
        <v>8908</v>
      </c>
      <c r="IJ102" s="10">
        <v>23038</v>
      </c>
      <c r="IK102" s="10">
        <v>7153</v>
      </c>
      <c r="IL102" s="10">
        <v>74942</v>
      </c>
      <c r="IM102" s="10">
        <v>8876</v>
      </c>
      <c r="IN102" s="10">
        <v>4996</v>
      </c>
      <c r="IO102" s="10">
        <v>15376</v>
      </c>
      <c r="IP102" s="10">
        <v>29373</v>
      </c>
      <c r="IQ102" s="10">
        <v>20526</v>
      </c>
      <c r="IR102" s="10">
        <v>14769</v>
      </c>
      <c r="IS102" s="10">
        <v>11503</v>
      </c>
      <c r="IT102" s="10">
        <v>9208</v>
      </c>
      <c r="IU102" s="10">
        <v>25959</v>
      </c>
      <c r="IV102" s="10">
        <v>3643</v>
      </c>
      <c r="IW102" s="10">
        <v>14377</v>
      </c>
      <c r="IX102" s="10">
        <v>7017</v>
      </c>
      <c r="IY102" s="10">
        <v>7315</v>
      </c>
      <c r="IZ102" s="10">
        <v>33721</v>
      </c>
      <c r="JA102" s="10">
        <v>29640</v>
      </c>
      <c r="JB102" s="10">
        <v>16539</v>
      </c>
      <c r="JC102" s="10">
        <v>366640</v>
      </c>
      <c r="JD102" s="10">
        <v>20146</v>
      </c>
      <c r="JE102" s="10">
        <v>203294</v>
      </c>
      <c r="JF102" s="10">
        <v>138000</v>
      </c>
      <c r="JG102" s="10">
        <v>143184</v>
      </c>
      <c r="JH102" s="10">
        <v>41710</v>
      </c>
      <c r="JI102" s="10">
        <v>194725</v>
      </c>
      <c r="JJ102" s="10">
        <v>159394</v>
      </c>
      <c r="JK102" s="10">
        <v>261235</v>
      </c>
      <c r="JL102" s="10">
        <v>302087</v>
      </c>
      <c r="JM102" s="10">
        <v>161462</v>
      </c>
      <c r="JN102" s="10">
        <v>186563</v>
      </c>
      <c r="JO102" s="10">
        <v>215794</v>
      </c>
      <c r="JP102" s="10">
        <v>185413</v>
      </c>
      <c r="JQ102" s="10">
        <v>171892</v>
      </c>
      <c r="JR102" s="10">
        <v>232772</v>
      </c>
      <c r="JS102" s="10">
        <v>350241</v>
      </c>
      <c r="JT102" s="10">
        <v>182018.2780137994</v>
      </c>
      <c r="JU102" s="10">
        <v>256806</v>
      </c>
      <c r="JV102" s="10">
        <v>158143</v>
      </c>
      <c r="JW102" s="10">
        <v>166900</v>
      </c>
      <c r="JX102" s="10">
        <v>12400</v>
      </c>
      <c r="JY102" s="10">
        <v>81748</v>
      </c>
      <c r="JZ102" s="10">
        <v>16798</v>
      </c>
      <c r="KA102" s="10">
        <v>58310</v>
      </c>
      <c r="KB102" s="10">
        <v>302798</v>
      </c>
      <c r="KC102" s="10">
        <v>73827</v>
      </c>
      <c r="KD102" s="10">
        <v>60402</v>
      </c>
      <c r="KE102" s="10">
        <v>127337</v>
      </c>
      <c r="KF102" s="10">
        <v>33562</v>
      </c>
      <c r="KG102" s="10">
        <v>13608</v>
      </c>
      <c r="KH102" s="10">
        <v>72854</v>
      </c>
      <c r="KI102" s="10">
        <v>62232</v>
      </c>
      <c r="KJ102" s="10">
        <v>31028</v>
      </c>
      <c r="KK102" s="10">
        <v>12974</v>
      </c>
      <c r="KL102" s="10">
        <v>41236</v>
      </c>
      <c r="KM102" s="10">
        <v>79407</v>
      </c>
      <c r="KN102" s="10">
        <v>35423</v>
      </c>
      <c r="KO102" s="10">
        <v>32877</v>
      </c>
      <c r="KP102" s="10">
        <v>77277</v>
      </c>
      <c r="KQ102" s="10">
        <v>152802</v>
      </c>
      <c r="KR102" s="10">
        <v>16457</v>
      </c>
      <c r="KS102" s="10">
        <v>27290</v>
      </c>
      <c r="KT102" s="10">
        <v>43596</v>
      </c>
      <c r="KU102" s="10">
        <v>35359</v>
      </c>
      <c r="KV102" s="10">
        <v>68960</v>
      </c>
      <c r="KW102" s="10">
        <v>21595</v>
      </c>
      <c r="KX102" s="10">
        <v>84982</v>
      </c>
      <c r="KY102" s="10">
        <v>60708</v>
      </c>
      <c r="KZ102" s="10">
        <v>24305</v>
      </c>
      <c r="LA102" s="10">
        <v>71589</v>
      </c>
      <c r="LB102" s="10">
        <v>106498</v>
      </c>
      <c r="LC102" s="10">
        <v>53575</v>
      </c>
      <c r="LD102" s="10">
        <v>64144</v>
      </c>
      <c r="LE102" s="10">
        <v>117154</v>
      </c>
      <c r="LF102" s="10">
        <v>57859</v>
      </c>
      <c r="LG102" s="10">
        <v>261949</v>
      </c>
      <c r="LH102" s="10">
        <v>28859</v>
      </c>
      <c r="LI102" s="10">
        <v>96714</v>
      </c>
      <c r="LJ102" s="10">
        <v>131876</v>
      </c>
      <c r="LK102" s="10">
        <v>11294</v>
      </c>
      <c r="LL102" s="10">
        <v>17990</v>
      </c>
      <c r="LM102" s="10">
        <v>78424</v>
      </c>
      <c r="LN102" s="10">
        <v>20750</v>
      </c>
      <c r="LO102" s="10">
        <v>210724</v>
      </c>
      <c r="LP102" s="10">
        <v>542240</v>
      </c>
      <c r="LQ102" s="10">
        <v>7781</v>
      </c>
      <c r="LR102" s="10">
        <v>57667</v>
      </c>
      <c r="LS102" s="10">
        <v>30833</v>
      </c>
      <c r="LT102" s="10">
        <v>3299</v>
      </c>
      <c r="LU102" s="10">
        <v>91883</v>
      </c>
      <c r="LV102" s="10">
        <v>103192</v>
      </c>
      <c r="LW102" s="10">
        <v>107705</v>
      </c>
      <c r="LX102" s="10">
        <v>203567</v>
      </c>
      <c r="LY102" s="10">
        <v>64798</v>
      </c>
      <c r="LZ102" s="10">
        <v>325856</v>
      </c>
      <c r="MA102" s="10">
        <v>32939</v>
      </c>
      <c r="MB102" s="10">
        <v>15571</v>
      </c>
      <c r="MC102" s="10">
        <v>15910</v>
      </c>
      <c r="MD102" s="10">
        <v>11815</v>
      </c>
      <c r="ME102" s="10">
        <v>23446</v>
      </c>
      <c r="MF102" s="10">
        <v>91343</v>
      </c>
      <c r="MG102" s="10">
        <v>43915</v>
      </c>
      <c r="MH102" s="10">
        <v>234</v>
      </c>
      <c r="MI102" s="10">
        <v>1015</v>
      </c>
      <c r="MJ102" s="10">
        <v>7987</v>
      </c>
      <c r="MK102" s="10">
        <v>181</v>
      </c>
      <c r="ML102" s="10">
        <v>37669</v>
      </c>
      <c r="MM102" s="10">
        <v>135607</v>
      </c>
      <c r="MN102" s="10">
        <v>183315</v>
      </c>
      <c r="MO102" s="10">
        <v>7936779</v>
      </c>
      <c r="MP102" s="10">
        <v>62378</v>
      </c>
      <c r="MQ102" s="10">
        <v>68800</v>
      </c>
      <c r="MR102" s="10">
        <v>140895</v>
      </c>
      <c r="MS102" s="10">
        <v>53501</v>
      </c>
      <c r="MT102" s="10">
        <v>135123</v>
      </c>
      <c r="MU102" s="10">
        <v>24674</v>
      </c>
      <c r="MV102" s="10">
        <v>138257</v>
      </c>
      <c r="MW102" s="10">
        <v>5346</v>
      </c>
      <c r="MX102" s="10">
        <v>34439</v>
      </c>
      <c r="MY102" s="10">
        <v>76900</v>
      </c>
      <c r="MZ102" s="10">
        <v>246761</v>
      </c>
      <c r="NA102" s="10">
        <v>5127</v>
      </c>
      <c r="NB102" s="10">
        <v>15190</v>
      </c>
      <c r="NC102" s="10">
        <v>14078</v>
      </c>
      <c r="ND102" s="10">
        <v>46963</v>
      </c>
      <c r="NE102" s="10">
        <v>45279</v>
      </c>
      <c r="NF102" s="10">
        <v>55306</v>
      </c>
      <c r="NG102" s="10">
        <v>37828</v>
      </c>
      <c r="NH102" s="10">
        <v>72445</v>
      </c>
      <c r="NI102" s="10">
        <v>42450</v>
      </c>
      <c r="NJ102" s="10">
        <v>26864</v>
      </c>
      <c r="NK102" s="10">
        <v>19495</v>
      </c>
      <c r="NL102" s="10">
        <v>26841</v>
      </c>
      <c r="NM102" s="10">
        <v>11702</v>
      </c>
      <c r="NN102" s="10">
        <v>11702</v>
      </c>
      <c r="NO102" s="10">
        <v>23668</v>
      </c>
      <c r="NP102" s="10">
        <v>192826</v>
      </c>
      <c r="NQ102" s="10">
        <v>117953</v>
      </c>
      <c r="NR102" s="10">
        <v>29801</v>
      </c>
      <c r="NS102" s="10">
        <v>116026</v>
      </c>
      <c r="NT102" s="10">
        <v>7910</v>
      </c>
      <c r="NU102" s="10">
        <v>291103</v>
      </c>
      <c r="NV102" s="10">
        <v>80621</v>
      </c>
      <c r="NW102" s="10">
        <v>92711</v>
      </c>
      <c r="NX102" s="10">
        <v>30765</v>
      </c>
      <c r="NY102" s="10">
        <v>5261</v>
      </c>
      <c r="NZ102" s="10">
        <v>14282</v>
      </c>
      <c r="OA102" s="10">
        <v>192664</v>
      </c>
      <c r="OB102" s="10">
        <v>311831</v>
      </c>
      <c r="OC102" s="10">
        <v>72710</v>
      </c>
      <c r="OD102" s="10">
        <v>77751</v>
      </c>
      <c r="OE102" s="10">
        <v>36496</v>
      </c>
      <c r="OF102" s="10">
        <v>95393</v>
      </c>
      <c r="OG102" s="10">
        <v>109693</v>
      </c>
      <c r="OH102" s="10">
        <v>26642</v>
      </c>
      <c r="OI102" s="10">
        <v>64384</v>
      </c>
      <c r="OJ102" s="10">
        <v>68562</v>
      </c>
      <c r="OK102" s="10">
        <v>120492</v>
      </c>
      <c r="OL102" s="10">
        <v>13104</v>
      </c>
      <c r="OM102" s="10">
        <v>93366</v>
      </c>
      <c r="ON102" s="10">
        <v>3258</v>
      </c>
      <c r="OO102" s="10">
        <v>166858</v>
      </c>
      <c r="OP102" s="10">
        <v>1</v>
      </c>
      <c r="OQ102" s="10">
        <v>257992</v>
      </c>
      <c r="OR102" s="10">
        <v>81744</v>
      </c>
      <c r="OS102" s="10">
        <v>39723</v>
      </c>
      <c r="OT102" s="10">
        <v>135366</v>
      </c>
      <c r="OU102" s="10">
        <v>26123</v>
      </c>
    </row>
    <row r="103" spans="1:411" s="10" customFormat="1">
      <c r="A103" s="10" t="s">
        <v>60</v>
      </c>
      <c r="B103" s="80">
        <v>158424</v>
      </c>
      <c r="C103" s="10">
        <v>1425460</v>
      </c>
      <c r="D103" s="10">
        <v>212886</v>
      </c>
      <c r="E103" s="10">
        <v>3335813</v>
      </c>
      <c r="F103" s="10">
        <v>1423006</v>
      </c>
      <c r="G103" s="10">
        <v>2337962</v>
      </c>
      <c r="H103" s="10">
        <v>1460260</v>
      </c>
      <c r="I103" s="10">
        <v>170321</v>
      </c>
      <c r="J103" s="10">
        <v>375036</v>
      </c>
      <c r="K103" s="10">
        <v>371001</v>
      </c>
      <c r="L103" s="10">
        <v>317217</v>
      </c>
      <c r="M103" s="10">
        <v>748800</v>
      </c>
      <c r="N103" s="10">
        <v>156486</v>
      </c>
      <c r="O103" s="10">
        <v>52438</v>
      </c>
      <c r="P103" s="10">
        <v>147603</v>
      </c>
      <c r="Q103" s="10">
        <v>210753</v>
      </c>
      <c r="R103" s="10">
        <v>234594</v>
      </c>
      <c r="S103" s="10">
        <v>857132</v>
      </c>
      <c r="T103" s="10">
        <v>908487</v>
      </c>
      <c r="U103" s="10">
        <v>384582</v>
      </c>
      <c r="V103" s="10">
        <v>486600</v>
      </c>
      <c r="W103" s="10">
        <v>457335</v>
      </c>
      <c r="X103" s="10">
        <v>496058</v>
      </c>
      <c r="Y103" s="10">
        <v>737046</v>
      </c>
      <c r="Z103" s="10">
        <v>965565</v>
      </c>
      <c r="AA103" s="10">
        <v>741912</v>
      </c>
      <c r="AB103" s="10">
        <v>701221</v>
      </c>
      <c r="AC103" s="10">
        <v>808693</v>
      </c>
      <c r="AD103" s="85">
        <v>14848792</v>
      </c>
      <c r="AE103" s="10">
        <v>11481634</v>
      </c>
      <c r="AF103" s="10">
        <v>336692</v>
      </c>
      <c r="AG103" s="10">
        <v>1551183</v>
      </c>
      <c r="AH103" s="10">
        <v>936678</v>
      </c>
      <c r="AI103" s="10">
        <v>866203</v>
      </c>
      <c r="AJ103" s="10">
        <v>891268</v>
      </c>
      <c r="AK103" s="10">
        <v>939590</v>
      </c>
      <c r="AL103" s="10">
        <v>1090497</v>
      </c>
      <c r="AM103" s="10">
        <v>1261973</v>
      </c>
      <c r="AN103" s="10">
        <v>1448050</v>
      </c>
      <c r="AO103" s="10">
        <v>858906</v>
      </c>
      <c r="AP103" s="10">
        <v>873154</v>
      </c>
      <c r="AQ103" s="10">
        <v>1193627</v>
      </c>
      <c r="AR103" s="10">
        <v>1156104</v>
      </c>
      <c r="AS103" s="10">
        <v>882856</v>
      </c>
      <c r="AT103" s="10">
        <v>1406137</v>
      </c>
      <c r="AU103" s="10">
        <v>1117545</v>
      </c>
      <c r="AV103" s="10">
        <v>723272</v>
      </c>
      <c r="AW103" s="10">
        <v>1068131</v>
      </c>
      <c r="AX103" s="10">
        <v>846412</v>
      </c>
      <c r="AY103" s="10">
        <v>1711235</v>
      </c>
      <c r="AZ103" s="10">
        <v>1474759</v>
      </c>
      <c r="BA103" s="10">
        <v>1634984</v>
      </c>
      <c r="BB103" s="10">
        <v>80027</v>
      </c>
      <c r="BC103" s="10">
        <v>123754</v>
      </c>
      <c r="BD103" s="10">
        <v>448403</v>
      </c>
      <c r="BE103" s="10">
        <v>264858</v>
      </c>
      <c r="BF103" s="10">
        <v>431374</v>
      </c>
      <c r="BG103" s="10">
        <v>305767</v>
      </c>
      <c r="BH103" s="10">
        <v>1323098</v>
      </c>
      <c r="BI103" s="10">
        <v>255799</v>
      </c>
      <c r="BJ103" s="10">
        <v>2972262</v>
      </c>
      <c r="BK103" s="10">
        <v>4097546</v>
      </c>
      <c r="BL103" s="10">
        <v>323396</v>
      </c>
      <c r="BM103" s="10">
        <v>194282</v>
      </c>
      <c r="BN103" s="10">
        <v>449484</v>
      </c>
      <c r="BO103" s="10">
        <v>1804929</v>
      </c>
      <c r="BP103" s="10">
        <v>808182</v>
      </c>
      <c r="BQ103" s="10">
        <v>1358081</v>
      </c>
      <c r="BR103" s="10">
        <v>1190545</v>
      </c>
      <c r="BS103" s="10">
        <v>1106933</v>
      </c>
      <c r="BT103" s="10">
        <v>586466</v>
      </c>
      <c r="BU103" s="10">
        <v>1332250</v>
      </c>
      <c r="BV103" s="10">
        <v>1131138</v>
      </c>
      <c r="BW103" s="10">
        <v>1333116</v>
      </c>
      <c r="BX103" s="10">
        <v>333269</v>
      </c>
      <c r="BY103" s="10">
        <v>711219</v>
      </c>
      <c r="BZ103" s="10">
        <v>857466</v>
      </c>
      <c r="CA103" s="10">
        <v>4046962</v>
      </c>
      <c r="CB103" s="10">
        <v>223153</v>
      </c>
      <c r="CC103" s="10">
        <v>244574</v>
      </c>
      <c r="CD103" s="10">
        <v>221141</v>
      </c>
      <c r="CE103" s="10">
        <v>459464</v>
      </c>
      <c r="CF103" s="10">
        <v>558527</v>
      </c>
      <c r="CG103" s="10">
        <v>401782</v>
      </c>
      <c r="CH103" s="10">
        <v>998346</v>
      </c>
      <c r="CI103" s="10">
        <v>866543</v>
      </c>
      <c r="CJ103" s="10">
        <v>1123617</v>
      </c>
      <c r="CK103" s="10">
        <v>786214</v>
      </c>
      <c r="CL103" s="10">
        <v>1253132</v>
      </c>
      <c r="CM103" s="10">
        <v>936903</v>
      </c>
      <c r="CN103" s="10">
        <v>757688</v>
      </c>
      <c r="CO103" s="10">
        <v>667522</v>
      </c>
      <c r="CP103" s="10">
        <v>816542</v>
      </c>
      <c r="CQ103" s="10">
        <v>802175</v>
      </c>
      <c r="CR103" s="10">
        <v>765596</v>
      </c>
      <c r="CS103" s="10">
        <v>1128006</v>
      </c>
      <c r="CT103" s="10">
        <v>1048409</v>
      </c>
      <c r="CU103" s="10">
        <v>934461</v>
      </c>
      <c r="CV103" s="10">
        <v>949172</v>
      </c>
      <c r="CW103" s="10">
        <v>709072</v>
      </c>
      <c r="CX103" s="10">
        <v>713659</v>
      </c>
      <c r="CY103" s="10">
        <v>638656</v>
      </c>
      <c r="CZ103" s="10">
        <v>437625</v>
      </c>
      <c r="DA103" s="10">
        <v>906847</v>
      </c>
      <c r="DB103" s="10">
        <v>919709</v>
      </c>
      <c r="DC103" s="10">
        <v>802960</v>
      </c>
      <c r="DD103" s="10">
        <v>450697</v>
      </c>
      <c r="DE103" s="10">
        <v>1588291</v>
      </c>
      <c r="DF103" s="10">
        <v>123541</v>
      </c>
      <c r="DG103" s="10">
        <v>1158964</v>
      </c>
      <c r="DH103" s="10">
        <v>192094</v>
      </c>
      <c r="DI103" s="10">
        <v>403192</v>
      </c>
      <c r="DJ103" s="10">
        <v>476768</v>
      </c>
      <c r="DK103" s="10">
        <v>621814</v>
      </c>
      <c r="DL103" s="10">
        <v>147944</v>
      </c>
      <c r="DM103" s="10">
        <v>896772</v>
      </c>
      <c r="DN103" s="10">
        <v>462697</v>
      </c>
      <c r="DO103" s="10">
        <v>482986</v>
      </c>
      <c r="DP103" s="10">
        <v>455977</v>
      </c>
      <c r="DQ103" s="10">
        <v>480683</v>
      </c>
      <c r="DR103" s="10">
        <v>80913</v>
      </c>
      <c r="DS103" s="10">
        <v>121939</v>
      </c>
      <c r="DT103" s="10">
        <v>1832365</v>
      </c>
      <c r="DU103" s="10">
        <v>324029</v>
      </c>
      <c r="DV103" s="10">
        <v>289075</v>
      </c>
      <c r="DW103" s="10">
        <v>1160256</v>
      </c>
      <c r="DX103" s="10">
        <v>910421</v>
      </c>
      <c r="DY103" s="10">
        <v>551578</v>
      </c>
      <c r="DZ103" s="10">
        <v>1048615</v>
      </c>
      <c r="EA103" s="10">
        <v>614016</v>
      </c>
      <c r="EB103" s="10">
        <v>768119</v>
      </c>
      <c r="EC103" s="10">
        <v>988883</v>
      </c>
      <c r="ED103" s="10">
        <v>180191</v>
      </c>
      <c r="EE103" s="10">
        <v>1235444</v>
      </c>
      <c r="EF103" s="10">
        <v>281013</v>
      </c>
      <c r="EG103" s="10">
        <v>229635</v>
      </c>
      <c r="EH103" s="10">
        <v>595047</v>
      </c>
      <c r="EI103" s="10">
        <v>544812</v>
      </c>
      <c r="EJ103" s="10">
        <v>163973</v>
      </c>
      <c r="EK103" s="10">
        <v>155410</v>
      </c>
      <c r="EL103" s="10">
        <v>323090</v>
      </c>
      <c r="EM103" s="10">
        <v>270419</v>
      </c>
      <c r="EN103" s="10">
        <v>748472</v>
      </c>
      <c r="EO103" s="10">
        <v>750317</v>
      </c>
      <c r="EQ103" s="10">
        <v>425783</v>
      </c>
      <c r="ER103" s="10">
        <v>514022</v>
      </c>
      <c r="ES103" s="10">
        <v>465543</v>
      </c>
      <c r="ET103" s="10">
        <v>1323288</v>
      </c>
      <c r="EU103" s="10">
        <v>266223</v>
      </c>
      <c r="EV103" s="10">
        <v>117001</v>
      </c>
      <c r="EW103" s="10">
        <v>610833</v>
      </c>
      <c r="EX103" s="10">
        <v>209819</v>
      </c>
      <c r="EY103" s="10">
        <v>621788</v>
      </c>
      <c r="EZ103" s="10">
        <v>137633</v>
      </c>
      <c r="FA103" s="10">
        <v>1906939</v>
      </c>
      <c r="FB103" s="10">
        <v>690832</v>
      </c>
      <c r="FC103" s="10">
        <v>767824</v>
      </c>
      <c r="FD103" s="10">
        <v>531330</v>
      </c>
      <c r="FE103" s="10">
        <v>1402757</v>
      </c>
      <c r="FF103" s="10">
        <v>613732</v>
      </c>
      <c r="FG103" s="10">
        <v>29226</v>
      </c>
      <c r="FH103" s="10">
        <v>298238</v>
      </c>
      <c r="FI103" s="10">
        <v>723184</v>
      </c>
      <c r="FJ103" s="10">
        <v>532523</v>
      </c>
      <c r="FK103" s="10">
        <v>1237867</v>
      </c>
      <c r="FL103" s="10">
        <v>383486</v>
      </c>
      <c r="FM103" s="10">
        <v>1422976</v>
      </c>
      <c r="FN103" s="10">
        <v>1352091</v>
      </c>
      <c r="FO103" s="10">
        <v>1644074</v>
      </c>
      <c r="FP103" s="10">
        <v>515008</v>
      </c>
      <c r="FQ103" s="10">
        <v>620533</v>
      </c>
      <c r="FR103" s="10">
        <v>814255</v>
      </c>
      <c r="FS103" s="10">
        <v>168244</v>
      </c>
      <c r="FT103" s="10">
        <v>261931</v>
      </c>
      <c r="FU103" s="10">
        <v>127375</v>
      </c>
      <c r="FV103" s="10">
        <v>1522352</v>
      </c>
      <c r="FW103" s="10">
        <v>1092851</v>
      </c>
      <c r="FX103" s="10">
        <v>523642</v>
      </c>
      <c r="FY103" s="10">
        <v>421924</v>
      </c>
      <c r="FZ103" s="10">
        <v>296025</v>
      </c>
      <c r="GA103" s="10">
        <v>303560</v>
      </c>
      <c r="GB103" s="10">
        <v>508459</v>
      </c>
      <c r="GC103" s="10">
        <v>476768</v>
      </c>
      <c r="GD103" s="10">
        <v>2438657</v>
      </c>
      <c r="GE103" s="10">
        <v>481153</v>
      </c>
      <c r="GF103" s="10">
        <v>426137</v>
      </c>
      <c r="GG103" s="10">
        <v>50486</v>
      </c>
      <c r="GH103" s="10">
        <v>551043</v>
      </c>
      <c r="GI103" s="10">
        <v>140090</v>
      </c>
      <c r="GJ103" s="10">
        <v>570020</v>
      </c>
      <c r="GK103" s="10">
        <v>207809</v>
      </c>
      <c r="GL103" s="10">
        <v>633348</v>
      </c>
      <c r="GM103" s="10">
        <v>1973938</v>
      </c>
      <c r="GN103" s="10">
        <v>70532</v>
      </c>
      <c r="GO103" s="10">
        <v>373692</v>
      </c>
      <c r="GP103" s="10">
        <v>301462</v>
      </c>
      <c r="GQ103" s="10">
        <v>384726</v>
      </c>
      <c r="GR103" s="10">
        <v>247480</v>
      </c>
      <c r="GS103" s="10">
        <v>204701</v>
      </c>
      <c r="GT103" s="10">
        <v>610477</v>
      </c>
      <c r="GU103" s="10">
        <v>898578</v>
      </c>
      <c r="GV103" s="10">
        <v>4221130</v>
      </c>
      <c r="GW103" s="10">
        <v>150355</v>
      </c>
      <c r="GX103" s="10">
        <v>287651</v>
      </c>
      <c r="GY103" s="10">
        <v>466118</v>
      </c>
      <c r="GZ103" s="10">
        <v>835745</v>
      </c>
      <c r="HA103" s="10">
        <v>1051163</v>
      </c>
      <c r="HB103" s="150">
        <v>451733</v>
      </c>
      <c r="HC103" s="10">
        <v>80485</v>
      </c>
      <c r="HD103" s="10">
        <v>383345</v>
      </c>
      <c r="HE103" s="10">
        <v>789122</v>
      </c>
      <c r="HF103" s="10">
        <v>643417</v>
      </c>
      <c r="HG103" s="10">
        <v>295219</v>
      </c>
      <c r="HH103" s="10">
        <v>1112479</v>
      </c>
      <c r="HI103" s="10">
        <v>1073656</v>
      </c>
      <c r="HJ103" s="10">
        <v>476522</v>
      </c>
      <c r="HK103" s="10">
        <v>947886</v>
      </c>
      <c r="HL103" s="10">
        <v>200364</v>
      </c>
      <c r="HM103" s="10">
        <v>547384</v>
      </c>
      <c r="HN103" s="10">
        <v>1067118</v>
      </c>
      <c r="HO103" s="10">
        <v>1766066</v>
      </c>
      <c r="HP103" s="10">
        <v>1383218</v>
      </c>
      <c r="HQ103" s="10">
        <v>1098777</v>
      </c>
      <c r="HR103" s="10">
        <v>285867</v>
      </c>
      <c r="HS103" s="10">
        <v>753003</v>
      </c>
      <c r="HT103" s="10">
        <v>1358898</v>
      </c>
      <c r="HU103" s="10">
        <v>965724</v>
      </c>
      <c r="HV103" s="10">
        <v>990573</v>
      </c>
      <c r="HW103" s="10">
        <v>463318</v>
      </c>
      <c r="HX103" s="10">
        <v>1379303</v>
      </c>
      <c r="HY103" s="10">
        <v>698753</v>
      </c>
      <c r="HZ103" s="10">
        <v>162068</v>
      </c>
      <c r="IA103" s="10">
        <v>990883</v>
      </c>
      <c r="IB103" s="10">
        <v>502804</v>
      </c>
      <c r="IC103" s="10">
        <v>119358</v>
      </c>
      <c r="ID103" s="10">
        <v>136878</v>
      </c>
      <c r="IE103" s="10">
        <v>908356</v>
      </c>
      <c r="IF103" s="10">
        <v>332729</v>
      </c>
      <c r="IG103" s="10">
        <v>115784</v>
      </c>
      <c r="IH103" s="10">
        <v>737469</v>
      </c>
      <c r="II103" s="10">
        <v>205352</v>
      </c>
      <c r="IJ103" s="10">
        <v>379905</v>
      </c>
      <c r="IK103" s="10">
        <v>294853</v>
      </c>
      <c r="IL103" s="10">
        <v>1040119</v>
      </c>
      <c r="IM103" s="10">
        <v>234186</v>
      </c>
      <c r="IN103" s="10">
        <v>407726</v>
      </c>
      <c r="IO103" s="10">
        <v>317832</v>
      </c>
      <c r="IP103" s="10">
        <v>748825</v>
      </c>
      <c r="IQ103" s="10">
        <v>608369</v>
      </c>
      <c r="IR103" s="10">
        <v>285724</v>
      </c>
      <c r="IS103" s="10">
        <v>487032</v>
      </c>
      <c r="IT103" s="10">
        <v>353449</v>
      </c>
      <c r="IU103" s="10">
        <v>462811</v>
      </c>
      <c r="IV103" s="10">
        <v>167514</v>
      </c>
      <c r="IW103" s="10">
        <v>327406</v>
      </c>
      <c r="IX103" s="10">
        <v>48366</v>
      </c>
      <c r="IY103" s="10">
        <v>38389</v>
      </c>
      <c r="IZ103" s="10">
        <v>589577</v>
      </c>
      <c r="JA103" s="10">
        <v>480811</v>
      </c>
      <c r="JB103" s="10">
        <v>294011</v>
      </c>
      <c r="JC103" s="10">
        <v>1661677</v>
      </c>
      <c r="JD103" s="10">
        <v>215635</v>
      </c>
      <c r="JE103" s="10">
        <v>1474073</v>
      </c>
      <c r="JF103" s="10">
        <v>1276502</v>
      </c>
      <c r="JG103" s="10">
        <v>711415</v>
      </c>
      <c r="JH103" s="10">
        <v>457217</v>
      </c>
      <c r="JI103" s="10">
        <v>2268707</v>
      </c>
      <c r="JJ103" s="10">
        <v>1975502</v>
      </c>
      <c r="JK103" s="10">
        <v>2353056</v>
      </c>
      <c r="JL103" s="10">
        <v>1656269</v>
      </c>
      <c r="JM103" s="10">
        <v>2123001</v>
      </c>
      <c r="JN103" s="10">
        <v>2010568</v>
      </c>
      <c r="JO103" s="10">
        <v>2173659</v>
      </c>
      <c r="JP103" s="10">
        <v>1760861</v>
      </c>
      <c r="JQ103" s="10">
        <v>2125570</v>
      </c>
      <c r="JR103" s="10">
        <v>1327181</v>
      </c>
      <c r="JS103" s="10">
        <v>2242251</v>
      </c>
      <c r="JT103" s="10">
        <v>2018087.134482713</v>
      </c>
      <c r="JU103" s="10">
        <v>3075862</v>
      </c>
      <c r="JV103" s="10">
        <v>2075094</v>
      </c>
      <c r="JW103" s="10">
        <v>4999284</v>
      </c>
      <c r="JX103" s="10">
        <v>299081</v>
      </c>
      <c r="JY103" s="10">
        <v>960108</v>
      </c>
      <c r="JZ103" s="10">
        <v>101602</v>
      </c>
      <c r="KA103" s="10">
        <v>276645</v>
      </c>
      <c r="KB103" s="10">
        <v>980785</v>
      </c>
      <c r="KC103" s="10">
        <v>483322</v>
      </c>
      <c r="KD103" s="10">
        <v>191993</v>
      </c>
      <c r="KE103" s="10">
        <v>731029</v>
      </c>
      <c r="KF103" s="10">
        <v>2635611</v>
      </c>
      <c r="KG103" s="10">
        <v>247203</v>
      </c>
      <c r="KH103" s="10">
        <v>523812</v>
      </c>
      <c r="KI103" s="10">
        <v>404106</v>
      </c>
      <c r="KJ103" s="10">
        <v>142064</v>
      </c>
      <c r="KK103" s="10">
        <v>570746</v>
      </c>
      <c r="KL103" s="10">
        <v>233198</v>
      </c>
      <c r="KM103" s="10">
        <v>1386665</v>
      </c>
      <c r="KN103" s="10">
        <v>904742</v>
      </c>
      <c r="KO103" s="10">
        <v>451733</v>
      </c>
      <c r="KP103" s="10">
        <v>259946</v>
      </c>
      <c r="KQ103" s="10">
        <v>197452</v>
      </c>
      <c r="KR103" s="10">
        <v>85954</v>
      </c>
      <c r="KS103" s="10">
        <v>154601</v>
      </c>
      <c r="KT103" s="10">
        <v>626495</v>
      </c>
      <c r="KU103" s="10">
        <v>302262</v>
      </c>
      <c r="KV103" s="10">
        <v>361225</v>
      </c>
      <c r="KW103" s="10">
        <v>321789</v>
      </c>
      <c r="KX103" s="10">
        <v>438952</v>
      </c>
      <c r="KY103" s="10">
        <v>420990</v>
      </c>
      <c r="KZ103" s="10">
        <v>127193</v>
      </c>
      <c r="LA103" s="10">
        <v>312893</v>
      </c>
      <c r="LB103" s="10">
        <v>1158864</v>
      </c>
      <c r="LC103" s="10">
        <v>331721</v>
      </c>
      <c r="LD103" s="10">
        <v>670121</v>
      </c>
      <c r="LE103" s="10">
        <v>845307</v>
      </c>
      <c r="LF103" s="10">
        <v>369545</v>
      </c>
      <c r="LG103" s="10">
        <v>3857394</v>
      </c>
      <c r="LH103" s="10">
        <v>476710</v>
      </c>
      <c r="LI103" s="10">
        <v>431882</v>
      </c>
      <c r="LJ103" s="10">
        <v>1351049</v>
      </c>
      <c r="LK103" s="10">
        <v>220640</v>
      </c>
      <c r="LL103" s="10">
        <v>240473</v>
      </c>
      <c r="LM103" s="10">
        <v>362479</v>
      </c>
      <c r="LN103" s="10">
        <v>158005</v>
      </c>
      <c r="LO103" s="10">
        <v>1293296</v>
      </c>
      <c r="LP103" s="10">
        <v>2669072</v>
      </c>
      <c r="LQ103" s="10">
        <v>970126</v>
      </c>
      <c r="LR103" s="10">
        <v>653500</v>
      </c>
      <c r="LS103" s="10">
        <v>326392</v>
      </c>
      <c r="LT103" s="10">
        <v>94270</v>
      </c>
      <c r="LU103" s="10">
        <v>1078975</v>
      </c>
      <c r="LV103" s="10">
        <v>247253</v>
      </c>
      <c r="LW103" s="10">
        <v>318400</v>
      </c>
      <c r="LX103" s="10">
        <v>297370</v>
      </c>
      <c r="LY103" s="10">
        <v>351214</v>
      </c>
      <c r="LZ103" s="10">
        <v>1408693</v>
      </c>
      <c r="MA103" s="10">
        <v>275441</v>
      </c>
      <c r="MB103" s="10">
        <v>67230</v>
      </c>
      <c r="MC103" s="10">
        <v>221766</v>
      </c>
      <c r="MD103" s="10">
        <v>197547</v>
      </c>
      <c r="ME103" s="10">
        <v>389917</v>
      </c>
      <c r="MF103" s="10">
        <v>524517</v>
      </c>
      <c r="MG103" s="10">
        <v>363763</v>
      </c>
      <c r="MH103" s="10">
        <v>10389</v>
      </c>
      <c r="MI103" s="10">
        <v>9462</v>
      </c>
      <c r="MJ103" s="10">
        <v>434809</v>
      </c>
      <c r="MK103" s="10">
        <v>9053</v>
      </c>
      <c r="ML103" s="10">
        <v>638438</v>
      </c>
      <c r="MM103" s="10">
        <v>1259138</v>
      </c>
      <c r="MN103" s="10">
        <v>1760175</v>
      </c>
      <c r="MO103" s="10">
        <v>4933092</v>
      </c>
      <c r="MP103" s="10">
        <v>257705</v>
      </c>
      <c r="MQ103" s="10">
        <v>472838</v>
      </c>
      <c r="MR103" s="10">
        <v>609125</v>
      </c>
      <c r="MS103" s="10">
        <v>539496</v>
      </c>
      <c r="MT103" s="10">
        <v>741524</v>
      </c>
      <c r="MU103" s="10">
        <v>102145</v>
      </c>
      <c r="MV103" s="10">
        <v>882991</v>
      </c>
      <c r="MW103" s="10">
        <v>143000</v>
      </c>
      <c r="MX103" s="10">
        <v>199143</v>
      </c>
      <c r="MY103" s="10">
        <v>629189</v>
      </c>
      <c r="MZ103" s="10">
        <v>2001767</v>
      </c>
      <c r="NA103" s="10">
        <v>120277</v>
      </c>
      <c r="NB103" s="10">
        <v>68303</v>
      </c>
      <c r="NC103" s="10">
        <v>150727</v>
      </c>
      <c r="ND103" s="10">
        <v>160239</v>
      </c>
      <c r="NE103" s="10">
        <v>284100</v>
      </c>
      <c r="NF103" s="10">
        <v>157971</v>
      </c>
      <c r="NG103" s="10">
        <v>515805</v>
      </c>
      <c r="NH103" s="10">
        <v>638874</v>
      </c>
      <c r="NI103" s="10">
        <v>195157</v>
      </c>
      <c r="NJ103" s="10">
        <v>642904</v>
      </c>
      <c r="NK103" s="10">
        <v>293537</v>
      </c>
      <c r="NL103" s="10">
        <v>265913</v>
      </c>
      <c r="NM103" s="10">
        <v>279917</v>
      </c>
      <c r="NN103" s="10">
        <v>323049</v>
      </c>
      <c r="NO103" s="10">
        <v>412514</v>
      </c>
      <c r="NP103" s="10">
        <v>696430</v>
      </c>
      <c r="NQ103" s="10">
        <v>672462</v>
      </c>
      <c r="NR103" s="10">
        <v>165817</v>
      </c>
      <c r="NS103" s="10">
        <v>388920</v>
      </c>
      <c r="NT103" s="10">
        <v>310191</v>
      </c>
      <c r="NU103" s="10">
        <v>702914</v>
      </c>
      <c r="NV103" s="10">
        <v>409385</v>
      </c>
      <c r="NW103" s="10">
        <v>621814</v>
      </c>
      <c r="NX103" s="10">
        <v>1102649</v>
      </c>
      <c r="NY103" s="10">
        <v>119272</v>
      </c>
      <c r="NZ103" s="10">
        <v>155751</v>
      </c>
      <c r="OA103" s="10">
        <v>515629</v>
      </c>
      <c r="OB103" s="10">
        <v>1595949</v>
      </c>
      <c r="OC103" s="10">
        <v>715212</v>
      </c>
      <c r="OD103" s="10">
        <v>286208</v>
      </c>
      <c r="OE103" s="10">
        <v>152323</v>
      </c>
      <c r="OF103" s="10">
        <v>815317</v>
      </c>
      <c r="OG103" s="10">
        <v>869130</v>
      </c>
      <c r="OH103" s="10">
        <v>264045</v>
      </c>
      <c r="OI103" s="10">
        <v>950122</v>
      </c>
      <c r="OJ103" s="10">
        <v>340536</v>
      </c>
      <c r="OK103" s="10">
        <v>668408</v>
      </c>
      <c r="OL103" s="10">
        <v>291910</v>
      </c>
      <c r="OM103" s="10">
        <v>468720</v>
      </c>
      <c r="ON103" s="10">
        <v>66691</v>
      </c>
      <c r="OO103" s="10">
        <v>1062012</v>
      </c>
      <c r="OP103" s="10">
        <v>121419</v>
      </c>
      <c r="OQ103" s="10">
        <v>1679403</v>
      </c>
      <c r="OR103" s="10">
        <v>743102</v>
      </c>
      <c r="OS103" s="10">
        <v>748210</v>
      </c>
      <c r="OT103" s="10">
        <v>532572</v>
      </c>
      <c r="OU103" s="10">
        <v>209943</v>
      </c>
    </row>
    <row r="104" spans="1:411" s="10" customFormat="1">
      <c r="A104" s="10" t="s">
        <v>61</v>
      </c>
      <c r="B104" s="80">
        <v>40553</v>
      </c>
      <c r="C104" s="10">
        <v>149259</v>
      </c>
      <c r="D104" s="10">
        <v>58470</v>
      </c>
      <c r="E104" s="10">
        <v>504754</v>
      </c>
      <c r="F104" s="10">
        <v>130041</v>
      </c>
      <c r="G104" s="10">
        <v>152133</v>
      </c>
      <c r="H104" s="10">
        <v>182095</v>
      </c>
      <c r="I104" s="10">
        <v>65082</v>
      </c>
      <c r="J104" s="10">
        <v>0</v>
      </c>
      <c r="K104" s="10">
        <v>3847</v>
      </c>
      <c r="L104" s="10">
        <v>240078</v>
      </c>
      <c r="M104" s="10">
        <v>135571</v>
      </c>
      <c r="N104" s="10">
        <v>94852</v>
      </c>
      <c r="O104" s="10">
        <v>1452</v>
      </c>
      <c r="P104" s="10">
        <v>11106</v>
      </c>
      <c r="Q104" s="10">
        <v>70252</v>
      </c>
      <c r="R104" s="10">
        <v>221377</v>
      </c>
      <c r="S104" s="10">
        <v>142394</v>
      </c>
      <c r="T104" s="10">
        <v>209231</v>
      </c>
      <c r="U104" s="10">
        <v>66288</v>
      </c>
      <c r="V104" s="10">
        <v>73456</v>
      </c>
      <c r="W104" s="10">
        <v>99933</v>
      </c>
      <c r="X104" s="10">
        <v>87325</v>
      </c>
      <c r="Y104" s="10">
        <v>291579</v>
      </c>
      <c r="Z104" s="10">
        <v>142828</v>
      </c>
      <c r="AA104" s="10">
        <v>189551</v>
      </c>
      <c r="AB104" s="10">
        <v>226696</v>
      </c>
      <c r="AC104" s="10">
        <v>111493</v>
      </c>
      <c r="AD104" s="85">
        <v>2887751</v>
      </c>
      <c r="AE104" s="10">
        <v>7840008</v>
      </c>
      <c r="AF104" s="10">
        <v>183885</v>
      </c>
      <c r="AG104" s="10">
        <v>185852</v>
      </c>
      <c r="AH104" s="10">
        <v>109873</v>
      </c>
      <c r="AI104" s="10">
        <v>138434</v>
      </c>
      <c r="AJ104" s="10">
        <v>145430</v>
      </c>
      <c r="AK104" s="10">
        <v>154328</v>
      </c>
      <c r="AL104" s="10">
        <v>169182</v>
      </c>
      <c r="AM104" s="10">
        <v>203403</v>
      </c>
      <c r="AN104" s="10">
        <v>270869</v>
      </c>
      <c r="AO104" s="10">
        <v>132648</v>
      </c>
      <c r="AP104" s="10">
        <v>160443</v>
      </c>
      <c r="AQ104" s="10">
        <v>175975</v>
      </c>
      <c r="AR104" s="10">
        <v>184739</v>
      </c>
      <c r="AS104" s="10">
        <v>136965</v>
      </c>
      <c r="AT104" s="10">
        <v>121812</v>
      </c>
      <c r="AU104" s="10">
        <v>147546</v>
      </c>
      <c r="AV104" s="10">
        <v>173376</v>
      </c>
      <c r="AW104" s="10">
        <v>544891</v>
      </c>
      <c r="AX104" s="10">
        <v>153909</v>
      </c>
      <c r="AY104" s="10">
        <v>184262</v>
      </c>
      <c r="AZ104" s="10">
        <v>208347</v>
      </c>
      <c r="BA104" s="10">
        <v>139884</v>
      </c>
      <c r="BB104" s="10">
        <v>52599</v>
      </c>
      <c r="BC104" s="10">
        <v>81706</v>
      </c>
      <c r="BD104" s="10">
        <v>317148</v>
      </c>
      <c r="BE104" s="10">
        <v>181897</v>
      </c>
      <c r="BF104" s="10">
        <v>307486</v>
      </c>
      <c r="BG104" s="10">
        <v>212646</v>
      </c>
      <c r="BH104" s="10">
        <v>912634</v>
      </c>
      <c r="BI104" s="10">
        <v>114841</v>
      </c>
      <c r="BJ104" s="10">
        <v>2639700</v>
      </c>
      <c r="BK104" s="10">
        <v>51966</v>
      </c>
      <c r="BL104" s="10">
        <v>136239</v>
      </c>
      <c r="BM104" s="10">
        <v>1200</v>
      </c>
      <c r="BN104" s="10">
        <v>692445</v>
      </c>
      <c r="BO104" s="10">
        <v>241642</v>
      </c>
      <c r="BP104" s="10">
        <v>181606</v>
      </c>
      <c r="BQ104" s="10">
        <v>254309</v>
      </c>
      <c r="BR104" s="10">
        <v>210513</v>
      </c>
      <c r="BS104" s="10">
        <v>123984</v>
      </c>
      <c r="BT104" s="10">
        <v>145883</v>
      </c>
      <c r="BU104" s="10">
        <v>247502</v>
      </c>
      <c r="BV104" s="10">
        <v>276127</v>
      </c>
      <c r="BW104" s="10">
        <v>233003</v>
      </c>
      <c r="BX104" s="10">
        <v>116570</v>
      </c>
      <c r="BY104" s="10">
        <v>226770</v>
      </c>
      <c r="BZ104" s="10">
        <v>411194</v>
      </c>
      <c r="CA104" s="10">
        <v>743910</v>
      </c>
      <c r="CB104" s="10">
        <v>55536</v>
      </c>
      <c r="CC104" s="10">
        <v>107866</v>
      </c>
      <c r="CD104" s="10">
        <v>195248</v>
      </c>
      <c r="CE104" s="10">
        <v>114139</v>
      </c>
      <c r="CF104" s="10">
        <v>152097</v>
      </c>
      <c r="CG104" s="10">
        <v>106143</v>
      </c>
      <c r="CH104" s="10">
        <v>1271879</v>
      </c>
      <c r="CI104" s="10">
        <v>933019</v>
      </c>
      <c r="CJ104" s="10">
        <v>1409270</v>
      </c>
      <c r="CK104" s="10">
        <v>789440</v>
      </c>
      <c r="CL104" s="10">
        <v>1585708</v>
      </c>
      <c r="CM104" s="10">
        <v>1031589</v>
      </c>
      <c r="CN104" s="10">
        <v>546296</v>
      </c>
      <c r="CO104" s="10">
        <v>635838</v>
      </c>
      <c r="CP104" s="10">
        <v>901802</v>
      </c>
      <c r="CQ104" s="10">
        <v>838877</v>
      </c>
      <c r="CR104" s="10">
        <v>888675</v>
      </c>
      <c r="CS104" s="10">
        <v>1107774</v>
      </c>
      <c r="CT104" s="10">
        <v>989521</v>
      </c>
      <c r="CU104" s="10">
        <v>960907</v>
      </c>
      <c r="CV104" s="10">
        <v>1079811</v>
      </c>
      <c r="CW104" s="10">
        <v>756991</v>
      </c>
      <c r="CX104" s="10">
        <v>746217</v>
      </c>
      <c r="CY104" s="10">
        <v>421718</v>
      </c>
      <c r="CZ104" s="10">
        <v>557019</v>
      </c>
      <c r="DA104" s="10">
        <v>1091386</v>
      </c>
      <c r="DB104" s="10">
        <v>1012351</v>
      </c>
      <c r="DC104" s="10">
        <v>1148491</v>
      </c>
      <c r="DD104" s="10">
        <v>101729</v>
      </c>
      <c r="DE104" s="10">
        <v>332986</v>
      </c>
      <c r="DF104" s="10">
        <v>20652</v>
      </c>
      <c r="DG104" s="10">
        <v>510028</v>
      </c>
      <c r="DH104" s="10">
        <v>102362</v>
      </c>
      <c r="DI104" s="10">
        <v>13543</v>
      </c>
      <c r="DJ104" s="10">
        <v>91768</v>
      </c>
      <c r="DK104" s="10">
        <v>153275</v>
      </c>
      <c r="DL104" s="10">
        <v>93741</v>
      </c>
      <c r="DM104" s="10">
        <v>111485</v>
      </c>
      <c r="DN104" s="10">
        <v>102556</v>
      </c>
      <c r="DO104" s="10">
        <v>362344</v>
      </c>
      <c r="DP104" s="10">
        <v>76508</v>
      </c>
      <c r="DQ104" s="10">
        <v>115335</v>
      </c>
      <c r="DR104" s="10">
        <v>77631</v>
      </c>
      <c r="DS104" s="10">
        <v>59477</v>
      </c>
      <c r="DT104" s="10">
        <v>333979</v>
      </c>
      <c r="DU104" s="10">
        <v>243378</v>
      </c>
      <c r="DV104" s="10">
        <v>30216</v>
      </c>
      <c r="DW104" s="10">
        <v>442277</v>
      </c>
      <c r="DX104" s="10">
        <v>89925</v>
      </c>
      <c r="DY104" s="10">
        <v>59434</v>
      </c>
      <c r="DZ104" s="10">
        <v>147803</v>
      </c>
      <c r="EA104" s="10">
        <v>54340</v>
      </c>
      <c r="EB104" s="10">
        <v>209529</v>
      </c>
      <c r="EC104" s="10">
        <v>197855</v>
      </c>
      <c r="ED104" s="10">
        <v>28215</v>
      </c>
      <c r="EE104" s="10">
        <v>191443</v>
      </c>
      <c r="EF104" s="10">
        <v>235842</v>
      </c>
      <c r="EG104" s="10">
        <v>74433</v>
      </c>
      <c r="EH104" s="10">
        <v>79847</v>
      </c>
      <c r="EI104" s="10">
        <v>50420</v>
      </c>
      <c r="EJ104" s="10">
        <v>168077</v>
      </c>
      <c r="EK104" s="10">
        <v>155806</v>
      </c>
      <c r="EL104" s="10">
        <v>35740</v>
      </c>
      <c r="EM104" s="10">
        <v>161605</v>
      </c>
      <c r="EN104" s="10">
        <v>123075</v>
      </c>
      <c r="EO104" s="10">
        <v>148218</v>
      </c>
      <c r="EQ104" s="10">
        <v>37251</v>
      </c>
      <c r="ER104" s="10">
        <v>65801</v>
      </c>
      <c r="ES104" s="10">
        <v>66056</v>
      </c>
      <c r="ET104" s="10">
        <v>103716</v>
      </c>
      <c r="EU104" s="10">
        <v>60096</v>
      </c>
      <c r="EV104" s="10">
        <v>19514</v>
      </c>
      <c r="EW104" s="10">
        <v>224785</v>
      </c>
      <c r="EX104" s="10">
        <v>80500</v>
      </c>
      <c r="EY104" s="10">
        <v>870</v>
      </c>
      <c r="EZ104" s="10">
        <v>42084</v>
      </c>
      <c r="FA104" s="10">
        <v>292351</v>
      </c>
      <c r="FB104" s="10">
        <v>137151</v>
      </c>
      <c r="FC104" s="10">
        <v>261948</v>
      </c>
      <c r="FD104" s="10">
        <v>91381</v>
      </c>
      <c r="FE104" s="10">
        <v>318328</v>
      </c>
      <c r="FF104" s="10">
        <v>115428</v>
      </c>
      <c r="FG104" s="10">
        <v>36782</v>
      </c>
      <c r="FH104" s="10">
        <v>453615</v>
      </c>
      <c r="FI104" s="10">
        <v>18556</v>
      </c>
      <c r="FJ104" s="10">
        <v>10591</v>
      </c>
      <c r="FK104" s="10">
        <v>17606</v>
      </c>
      <c r="FL104" s="10">
        <v>6412</v>
      </c>
      <c r="FM104" s="10">
        <v>9826</v>
      </c>
      <c r="FN104" s="10">
        <v>85781</v>
      </c>
      <c r="FO104" s="10">
        <v>64777</v>
      </c>
      <c r="FP104" s="10">
        <v>7756</v>
      </c>
      <c r="FQ104" s="10">
        <v>89487</v>
      </c>
      <c r="FR104" s="10">
        <v>23587</v>
      </c>
      <c r="FS104" s="10">
        <v>18016</v>
      </c>
      <c r="FT104" s="10">
        <v>69206</v>
      </c>
      <c r="FU104" s="10">
        <v>87604</v>
      </c>
      <c r="FV104" s="10">
        <v>2055179</v>
      </c>
      <c r="FW104" s="10">
        <v>425749</v>
      </c>
      <c r="FX104" s="10">
        <v>135766</v>
      </c>
      <c r="FY104" s="10">
        <v>178808</v>
      </c>
      <c r="FZ104" s="10">
        <v>187108</v>
      </c>
      <c r="GA104" s="10">
        <v>15275</v>
      </c>
      <c r="GB104" s="10">
        <v>42632</v>
      </c>
      <c r="GC104" s="10">
        <v>91768</v>
      </c>
      <c r="GD104" s="10">
        <v>1978239</v>
      </c>
      <c r="GE104" s="10">
        <v>225516</v>
      </c>
      <c r="GF104" s="10">
        <v>2670</v>
      </c>
      <c r="GG104" s="10">
        <v>78661</v>
      </c>
      <c r="GH104" s="10">
        <v>95274</v>
      </c>
      <c r="GI104" s="10">
        <v>5344</v>
      </c>
      <c r="GJ104" s="10">
        <v>100476</v>
      </c>
      <c r="GK104" s="10">
        <v>74506</v>
      </c>
      <c r="GL104" s="10">
        <v>146988</v>
      </c>
      <c r="GM104" s="10">
        <v>1211540</v>
      </c>
      <c r="GN104" s="10">
        <v>1297</v>
      </c>
      <c r="GO104" s="10">
        <v>65809</v>
      </c>
      <c r="GP104" s="10">
        <v>108731</v>
      </c>
      <c r="GQ104" s="10">
        <v>173985</v>
      </c>
      <c r="GR104" s="10">
        <v>162344</v>
      </c>
      <c r="GS104" s="10">
        <v>335738</v>
      </c>
      <c r="GT104" s="10">
        <v>189511</v>
      </c>
      <c r="GU104" s="10">
        <v>53755</v>
      </c>
      <c r="GV104" s="10">
        <v>833261</v>
      </c>
      <c r="GW104" s="10">
        <v>29824</v>
      </c>
      <c r="GX104" s="10">
        <v>24311</v>
      </c>
      <c r="GY104" s="10">
        <v>71785</v>
      </c>
      <c r="GZ104" s="10">
        <v>313</v>
      </c>
      <c r="HA104" s="10">
        <v>2042185</v>
      </c>
      <c r="HB104" s="149">
        <v>412688</v>
      </c>
      <c r="HC104" s="10">
        <v>45761</v>
      </c>
      <c r="HD104" s="10">
        <v>4731</v>
      </c>
      <c r="HE104" s="10">
        <v>435615</v>
      </c>
      <c r="HF104" s="10">
        <v>430596</v>
      </c>
      <c r="HG104" s="10">
        <v>0</v>
      </c>
      <c r="HH104" s="10">
        <v>421431</v>
      </c>
      <c r="HI104" s="10">
        <v>202585</v>
      </c>
      <c r="HJ104" s="10">
        <v>64776</v>
      </c>
      <c r="HK104" s="10">
        <v>343243</v>
      </c>
      <c r="HL104" s="10">
        <v>99973</v>
      </c>
      <c r="HM104" s="10">
        <v>93818</v>
      </c>
      <c r="HN104" s="10">
        <v>107021</v>
      </c>
      <c r="HO104" s="10">
        <v>852957</v>
      </c>
      <c r="HP104" s="10">
        <v>621798</v>
      </c>
      <c r="HQ104" s="10">
        <v>389170</v>
      </c>
      <c r="HR104" s="10">
        <v>59574</v>
      </c>
      <c r="HS104" s="10">
        <v>96309</v>
      </c>
      <c r="HT104" s="10">
        <v>198033</v>
      </c>
      <c r="HU104" s="10">
        <v>225290</v>
      </c>
      <c r="HV104" s="10">
        <v>89041</v>
      </c>
      <c r="HW104" s="10">
        <v>27538</v>
      </c>
      <c r="HX104" s="10">
        <v>504920</v>
      </c>
      <c r="HY104" s="10">
        <v>243176</v>
      </c>
      <c r="HZ104" s="10">
        <v>33983</v>
      </c>
      <c r="IA104" s="10">
        <v>110493</v>
      </c>
      <c r="IB104" s="10">
        <v>86013</v>
      </c>
      <c r="IC104" s="10">
        <v>7556</v>
      </c>
      <c r="ID104" s="10">
        <v>164617</v>
      </c>
      <c r="IE104" s="10">
        <v>0</v>
      </c>
      <c r="IF104" s="10">
        <v>144024</v>
      </c>
      <c r="IG104" s="10">
        <v>13570</v>
      </c>
      <c r="IH104" s="10">
        <v>633414</v>
      </c>
      <c r="II104" s="10">
        <v>34836</v>
      </c>
      <c r="IJ104" s="10">
        <v>51949</v>
      </c>
      <c r="IK104" s="10">
        <v>187568</v>
      </c>
      <c r="IL104" s="10">
        <v>211143</v>
      </c>
      <c r="IM104" s="10">
        <v>103975</v>
      </c>
      <c r="IN104" s="10">
        <v>133480</v>
      </c>
      <c r="IO104" s="10">
        <v>133197</v>
      </c>
      <c r="IP104" s="10">
        <v>224840</v>
      </c>
      <c r="IQ104" s="10">
        <v>124638</v>
      </c>
      <c r="IR104" s="10">
        <v>53274</v>
      </c>
      <c r="IS104" s="10">
        <v>141327</v>
      </c>
      <c r="IT104" s="10">
        <v>148141</v>
      </c>
      <c r="IU104" s="10">
        <v>211869</v>
      </c>
      <c r="IV104" s="10">
        <v>46889</v>
      </c>
      <c r="IW104" s="10">
        <v>105709</v>
      </c>
      <c r="IX104" s="10">
        <v>18740</v>
      </c>
      <c r="IY104" s="10">
        <v>5175</v>
      </c>
      <c r="IZ104" s="10">
        <v>57289</v>
      </c>
      <c r="JA104" s="10">
        <v>35454</v>
      </c>
      <c r="JB104" s="10">
        <v>64494</v>
      </c>
      <c r="JC104" s="10">
        <v>322650</v>
      </c>
      <c r="JD104" s="10">
        <v>63604</v>
      </c>
      <c r="JE104" s="10">
        <v>6163</v>
      </c>
      <c r="JF104" s="10">
        <v>500</v>
      </c>
      <c r="JG104" s="10">
        <v>646</v>
      </c>
      <c r="JH104" s="10">
        <v>166218</v>
      </c>
      <c r="JI104" s="10">
        <v>574590</v>
      </c>
      <c r="JJ104" s="10">
        <v>589002</v>
      </c>
      <c r="JK104" s="10">
        <v>552988</v>
      </c>
      <c r="JL104" s="10">
        <v>341425</v>
      </c>
      <c r="JM104" s="10">
        <v>507406</v>
      </c>
      <c r="JN104" s="10">
        <v>527538</v>
      </c>
      <c r="JO104" s="10">
        <v>549554</v>
      </c>
      <c r="JP104" s="10">
        <v>492300</v>
      </c>
      <c r="JQ104" s="10">
        <v>653964</v>
      </c>
      <c r="JR104" s="10">
        <v>509008</v>
      </c>
      <c r="JS104" s="10">
        <v>508517</v>
      </c>
      <c r="JT104" s="10">
        <v>557376.58677380881</v>
      </c>
      <c r="JU104" s="10">
        <v>1034509</v>
      </c>
      <c r="JV104" s="10">
        <v>741789</v>
      </c>
      <c r="JW104" s="10">
        <v>1065426</v>
      </c>
      <c r="JX104" s="10">
        <v>6026</v>
      </c>
      <c r="JY104" s="10">
        <v>782155</v>
      </c>
      <c r="JZ104" s="10">
        <v>450</v>
      </c>
      <c r="KA104" s="10">
        <v>179949</v>
      </c>
      <c r="KB104" s="10">
        <v>50904</v>
      </c>
      <c r="KC104" s="10">
        <v>71026</v>
      </c>
      <c r="KD104" s="10">
        <v>4054</v>
      </c>
      <c r="KE104" s="10">
        <v>189369</v>
      </c>
      <c r="KF104" s="10">
        <v>188382</v>
      </c>
      <c r="KG104" s="10">
        <v>70208</v>
      </c>
      <c r="KH104" s="10">
        <v>112401</v>
      </c>
      <c r="KI104" s="10">
        <v>201635</v>
      </c>
      <c r="KJ104" s="10">
        <v>233330</v>
      </c>
      <c r="KK104" s="10">
        <v>364057</v>
      </c>
      <c r="KL104" s="10">
        <v>158061</v>
      </c>
      <c r="KM104" s="10">
        <v>1637927</v>
      </c>
      <c r="KN104" s="10">
        <v>92816</v>
      </c>
      <c r="KO104" s="10">
        <v>412688</v>
      </c>
      <c r="KP104" s="10">
        <v>123916</v>
      </c>
      <c r="KR104" s="10">
        <v>29346</v>
      </c>
      <c r="KT104" s="10">
        <v>5350</v>
      </c>
      <c r="KU104" s="10">
        <v>144964</v>
      </c>
      <c r="KV104" s="10">
        <v>87262</v>
      </c>
      <c r="KW104" s="10">
        <v>85542</v>
      </c>
      <c r="KX104" s="10">
        <v>101215</v>
      </c>
      <c r="KY104" s="10">
        <v>0</v>
      </c>
      <c r="KZ104" s="10">
        <v>0</v>
      </c>
      <c r="LA104" s="10">
        <v>122069</v>
      </c>
      <c r="LB104" s="10">
        <v>114419</v>
      </c>
      <c r="LC104" s="10">
        <v>219067</v>
      </c>
      <c r="LD104" s="10">
        <v>0</v>
      </c>
      <c r="LE104" s="10">
        <v>274923</v>
      </c>
      <c r="LF104" s="10">
        <v>40944</v>
      </c>
      <c r="LH104" s="10">
        <v>166589</v>
      </c>
      <c r="LI104" s="10">
        <v>31250</v>
      </c>
      <c r="LJ104" s="10">
        <v>581888</v>
      </c>
      <c r="LK104" s="10">
        <v>58410</v>
      </c>
      <c r="LL104" s="10">
        <v>19346</v>
      </c>
      <c r="LM104" s="10">
        <v>357300</v>
      </c>
      <c r="LN104" s="10">
        <v>10706</v>
      </c>
      <c r="LO104" s="10">
        <v>187410</v>
      </c>
      <c r="LP104" s="10">
        <v>1148275</v>
      </c>
      <c r="LQ104" s="10">
        <v>95998</v>
      </c>
      <c r="LR104" s="10">
        <v>75448</v>
      </c>
      <c r="LS104" s="10">
        <v>475660</v>
      </c>
      <c r="LT104" s="10">
        <v>5666</v>
      </c>
      <c r="LU104" s="10">
        <v>237677</v>
      </c>
      <c r="LV104" s="10">
        <v>51926</v>
      </c>
      <c r="LW104" s="10">
        <v>10673</v>
      </c>
      <c r="LX104" s="10">
        <v>23824</v>
      </c>
      <c r="LY104" s="10">
        <v>94471</v>
      </c>
      <c r="LZ104" s="10">
        <v>370394</v>
      </c>
      <c r="MA104" s="10">
        <v>65163</v>
      </c>
      <c r="MB104" s="10">
        <v>24681</v>
      </c>
      <c r="MC104" s="10">
        <v>261855</v>
      </c>
      <c r="MD104" s="10">
        <v>63834</v>
      </c>
      <c r="ME104" s="10">
        <v>323615</v>
      </c>
      <c r="MF104" s="10">
        <v>120374</v>
      </c>
      <c r="MG104" s="10">
        <v>84457</v>
      </c>
      <c r="MH104" s="10">
        <v>0</v>
      </c>
      <c r="MI104" s="10">
        <v>25354</v>
      </c>
      <c r="MJ104" s="10">
        <v>49273</v>
      </c>
      <c r="MK104" s="10">
        <v>0</v>
      </c>
      <c r="ML104" s="10">
        <v>43424</v>
      </c>
      <c r="MM104" s="10">
        <v>294293</v>
      </c>
      <c r="MN104" s="10">
        <v>367205</v>
      </c>
      <c r="MO104" s="10">
        <v>2422770</v>
      </c>
      <c r="MP104" s="10">
        <v>325745</v>
      </c>
      <c r="MQ104" s="10">
        <v>78295</v>
      </c>
      <c r="MR104" s="10">
        <v>480658</v>
      </c>
      <c r="MS104" s="10">
        <v>60549</v>
      </c>
      <c r="MT104" s="10">
        <v>58012</v>
      </c>
      <c r="MU104" s="10">
        <v>42929</v>
      </c>
      <c r="MV104" s="10">
        <v>235154</v>
      </c>
      <c r="MW104" s="10">
        <v>30858</v>
      </c>
      <c r="MX104" s="10">
        <v>6781</v>
      </c>
      <c r="MY104" s="10">
        <v>177194</v>
      </c>
      <c r="MZ104" s="10">
        <v>153608</v>
      </c>
      <c r="NA104" s="10">
        <v>67375</v>
      </c>
      <c r="NB104" s="10">
        <v>149020</v>
      </c>
      <c r="NC104" s="10">
        <v>212750</v>
      </c>
      <c r="ND104" s="10">
        <v>26991</v>
      </c>
      <c r="NE104" s="10">
        <v>134586</v>
      </c>
      <c r="NF104" s="10">
        <v>92489</v>
      </c>
      <c r="NG104" s="10">
        <v>89989</v>
      </c>
      <c r="NH104" s="10">
        <v>6751</v>
      </c>
      <c r="NI104" s="10">
        <v>132676</v>
      </c>
      <c r="NJ104" s="10">
        <v>144363</v>
      </c>
      <c r="NK104" s="10">
        <v>140739</v>
      </c>
      <c r="NL104" s="10">
        <v>171557</v>
      </c>
      <c r="NM104" s="10">
        <v>98289</v>
      </c>
      <c r="NN104" s="10">
        <v>120891</v>
      </c>
      <c r="NO104" s="10">
        <v>0</v>
      </c>
      <c r="NP104" s="10">
        <v>288147</v>
      </c>
      <c r="NQ104" s="10">
        <v>103845</v>
      </c>
      <c r="NR104" s="10">
        <v>68540</v>
      </c>
      <c r="NS104" s="10">
        <v>4443</v>
      </c>
      <c r="NT104" s="10">
        <v>18506</v>
      </c>
      <c r="NU104" s="10">
        <v>438090</v>
      </c>
      <c r="NV104" s="10">
        <v>589261</v>
      </c>
      <c r="NW104" s="10">
        <v>153275</v>
      </c>
      <c r="NX104" s="10">
        <v>190027</v>
      </c>
      <c r="NY104" s="10">
        <v>83806</v>
      </c>
      <c r="NZ104" s="10">
        <v>38238</v>
      </c>
      <c r="OA104" s="10">
        <v>190971</v>
      </c>
      <c r="OB104" s="10">
        <v>1954900</v>
      </c>
      <c r="OC104" s="10">
        <v>1250233</v>
      </c>
      <c r="OD104" s="10">
        <v>35906</v>
      </c>
      <c r="OE104" s="10">
        <v>86458</v>
      </c>
      <c r="OF104" s="10">
        <v>340833</v>
      </c>
      <c r="OG104" s="10">
        <v>372193</v>
      </c>
      <c r="OH104" s="10">
        <v>345125</v>
      </c>
      <c r="OI104" s="10">
        <v>139436</v>
      </c>
      <c r="OJ104" s="10">
        <v>68383</v>
      </c>
      <c r="OK104" s="10">
        <v>347495</v>
      </c>
      <c r="OL104" s="10">
        <v>50496</v>
      </c>
      <c r="OM104" s="10">
        <v>97956</v>
      </c>
      <c r="ON104" s="10">
        <v>8577</v>
      </c>
      <c r="OO104" s="10">
        <v>13776</v>
      </c>
      <c r="OP104" s="10">
        <v>856</v>
      </c>
      <c r="OQ104" s="10">
        <v>384089</v>
      </c>
      <c r="OR104" s="10">
        <v>39555</v>
      </c>
      <c r="OS104" s="10">
        <v>115247</v>
      </c>
      <c r="OT104" s="10">
        <v>319670</v>
      </c>
      <c r="OU104" s="10">
        <v>116245</v>
      </c>
    </row>
    <row r="105" spans="1:411" s="10" customFormat="1">
      <c r="A105" s="10" t="s">
        <v>62</v>
      </c>
      <c r="B105" s="80">
        <v>133526</v>
      </c>
      <c r="C105" s="10">
        <v>1610649</v>
      </c>
      <c r="D105" s="10">
        <v>336851</v>
      </c>
      <c r="E105" s="10">
        <v>1106988</v>
      </c>
      <c r="F105" s="10">
        <v>1067161</v>
      </c>
      <c r="G105" s="10">
        <v>29063</v>
      </c>
      <c r="H105" s="10">
        <v>1014946</v>
      </c>
      <c r="I105" s="10">
        <v>157096</v>
      </c>
      <c r="J105" s="10">
        <v>349696</v>
      </c>
      <c r="K105" s="10">
        <v>340145</v>
      </c>
      <c r="L105" s="10">
        <v>1028661</v>
      </c>
      <c r="M105" s="10">
        <v>489072</v>
      </c>
      <c r="N105" s="10">
        <v>456030</v>
      </c>
      <c r="O105" s="10">
        <v>33524</v>
      </c>
      <c r="P105" s="10">
        <v>173479</v>
      </c>
      <c r="Q105" s="10">
        <v>325775</v>
      </c>
      <c r="R105" s="10">
        <v>828458</v>
      </c>
      <c r="S105" s="10">
        <v>1600802</v>
      </c>
      <c r="T105" s="10">
        <v>1821161</v>
      </c>
      <c r="U105" s="10">
        <v>517552</v>
      </c>
      <c r="V105" s="10">
        <v>1097303</v>
      </c>
      <c r="W105" s="10">
        <v>1146553</v>
      </c>
      <c r="X105" s="10">
        <v>1042636</v>
      </c>
      <c r="Y105" s="10">
        <v>1533850</v>
      </c>
      <c r="Z105" s="10">
        <v>1876726</v>
      </c>
      <c r="AA105" s="10">
        <v>1484532</v>
      </c>
      <c r="AB105" s="10">
        <v>1572249</v>
      </c>
      <c r="AC105" s="10">
        <v>1679257</v>
      </c>
      <c r="AD105" s="85">
        <v>20652448</v>
      </c>
      <c r="AE105" s="10">
        <v>2098393</v>
      </c>
      <c r="AF105" s="10">
        <v>378787</v>
      </c>
      <c r="AG105" s="10">
        <v>909597</v>
      </c>
      <c r="AH105" s="10">
        <v>730855</v>
      </c>
      <c r="AI105" s="10">
        <v>793937</v>
      </c>
      <c r="AJ105" s="10">
        <v>868380</v>
      </c>
      <c r="AK105" s="10">
        <v>791953</v>
      </c>
      <c r="AL105" s="10">
        <v>969028</v>
      </c>
      <c r="AM105" s="10">
        <v>1257635</v>
      </c>
      <c r="AN105" s="10">
        <v>1737650</v>
      </c>
      <c r="AO105" s="10">
        <v>767606</v>
      </c>
      <c r="AP105" s="10">
        <v>687547</v>
      </c>
      <c r="AQ105" s="10">
        <v>1138342</v>
      </c>
      <c r="AR105" s="10">
        <v>792174</v>
      </c>
      <c r="AS105" s="10">
        <v>949073</v>
      </c>
      <c r="AT105" s="10">
        <v>1170204</v>
      </c>
      <c r="AU105" s="10">
        <v>874801</v>
      </c>
      <c r="AV105" s="10">
        <v>690232</v>
      </c>
      <c r="AW105" s="10">
        <v>1080706</v>
      </c>
      <c r="AX105" s="10">
        <v>649441</v>
      </c>
      <c r="AY105" s="10">
        <v>1486699</v>
      </c>
      <c r="AZ105" s="10">
        <v>1160313</v>
      </c>
      <c r="BA105" s="10">
        <v>1284247</v>
      </c>
      <c r="BB105" s="10">
        <v>108173</v>
      </c>
      <c r="BC105" s="10">
        <v>101390</v>
      </c>
      <c r="BD105" s="10">
        <v>323451</v>
      </c>
      <c r="BE105" s="10">
        <v>155105</v>
      </c>
      <c r="BF105" s="10">
        <v>298661</v>
      </c>
      <c r="BG105" s="10">
        <v>225040</v>
      </c>
      <c r="BH105" s="10">
        <v>686167</v>
      </c>
      <c r="BI105" s="10">
        <v>516735</v>
      </c>
      <c r="BJ105" s="10">
        <v>2040552</v>
      </c>
      <c r="BK105" s="10">
        <v>781596</v>
      </c>
      <c r="BL105" s="10">
        <v>66497</v>
      </c>
      <c r="BM105" s="10">
        <v>168181</v>
      </c>
      <c r="BN105" s="10">
        <v>1195291</v>
      </c>
      <c r="BO105" s="10">
        <v>5148</v>
      </c>
      <c r="BP105" s="10">
        <v>624886</v>
      </c>
      <c r="BQ105" s="10">
        <v>722702</v>
      </c>
      <c r="BR105" s="10">
        <v>861142</v>
      </c>
      <c r="BS105" s="10">
        <v>437071</v>
      </c>
      <c r="BT105" s="10">
        <v>370122</v>
      </c>
      <c r="BU105" s="10">
        <v>870143</v>
      </c>
      <c r="BV105" s="10">
        <v>1302184</v>
      </c>
      <c r="BW105" s="10">
        <v>482086</v>
      </c>
      <c r="BX105" s="10">
        <v>78521</v>
      </c>
      <c r="BY105" s="10">
        <v>349240</v>
      </c>
      <c r="BZ105" s="10">
        <v>624384</v>
      </c>
      <c r="CA105" s="10">
        <v>476518</v>
      </c>
      <c r="CB105" s="10">
        <v>234381</v>
      </c>
      <c r="CC105" s="10">
        <v>1501969</v>
      </c>
      <c r="CD105" s="10">
        <v>78275</v>
      </c>
      <c r="CE105" s="10">
        <v>1034335</v>
      </c>
      <c r="CF105" s="10">
        <v>1057303</v>
      </c>
      <c r="CG105" s="10">
        <v>873877</v>
      </c>
      <c r="CH105" s="10">
        <v>262297</v>
      </c>
      <c r="CI105" s="10">
        <v>264391</v>
      </c>
      <c r="CJ105" s="10">
        <v>231905</v>
      </c>
      <c r="CK105" s="10">
        <v>206284</v>
      </c>
      <c r="CL105" s="10">
        <v>342701</v>
      </c>
      <c r="CM105" s="10">
        <v>155199</v>
      </c>
      <c r="CN105" s="10">
        <v>114186</v>
      </c>
      <c r="CO105" s="10">
        <v>196531</v>
      </c>
      <c r="CP105" s="10">
        <v>180542</v>
      </c>
      <c r="CQ105" s="10">
        <v>220094</v>
      </c>
      <c r="CR105" s="10">
        <v>180251</v>
      </c>
      <c r="CS105" s="10">
        <v>206368</v>
      </c>
      <c r="CT105" s="10">
        <v>206168</v>
      </c>
      <c r="CU105" s="10">
        <v>223368</v>
      </c>
      <c r="CV105" s="10">
        <v>264103</v>
      </c>
      <c r="CW105" s="10">
        <v>190725</v>
      </c>
      <c r="CX105" s="10">
        <v>142473</v>
      </c>
      <c r="CY105" s="10">
        <v>171315</v>
      </c>
      <c r="CZ105" s="10">
        <v>257675</v>
      </c>
      <c r="DA105" s="10">
        <v>356386</v>
      </c>
      <c r="DB105" s="10">
        <v>231044</v>
      </c>
      <c r="DC105" s="10">
        <v>236346</v>
      </c>
      <c r="DD105" s="10">
        <v>663414</v>
      </c>
      <c r="DE105" s="10">
        <v>1025656</v>
      </c>
      <c r="DF105" s="10">
        <v>223373</v>
      </c>
      <c r="DG105" s="10">
        <v>613152</v>
      </c>
      <c r="DH105" s="10">
        <v>377191</v>
      </c>
      <c r="DI105" s="10">
        <v>710332</v>
      </c>
      <c r="DJ105" s="10">
        <v>635654</v>
      </c>
      <c r="DK105" s="10">
        <v>878451</v>
      </c>
      <c r="DL105" s="10">
        <v>438890</v>
      </c>
      <c r="DM105" s="10">
        <v>1686632</v>
      </c>
      <c r="DN105" s="10">
        <v>837277</v>
      </c>
      <c r="DO105" s="10">
        <v>723719</v>
      </c>
      <c r="DP105" s="10">
        <v>1075555</v>
      </c>
      <c r="DQ105" s="10">
        <v>55155</v>
      </c>
      <c r="DR105" s="10">
        <v>123529</v>
      </c>
      <c r="DS105" s="10">
        <v>265304</v>
      </c>
      <c r="DT105" s="10">
        <v>1035619</v>
      </c>
      <c r="DU105" s="10">
        <v>269349</v>
      </c>
      <c r="DV105" s="10">
        <v>410253</v>
      </c>
      <c r="DW105" s="10">
        <v>2318393</v>
      </c>
      <c r="DX105" s="10">
        <v>771137</v>
      </c>
      <c r="DY105" s="10">
        <v>174883</v>
      </c>
      <c r="DZ105" s="10">
        <v>2461245</v>
      </c>
      <c r="EA105" s="10">
        <v>876192</v>
      </c>
      <c r="EB105" s="10">
        <v>810301</v>
      </c>
      <c r="EC105" s="10">
        <v>451638</v>
      </c>
      <c r="ED105" s="10">
        <v>320235</v>
      </c>
      <c r="EE105" s="10">
        <v>977699</v>
      </c>
      <c r="EF105" s="10">
        <v>376520</v>
      </c>
      <c r="EG105" s="10">
        <v>365238</v>
      </c>
      <c r="EH105" s="10">
        <v>501108</v>
      </c>
      <c r="EI105" s="10">
        <v>1869690</v>
      </c>
      <c r="EJ105" s="10">
        <v>69277</v>
      </c>
      <c r="EK105" s="10">
        <v>84624</v>
      </c>
      <c r="EL105" s="10">
        <v>521340</v>
      </c>
      <c r="EM105" s="10">
        <v>123066</v>
      </c>
      <c r="EN105" s="10">
        <v>808224</v>
      </c>
      <c r="EO105" s="10">
        <v>1054570</v>
      </c>
      <c r="EQ105" s="10">
        <v>394429</v>
      </c>
      <c r="ER105" s="10">
        <v>216476</v>
      </c>
      <c r="ES105" s="10">
        <v>969574</v>
      </c>
      <c r="ET105" s="10">
        <v>2427530</v>
      </c>
      <c r="EU105" s="10">
        <v>31243</v>
      </c>
      <c r="EV105" s="10">
        <v>62156</v>
      </c>
      <c r="EW105" s="10">
        <v>930676</v>
      </c>
      <c r="EX105" s="10">
        <v>291357</v>
      </c>
      <c r="EY105" s="10">
        <v>659239</v>
      </c>
      <c r="EZ105" s="10">
        <v>123879</v>
      </c>
      <c r="FA105" s="10">
        <v>1470566</v>
      </c>
      <c r="FB105" s="10">
        <v>526981</v>
      </c>
      <c r="FC105" s="10">
        <v>761366</v>
      </c>
      <c r="FD105" s="10">
        <v>428572</v>
      </c>
      <c r="FE105" s="10">
        <v>1275518</v>
      </c>
      <c r="FF105" s="10">
        <v>172586</v>
      </c>
      <c r="FG105" s="10">
        <v>86925</v>
      </c>
      <c r="FH105" s="10">
        <v>647531</v>
      </c>
      <c r="FI105" s="10">
        <v>1161437</v>
      </c>
      <c r="FJ105" s="10">
        <v>859986</v>
      </c>
      <c r="FK105" s="10">
        <v>2041706</v>
      </c>
      <c r="FL105" s="10">
        <v>658137</v>
      </c>
      <c r="FM105" s="10">
        <v>5306930</v>
      </c>
      <c r="FN105" s="10">
        <v>685200</v>
      </c>
      <c r="FO105" s="10">
        <v>2442391</v>
      </c>
      <c r="FP105" s="10">
        <v>1459498</v>
      </c>
      <c r="FQ105" s="10">
        <v>970444</v>
      </c>
      <c r="FR105" s="10">
        <v>1613794</v>
      </c>
      <c r="FS105" s="10">
        <v>341628</v>
      </c>
      <c r="FT105" s="10">
        <v>736859</v>
      </c>
      <c r="FU105" s="10">
        <v>166859</v>
      </c>
      <c r="FV105" s="10">
        <v>5830540</v>
      </c>
      <c r="FW105" s="10">
        <v>1798140</v>
      </c>
      <c r="FX105" s="10">
        <v>1423576</v>
      </c>
      <c r="FY105" s="10">
        <v>1754596</v>
      </c>
      <c r="FZ105" s="10">
        <v>207098</v>
      </c>
      <c r="GA105" s="10">
        <v>414338</v>
      </c>
      <c r="GB105" s="10">
        <v>532435</v>
      </c>
      <c r="GC105" s="10">
        <v>635654</v>
      </c>
      <c r="GD105" s="10">
        <v>4233854</v>
      </c>
      <c r="GE105" s="10">
        <v>592990</v>
      </c>
      <c r="GF105" s="10">
        <v>317563</v>
      </c>
      <c r="GG105" s="10">
        <v>412967</v>
      </c>
      <c r="GH105" s="10">
        <v>747892</v>
      </c>
      <c r="GI105" s="10">
        <v>117107</v>
      </c>
      <c r="GJ105" s="10">
        <v>969838</v>
      </c>
      <c r="GK105" s="10">
        <v>227924</v>
      </c>
      <c r="GL105" s="10">
        <v>360781</v>
      </c>
      <c r="GM105" s="10">
        <v>666183</v>
      </c>
      <c r="GN105" s="10">
        <v>91133</v>
      </c>
      <c r="GO105" s="10">
        <v>82051</v>
      </c>
      <c r="GP105" s="10">
        <v>640246</v>
      </c>
      <c r="GQ105" s="10">
        <v>353016</v>
      </c>
      <c r="GR105" s="10">
        <v>906994</v>
      </c>
      <c r="GS105" s="10">
        <v>446778</v>
      </c>
      <c r="GT105" s="10">
        <v>1</v>
      </c>
      <c r="GU105" s="10">
        <v>1686137</v>
      </c>
      <c r="GV105" s="10">
        <v>4437211</v>
      </c>
      <c r="GW105" s="10">
        <v>18270</v>
      </c>
      <c r="GX105" s="10">
        <v>1042536</v>
      </c>
      <c r="GY105" s="10">
        <v>1241679</v>
      </c>
      <c r="GZ105" s="10">
        <v>1139792</v>
      </c>
      <c r="HA105" s="10">
        <v>1539784</v>
      </c>
      <c r="HB105" s="149">
        <v>1020940</v>
      </c>
      <c r="HC105" s="10">
        <v>172491</v>
      </c>
      <c r="HD105" s="10">
        <v>215362</v>
      </c>
      <c r="HE105" s="10">
        <v>643718</v>
      </c>
      <c r="HF105" s="10">
        <v>638470</v>
      </c>
      <c r="HG105" s="10">
        <v>57989</v>
      </c>
      <c r="HH105" s="10">
        <v>1645293</v>
      </c>
      <c r="HI105" s="10">
        <v>647094</v>
      </c>
      <c r="HJ105" s="10">
        <v>516085</v>
      </c>
      <c r="HK105" s="10">
        <v>1673830</v>
      </c>
      <c r="HL105" s="10">
        <v>947317</v>
      </c>
      <c r="HM105" s="10">
        <v>837076</v>
      </c>
      <c r="HN105" s="10">
        <v>1658818</v>
      </c>
      <c r="HO105" s="10">
        <v>1514898</v>
      </c>
      <c r="HP105" s="10">
        <v>1750251</v>
      </c>
      <c r="HQ105" s="10">
        <v>681568</v>
      </c>
      <c r="HR105" s="10">
        <v>262755</v>
      </c>
      <c r="HS105" s="10">
        <v>1124091</v>
      </c>
      <c r="HT105" s="10">
        <v>1952902</v>
      </c>
      <c r="HU105" s="10">
        <v>1442600</v>
      </c>
      <c r="HV105" s="10">
        <v>736375</v>
      </c>
      <c r="HW105" s="10">
        <v>531523</v>
      </c>
      <c r="HX105" s="10">
        <v>1398988</v>
      </c>
      <c r="HY105" s="10">
        <v>414635</v>
      </c>
      <c r="HZ105" s="10">
        <v>105670</v>
      </c>
      <c r="IA105" s="10">
        <v>1071619</v>
      </c>
      <c r="IB105" s="10">
        <v>71300</v>
      </c>
      <c r="IC105" s="10">
        <v>184989</v>
      </c>
      <c r="ID105" s="10">
        <v>296057</v>
      </c>
      <c r="IE105" s="10">
        <v>91453</v>
      </c>
      <c r="IF105" s="10">
        <v>320535</v>
      </c>
      <c r="IG105" s="10">
        <v>96519</v>
      </c>
      <c r="IH105" s="10">
        <v>1129995</v>
      </c>
      <c r="II105" s="10">
        <v>292422</v>
      </c>
      <c r="IJ105" s="10">
        <v>442551</v>
      </c>
      <c r="IK105" s="10">
        <v>540712</v>
      </c>
      <c r="IL105" s="10">
        <v>1571110</v>
      </c>
      <c r="IM105" s="10">
        <v>467079</v>
      </c>
      <c r="IN105" s="10">
        <v>598609</v>
      </c>
      <c r="IO105" s="10">
        <v>816333</v>
      </c>
      <c r="IP105" s="10">
        <v>1213634</v>
      </c>
      <c r="IQ105" s="10">
        <v>1152808</v>
      </c>
      <c r="IR105" s="10">
        <v>801640</v>
      </c>
      <c r="IS105" s="10">
        <v>1054620</v>
      </c>
      <c r="IT105" s="10">
        <v>598558</v>
      </c>
      <c r="IU105" s="10">
        <v>882595</v>
      </c>
      <c r="IV105" s="10">
        <v>244734</v>
      </c>
      <c r="IW105" s="10">
        <v>883877</v>
      </c>
      <c r="IX105" s="10">
        <v>200075</v>
      </c>
      <c r="IY105" s="10">
        <v>56991</v>
      </c>
      <c r="IZ105" s="10">
        <v>222598</v>
      </c>
      <c r="JA105" s="10">
        <v>340780</v>
      </c>
      <c r="JB105" s="10">
        <v>141901</v>
      </c>
      <c r="JC105" s="10">
        <v>1971553</v>
      </c>
      <c r="JD105" s="10">
        <v>167699</v>
      </c>
      <c r="JE105" s="10">
        <v>1946892</v>
      </c>
      <c r="JF105" s="10">
        <v>1746007</v>
      </c>
      <c r="JG105" s="10">
        <v>986572</v>
      </c>
      <c r="JH105" s="10">
        <v>521376</v>
      </c>
      <c r="JI105" s="10">
        <v>2258202</v>
      </c>
      <c r="JJ105" s="10">
        <v>1818900</v>
      </c>
      <c r="JK105" s="10">
        <v>2595959</v>
      </c>
      <c r="JL105" s="10">
        <v>1661513</v>
      </c>
      <c r="JM105" s="10">
        <v>1856512</v>
      </c>
      <c r="JN105" s="10">
        <v>1648823</v>
      </c>
      <c r="JO105" s="10">
        <v>1987404</v>
      </c>
      <c r="JP105" s="10">
        <v>1810633</v>
      </c>
      <c r="JQ105" s="10">
        <v>2220047</v>
      </c>
      <c r="JR105" s="10">
        <v>1518732</v>
      </c>
      <c r="JS105" s="10">
        <v>1996427</v>
      </c>
      <c r="JT105" s="10">
        <v>2022037.7409534801</v>
      </c>
      <c r="JU105" s="10">
        <v>2626220</v>
      </c>
      <c r="JV105" s="10">
        <v>2189142</v>
      </c>
      <c r="JW105" s="10">
        <v>12856206</v>
      </c>
      <c r="JX105" s="10">
        <v>102650</v>
      </c>
      <c r="JY105" s="10">
        <v>664680</v>
      </c>
      <c r="JZ105" s="10">
        <v>171619</v>
      </c>
      <c r="KA105" s="10">
        <v>539143</v>
      </c>
      <c r="KB105" s="10">
        <v>647476</v>
      </c>
      <c r="KC105" s="10">
        <v>209692</v>
      </c>
      <c r="KD105" s="10">
        <v>4627</v>
      </c>
      <c r="KE105" s="10">
        <v>732564</v>
      </c>
      <c r="KF105" s="10">
        <v>3014748</v>
      </c>
      <c r="KG105" s="10">
        <v>112024</v>
      </c>
      <c r="KH105" s="10">
        <v>297664</v>
      </c>
      <c r="KI105" s="10">
        <v>851636</v>
      </c>
      <c r="KJ105" s="10">
        <v>256428</v>
      </c>
      <c r="KK105" s="10">
        <v>1511302</v>
      </c>
      <c r="KL105" s="10">
        <v>189195</v>
      </c>
      <c r="KM105" s="10">
        <v>79522</v>
      </c>
      <c r="KN105" s="10">
        <v>1104558</v>
      </c>
      <c r="KO105" s="10">
        <v>1020940</v>
      </c>
      <c r="KP105" s="10">
        <v>726716</v>
      </c>
      <c r="KQ105" s="10">
        <v>223048</v>
      </c>
      <c r="KR105" s="10">
        <v>40944</v>
      </c>
      <c r="KS105" s="10">
        <v>165815</v>
      </c>
      <c r="KT105" s="10">
        <v>961757</v>
      </c>
      <c r="KU105" s="10">
        <v>105644</v>
      </c>
      <c r="KV105" s="10">
        <v>377946</v>
      </c>
      <c r="KW105" s="10">
        <v>274844</v>
      </c>
      <c r="KX105" s="10">
        <v>265354</v>
      </c>
      <c r="KY105" s="10">
        <v>537760</v>
      </c>
      <c r="KZ105" s="10">
        <v>128795</v>
      </c>
      <c r="LA105" s="10">
        <v>566405</v>
      </c>
      <c r="LB105" s="10">
        <v>2669456</v>
      </c>
      <c r="LC105" s="10">
        <v>1866807</v>
      </c>
      <c r="LD105" s="10">
        <v>362542</v>
      </c>
      <c r="LE105" s="10">
        <v>1015245</v>
      </c>
      <c r="LF105" s="10">
        <v>423542</v>
      </c>
      <c r="LG105" s="10">
        <v>1903976</v>
      </c>
      <c r="LH105" s="10">
        <v>1013422</v>
      </c>
      <c r="LI105" s="10">
        <v>419361</v>
      </c>
      <c r="LJ105" s="10">
        <v>2780712</v>
      </c>
      <c r="LK105" s="10">
        <v>217480</v>
      </c>
      <c r="LL105" s="10">
        <v>19099</v>
      </c>
      <c r="LM105" s="10">
        <v>1023374</v>
      </c>
      <c r="LN105" s="10">
        <v>55097</v>
      </c>
      <c r="LO105" s="10">
        <v>1137233</v>
      </c>
      <c r="LP105" s="10">
        <v>2534476</v>
      </c>
      <c r="LQ105" s="10">
        <v>562271</v>
      </c>
      <c r="LR105" s="10">
        <v>558551</v>
      </c>
      <c r="LS105" s="10">
        <v>738924</v>
      </c>
      <c r="LT105" s="10">
        <v>20542</v>
      </c>
      <c r="LU105" s="10">
        <v>1351262</v>
      </c>
      <c r="LV105" s="10">
        <v>305359</v>
      </c>
      <c r="LW105" s="10">
        <v>261419</v>
      </c>
      <c r="LX105" s="10">
        <v>768138</v>
      </c>
      <c r="LY105" s="10">
        <v>1074543</v>
      </c>
      <c r="LZ105" s="10">
        <v>2324628</v>
      </c>
      <c r="MA105" s="10">
        <v>422086</v>
      </c>
      <c r="MB105" s="10">
        <v>64522</v>
      </c>
      <c r="MC105" s="10">
        <v>300387</v>
      </c>
      <c r="MD105" s="10">
        <v>240220</v>
      </c>
      <c r="ME105" s="10">
        <v>272481</v>
      </c>
      <c r="MF105" s="10">
        <v>499369</v>
      </c>
      <c r="MG105" s="10">
        <v>115778</v>
      </c>
      <c r="MH105" s="10">
        <v>79303</v>
      </c>
      <c r="MI105" s="10">
        <v>121379</v>
      </c>
      <c r="MJ105" s="10">
        <v>426954</v>
      </c>
      <c r="MK105" s="10">
        <v>116579</v>
      </c>
      <c r="ML105" s="10">
        <v>823565</v>
      </c>
      <c r="MM105" s="10">
        <v>1133468</v>
      </c>
      <c r="MN105" s="10">
        <v>2114909</v>
      </c>
      <c r="MO105" s="10">
        <v>1349350</v>
      </c>
      <c r="MP105" s="10">
        <v>775188</v>
      </c>
      <c r="MQ105" s="10">
        <v>588152</v>
      </c>
      <c r="MR105" s="10">
        <v>260294</v>
      </c>
      <c r="MS105" s="10">
        <v>455060</v>
      </c>
      <c r="MT105" s="10">
        <v>444352</v>
      </c>
      <c r="MU105" s="10">
        <v>478528</v>
      </c>
      <c r="MV105" s="10">
        <v>536549</v>
      </c>
      <c r="MW105" s="10">
        <v>249443</v>
      </c>
      <c r="MX105" s="10">
        <v>765164</v>
      </c>
      <c r="MY105" s="10">
        <v>1</v>
      </c>
      <c r="MZ105" s="10">
        <v>2968426</v>
      </c>
      <c r="NA105" s="10">
        <v>101528</v>
      </c>
      <c r="NB105" s="10">
        <v>519197</v>
      </c>
      <c r="NC105" s="10">
        <v>294664</v>
      </c>
      <c r="ND105" s="10">
        <v>108574</v>
      </c>
      <c r="NE105" s="10">
        <v>371146</v>
      </c>
      <c r="NF105" s="10">
        <v>136985</v>
      </c>
      <c r="NG105" s="10">
        <v>1080260</v>
      </c>
      <c r="NH105" s="10">
        <v>1091266</v>
      </c>
      <c r="NI105" s="10">
        <v>542567</v>
      </c>
      <c r="NJ105" s="10">
        <v>823703</v>
      </c>
      <c r="NK105" s="10">
        <v>1323610</v>
      </c>
      <c r="NL105" s="10">
        <v>108510</v>
      </c>
      <c r="NM105" s="10">
        <v>1340627</v>
      </c>
      <c r="NN105" s="10">
        <v>777400</v>
      </c>
      <c r="NO105" s="10">
        <v>125393</v>
      </c>
      <c r="NP105" s="10">
        <v>1358002</v>
      </c>
      <c r="NQ105" s="10">
        <v>99917</v>
      </c>
      <c r="NR105" s="10">
        <v>116728</v>
      </c>
      <c r="NS105" s="10">
        <v>243701</v>
      </c>
      <c r="NT105" s="10">
        <v>207158</v>
      </c>
      <c r="NU105" s="10">
        <v>799285</v>
      </c>
      <c r="NV105" s="10">
        <v>1044739</v>
      </c>
      <c r="NW105" s="10">
        <v>878451</v>
      </c>
      <c r="NX105" s="10">
        <v>1911216</v>
      </c>
      <c r="NY105" s="10">
        <v>116992</v>
      </c>
      <c r="NZ105" s="10">
        <v>163086</v>
      </c>
      <c r="OA105" s="10">
        <v>1424169</v>
      </c>
      <c r="OB105" s="10">
        <v>5724619</v>
      </c>
      <c r="OC105" s="10">
        <v>1791228</v>
      </c>
      <c r="OD105" s="10">
        <v>283490</v>
      </c>
      <c r="OE105" s="10">
        <v>160104</v>
      </c>
      <c r="OF105" s="10">
        <v>655592</v>
      </c>
      <c r="OG105" s="10">
        <v>1881607</v>
      </c>
      <c r="OH105" s="10">
        <v>411772</v>
      </c>
      <c r="OI105" s="10">
        <v>480224</v>
      </c>
      <c r="OJ105" s="10">
        <v>585526</v>
      </c>
      <c r="OK105" s="10">
        <v>464620</v>
      </c>
      <c r="OL105" s="10">
        <v>964292</v>
      </c>
      <c r="OM105" s="10">
        <v>964394</v>
      </c>
      <c r="ON105" s="10">
        <v>60948</v>
      </c>
      <c r="OO105" s="10">
        <v>2404721</v>
      </c>
      <c r="OP105" s="10">
        <v>71254</v>
      </c>
      <c r="OQ105" s="10">
        <v>1239239</v>
      </c>
      <c r="OR105" s="10">
        <v>583871</v>
      </c>
      <c r="OS105" s="10">
        <v>1034632</v>
      </c>
      <c r="OT105" s="10">
        <v>211540</v>
      </c>
      <c r="OU105" s="10">
        <v>149420</v>
      </c>
    </row>
    <row r="106" spans="1:411" s="10" customFormat="1" ht="16" thickBot="1">
      <c r="A106" s="10" t="s">
        <v>56</v>
      </c>
      <c r="B106" s="28">
        <v>633536</v>
      </c>
      <c r="C106" s="10">
        <v>5282778</v>
      </c>
      <c r="D106" s="10">
        <v>1176140</v>
      </c>
      <c r="E106" s="10">
        <v>9556613</v>
      </c>
      <c r="F106" s="10">
        <v>4707821</v>
      </c>
      <c r="G106" s="10">
        <v>5735360</v>
      </c>
      <c r="H106" s="10">
        <v>4928067</v>
      </c>
      <c r="I106" s="10">
        <v>923067</v>
      </c>
      <c r="J106" s="10">
        <v>1263551</v>
      </c>
      <c r="K106" s="10">
        <v>1327058</v>
      </c>
      <c r="L106" s="10">
        <v>2913489</v>
      </c>
      <c r="M106" s="10">
        <v>3430463</v>
      </c>
      <c r="N106" s="10">
        <v>958386</v>
      </c>
      <c r="O106" s="10">
        <v>216499</v>
      </c>
      <c r="P106" s="10">
        <v>846803</v>
      </c>
      <c r="Q106" s="10">
        <v>1116123</v>
      </c>
      <c r="R106" s="10">
        <v>2810972</v>
      </c>
      <c r="S106" s="10">
        <v>5487995</v>
      </c>
      <c r="T106" s="10">
        <v>4322660</v>
      </c>
      <c r="U106" s="10">
        <v>1582385</v>
      </c>
      <c r="V106" s="10">
        <v>2674627</v>
      </c>
      <c r="W106" s="10">
        <v>2490830</v>
      </c>
      <c r="X106" s="10">
        <v>2283852</v>
      </c>
      <c r="Y106" s="10">
        <v>3969639</v>
      </c>
      <c r="Z106" s="10">
        <v>4400928</v>
      </c>
      <c r="AA106" s="10">
        <v>3707551</v>
      </c>
      <c r="AB106" s="10">
        <v>3966128</v>
      </c>
      <c r="AC106" s="10">
        <v>3875721</v>
      </c>
      <c r="AD106" s="86">
        <f>SUM(AD101:AD105)</f>
        <v>70615193</v>
      </c>
      <c r="AE106" s="10">
        <v>49932511</v>
      </c>
      <c r="AF106" s="10">
        <v>2374709</v>
      </c>
      <c r="AG106" s="10">
        <v>6504308</v>
      </c>
      <c r="AH106" s="10">
        <v>4265234</v>
      </c>
      <c r="AI106" s="10">
        <v>4126212</v>
      </c>
      <c r="AJ106" s="10">
        <v>4359290</v>
      </c>
      <c r="AK106" s="10">
        <v>4655621</v>
      </c>
      <c r="AL106" s="10">
        <v>5793214</v>
      </c>
      <c r="AM106" s="10">
        <v>6462290</v>
      </c>
      <c r="AN106" s="10">
        <v>7809070</v>
      </c>
      <c r="AO106" s="10">
        <v>3909103</v>
      </c>
      <c r="AP106" s="10">
        <v>4015532</v>
      </c>
      <c r="AQ106" s="10">
        <v>5853210</v>
      </c>
      <c r="AR106" s="10">
        <v>5028686</v>
      </c>
      <c r="AS106" s="10">
        <v>4163479</v>
      </c>
      <c r="AT106" s="10">
        <v>6544428</v>
      </c>
      <c r="AU106" s="10">
        <v>4807643</v>
      </c>
      <c r="AV106" s="10">
        <v>3822047</v>
      </c>
      <c r="AW106" s="10">
        <v>5811294</v>
      </c>
      <c r="AX106" s="10">
        <v>4169325</v>
      </c>
      <c r="AY106" s="10">
        <v>7858872</v>
      </c>
      <c r="AZ106" s="10">
        <v>6995879</v>
      </c>
      <c r="BA106" s="10">
        <v>7108156</v>
      </c>
      <c r="BB106" s="10">
        <v>768708</v>
      </c>
      <c r="BC106" s="10">
        <v>1132318</v>
      </c>
      <c r="BD106" s="10">
        <v>3174189</v>
      </c>
      <c r="BE106" s="10">
        <v>1733166</v>
      </c>
      <c r="BF106" s="10">
        <v>3050609</v>
      </c>
      <c r="BG106" s="10">
        <v>2153995</v>
      </c>
      <c r="BH106" s="10">
        <v>5759203</v>
      </c>
      <c r="BI106" s="10">
        <v>1152543</v>
      </c>
      <c r="BJ106" s="10">
        <v>15466295</v>
      </c>
      <c r="BK106" s="10">
        <v>18305071</v>
      </c>
      <c r="BL106" s="10">
        <v>1872848</v>
      </c>
      <c r="BM106" s="10">
        <v>631731</v>
      </c>
      <c r="BN106" s="10">
        <v>4498856</v>
      </c>
      <c r="BO106" s="10">
        <v>6805514</v>
      </c>
      <c r="BP106" s="10">
        <v>2967217</v>
      </c>
      <c r="BQ106" s="10">
        <v>4372970</v>
      </c>
      <c r="BR106" s="10">
        <v>3951586</v>
      </c>
      <c r="BS106" s="10">
        <v>3338214</v>
      </c>
      <c r="BT106" s="10">
        <v>1985439</v>
      </c>
      <c r="BU106" s="10">
        <v>5487534</v>
      </c>
      <c r="BV106" s="10">
        <v>4575868</v>
      </c>
      <c r="BW106" s="10">
        <v>4128540</v>
      </c>
      <c r="BX106" s="10">
        <v>1032546</v>
      </c>
      <c r="BY106" s="10">
        <v>2780579</v>
      </c>
      <c r="BZ106" s="10">
        <v>3173915</v>
      </c>
      <c r="CA106" s="10">
        <v>6911471</v>
      </c>
      <c r="CB106" s="10">
        <v>894187</v>
      </c>
      <c r="CC106" s="10">
        <v>2644773</v>
      </c>
      <c r="CD106" s="10">
        <v>831318</v>
      </c>
      <c r="CE106" s="10">
        <v>3712545</v>
      </c>
      <c r="CF106" s="10">
        <v>4754883</v>
      </c>
      <c r="CG106" s="10">
        <v>2893224</v>
      </c>
      <c r="CH106" s="10">
        <v>6360105</v>
      </c>
      <c r="CI106" s="10">
        <v>5210093</v>
      </c>
      <c r="CJ106" s="10">
        <v>7288235</v>
      </c>
      <c r="CK106" s="10">
        <v>4667369</v>
      </c>
      <c r="CL106" s="10">
        <v>8207698</v>
      </c>
      <c r="CM106" s="10">
        <v>5482471</v>
      </c>
      <c r="CN106" s="10">
        <v>3028345</v>
      </c>
      <c r="CO106" s="10">
        <v>3480441</v>
      </c>
      <c r="CP106" s="10">
        <v>4286968</v>
      </c>
      <c r="CQ106" s="10">
        <v>4292267</v>
      </c>
      <c r="CR106" s="10">
        <v>4630885</v>
      </c>
      <c r="CS106" s="10">
        <v>6413523</v>
      </c>
      <c r="CT106" s="10">
        <v>5325372</v>
      </c>
      <c r="CU106" s="10">
        <v>5655345</v>
      </c>
      <c r="CV106" s="10">
        <v>6450473</v>
      </c>
      <c r="CW106" s="10">
        <v>4838737</v>
      </c>
      <c r="CX106" s="10">
        <v>3733784</v>
      </c>
      <c r="CY106" s="10">
        <v>2478727</v>
      </c>
      <c r="CZ106" s="10">
        <v>3859601</v>
      </c>
      <c r="DA106" s="10">
        <v>5798622</v>
      </c>
      <c r="DB106" s="10">
        <v>5378627</v>
      </c>
      <c r="DC106" s="10">
        <v>5583277</v>
      </c>
      <c r="DD106" s="10">
        <v>3298433</v>
      </c>
      <c r="DE106" s="10">
        <v>8220471</v>
      </c>
      <c r="DF106" s="10">
        <v>773433</v>
      </c>
      <c r="DG106" s="10">
        <v>3599683</v>
      </c>
      <c r="DH106" s="10">
        <v>2302949</v>
      </c>
      <c r="DI106" s="10">
        <v>2150411</v>
      </c>
      <c r="DJ106" s="10">
        <v>2535800</v>
      </c>
      <c r="DK106" s="10">
        <v>3935467</v>
      </c>
      <c r="DL106" s="10">
        <v>1416422</v>
      </c>
      <c r="DM106" s="10">
        <v>4449069</v>
      </c>
      <c r="DN106" s="10">
        <v>2645929</v>
      </c>
      <c r="DO106" s="10">
        <v>4143275</v>
      </c>
      <c r="DP106" s="10">
        <v>3845671</v>
      </c>
      <c r="DQ106" s="10">
        <v>1819452</v>
      </c>
      <c r="DR106" s="10">
        <v>786674</v>
      </c>
      <c r="DS106" s="10">
        <v>722331</v>
      </c>
      <c r="DT106" s="10">
        <v>5038099</v>
      </c>
      <c r="DU106" s="10">
        <v>1674711</v>
      </c>
      <c r="DV106" s="10">
        <v>1178313</v>
      </c>
      <c r="DW106" s="10">
        <v>9440106</v>
      </c>
      <c r="DX106" s="10">
        <v>4113912</v>
      </c>
      <c r="DY106" s="10">
        <v>1939926</v>
      </c>
      <c r="DZ106" s="10">
        <v>7248031</v>
      </c>
      <c r="EA106" s="10">
        <v>4385623</v>
      </c>
      <c r="EB106" s="10">
        <v>3791818</v>
      </c>
      <c r="EC106" s="10">
        <v>3378057</v>
      </c>
      <c r="ED106" s="10">
        <v>1125679</v>
      </c>
      <c r="EE106" s="10">
        <v>3809928</v>
      </c>
      <c r="EF106" s="10">
        <v>1776860</v>
      </c>
      <c r="EG106" s="10">
        <v>1191962</v>
      </c>
      <c r="EH106" s="10">
        <v>1791590</v>
      </c>
      <c r="EI106" s="10">
        <v>4079464</v>
      </c>
      <c r="EJ106" s="10">
        <v>991313</v>
      </c>
      <c r="EK106" s="10">
        <v>1221267</v>
      </c>
      <c r="EL106" s="10">
        <v>1503222</v>
      </c>
      <c r="EM106" s="10">
        <v>1455711</v>
      </c>
      <c r="EN106" s="10">
        <v>4023424</v>
      </c>
      <c r="EO106" s="10">
        <v>5583151</v>
      </c>
      <c r="EQ106" s="10">
        <v>2638198</v>
      </c>
      <c r="ER106" s="10">
        <v>1881213</v>
      </c>
      <c r="ES106" s="10">
        <v>2633484</v>
      </c>
      <c r="ET106" s="10">
        <v>6986940</v>
      </c>
      <c r="EU106" s="10">
        <v>1199698</v>
      </c>
      <c r="EV106" s="10">
        <v>407601</v>
      </c>
      <c r="EW106" s="10">
        <v>3591220</v>
      </c>
      <c r="EX106" s="10">
        <v>1509591</v>
      </c>
      <c r="EY106" s="10">
        <v>3084226</v>
      </c>
      <c r="EZ106" s="10">
        <v>867187</v>
      </c>
      <c r="FA106" s="10">
        <v>5096604</v>
      </c>
      <c r="FB106" s="10">
        <v>2124570</v>
      </c>
      <c r="FC106" s="10">
        <v>2957001</v>
      </c>
      <c r="FD106" s="10">
        <v>1725549</v>
      </c>
      <c r="FE106" s="10">
        <v>5223072</v>
      </c>
      <c r="FF106" s="10">
        <v>4407635</v>
      </c>
      <c r="FG106" s="10">
        <v>605987</v>
      </c>
      <c r="FH106" s="10">
        <v>2284476</v>
      </c>
      <c r="FI106" s="10">
        <v>3468944</v>
      </c>
      <c r="FJ106" s="10">
        <v>2868051</v>
      </c>
      <c r="FK106" s="10">
        <v>5782385</v>
      </c>
      <c r="FL106" s="10">
        <v>1938520</v>
      </c>
      <c r="FM106" s="10">
        <v>10145111</v>
      </c>
      <c r="FN106" s="10">
        <v>5213069</v>
      </c>
      <c r="FO106" s="10">
        <v>7730163</v>
      </c>
      <c r="FP106" s="10">
        <v>2688480</v>
      </c>
      <c r="FQ106" s="10">
        <v>3033143</v>
      </c>
      <c r="FR106" s="10">
        <v>3848642</v>
      </c>
      <c r="FS106" s="10">
        <v>1240049</v>
      </c>
      <c r="FT106" s="10">
        <v>2275338</v>
      </c>
      <c r="FU106" s="10">
        <v>646714</v>
      </c>
      <c r="FV106" s="10">
        <v>24481183</v>
      </c>
      <c r="FW106" s="10">
        <v>6577717</v>
      </c>
      <c r="FX106" s="10">
        <v>4141563</v>
      </c>
      <c r="FY106" s="10">
        <v>4010387</v>
      </c>
      <c r="FZ106" s="10">
        <v>876929</v>
      </c>
      <c r="GA106" s="10">
        <v>1273222</v>
      </c>
      <c r="GB106" s="10">
        <v>2753324</v>
      </c>
      <c r="GC106" s="10">
        <v>2535800</v>
      </c>
      <c r="GD106" s="10">
        <v>13441741</v>
      </c>
      <c r="GE106" s="10">
        <v>2988761</v>
      </c>
      <c r="GF106" s="10">
        <v>2431944</v>
      </c>
      <c r="GG106" s="10">
        <v>1349294</v>
      </c>
      <c r="GH106" s="10">
        <v>3250358</v>
      </c>
      <c r="GI106" s="10">
        <v>564427</v>
      </c>
      <c r="GJ106" s="10">
        <v>4231626</v>
      </c>
      <c r="GK106" s="10">
        <v>1390683</v>
      </c>
      <c r="GL106" s="10">
        <v>2898519</v>
      </c>
      <c r="GM106" s="10">
        <v>8654101</v>
      </c>
      <c r="GN106" s="10">
        <v>269117</v>
      </c>
      <c r="GO106" s="10">
        <v>924332</v>
      </c>
      <c r="GP106" s="10">
        <v>1953360</v>
      </c>
      <c r="GQ106" s="10">
        <v>2290534</v>
      </c>
      <c r="GR106" s="10">
        <v>1899554</v>
      </c>
      <c r="GS106" s="10">
        <v>1471612</v>
      </c>
      <c r="GT106" s="10">
        <v>2670662</v>
      </c>
      <c r="GU106" s="10">
        <v>4789922</v>
      </c>
      <c r="GV106" s="10">
        <v>15848640</v>
      </c>
      <c r="GW106" s="10">
        <v>599122</v>
      </c>
      <c r="GX106" s="10">
        <v>3846096</v>
      </c>
      <c r="GY106" s="10">
        <v>4513186</v>
      </c>
      <c r="GZ106" s="10">
        <v>6280318</v>
      </c>
      <c r="HA106" s="10">
        <v>7405664</v>
      </c>
      <c r="HB106" s="151">
        <f>SUM(HB101:HB105)</f>
        <v>2416460</v>
      </c>
      <c r="HC106" s="10">
        <v>465258</v>
      </c>
      <c r="HD106" s="10">
        <v>1689226</v>
      </c>
      <c r="HE106" s="10">
        <v>5362837</v>
      </c>
      <c r="HF106" s="10">
        <v>5147989</v>
      </c>
      <c r="HG106" s="10">
        <v>1941673</v>
      </c>
      <c r="HH106" s="10">
        <v>5612536</v>
      </c>
      <c r="HI106" s="10">
        <v>3394259</v>
      </c>
      <c r="HJ106" s="10">
        <v>2022199</v>
      </c>
      <c r="HK106" s="10">
        <v>5062765</v>
      </c>
      <c r="HL106" s="10">
        <v>2375542</v>
      </c>
      <c r="HM106" s="10">
        <v>2175175</v>
      </c>
      <c r="HN106" s="10">
        <v>4628936</v>
      </c>
      <c r="HO106" s="10">
        <v>7111621</v>
      </c>
      <c r="HP106" s="10">
        <v>6235910</v>
      </c>
      <c r="HQ106" s="10">
        <v>4045078</v>
      </c>
      <c r="HR106" s="10">
        <v>1090170</v>
      </c>
      <c r="HS106" s="10">
        <v>3552527</v>
      </c>
      <c r="HT106" s="10">
        <v>5852818</v>
      </c>
      <c r="HU106" s="10">
        <v>3904123</v>
      </c>
      <c r="HV106" s="10">
        <v>3402205</v>
      </c>
      <c r="HW106" s="10">
        <v>1566401</v>
      </c>
      <c r="HX106" s="10">
        <v>5745437</v>
      </c>
      <c r="HY106" s="10">
        <v>2539392</v>
      </c>
      <c r="HZ106" s="10">
        <v>836857</v>
      </c>
      <c r="IA106" s="10">
        <v>3252400</v>
      </c>
      <c r="IB106" s="10">
        <v>1162820</v>
      </c>
      <c r="IC106" s="10">
        <v>479970</v>
      </c>
      <c r="ID106" s="10">
        <v>808059</v>
      </c>
      <c r="IE106" s="10">
        <v>3289079</v>
      </c>
      <c r="IF106" s="10">
        <v>1883455</v>
      </c>
      <c r="IG106" s="10">
        <v>419792</v>
      </c>
      <c r="IH106" s="10">
        <v>5649812</v>
      </c>
      <c r="II106" s="10">
        <v>770045</v>
      </c>
      <c r="IJ106" s="10">
        <v>1533531</v>
      </c>
      <c r="IK106" s="10">
        <v>1776247</v>
      </c>
      <c r="IL106" s="10">
        <v>4485476</v>
      </c>
      <c r="IM106" s="10">
        <v>1366132</v>
      </c>
      <c r="IN106" s="10">
        <v>1992300</v>
      </c>
      <c r="IO106" s="10">
        <v>2145215</v>
      </c>
      <c r="IP106" s="10">
        <v>3513561</v>
      </c>
      <c r="IQ106" s="10">
        <v>2935406</v>
      </c>
      <c r="IR106" s="10">
        <v>1733629</v>
      </c>
      <c r="IS106" s="10">
        <v>2612443</v>
      </c>
      <c r="IT106" s="10">
        <v>1602422</v>
      </c>
      <c r="IU106" s="10">
        <v>2491470</v>
      </c>
      <c r="IV106" s="10">
        <v>721109</v>
      </c>
      <c r="IW106" s="10">
        <v>2326758</v>
      </c>
      <c r="IX106" s="10">
        <v>498160</v>
      </c>
      <c r="IY106" s="10">
        <v>173640</v>
      </c>
      <c r="IZ106" s="10">
        <v>3258414</v>
      </c>
      <c r="JA106" s="10">
        <v>2138243</v>
      </c>
      <c r="JB106" s="10">
        <v>1089495</v>
      </c>
      <c r="JC106" s="10">
        <v>10260608</v>
      </c>
      <c r="JD106" s="10">
        <v>1056409</v>
      </c>
      <c r="JE106" s="10">
        <v>6481401</v>
      </c>
      <c r="JF106" s="10">
        <v>5605657</v>
      </c>
      <c r="JG106" s="10">
        <v>3274271</v>
      </c>
      <c r="JH106" s="10">
        <v>1721246</v>
      </c>
      <c r="JI106" s="10">
        <v>8829361</v>
      </c>
      <c r="JJ106" s="10">
        <v>7775481</v>
      </c>
      <c r="JK106" s="10">
        <v>10119815</v>
      </c>
      <c r="JL106" s="10">
        <v>6314655</v>
      </c>
      <c r="JM106" s="10">
        <v>8113209</v>
      </c>
      <c r="JN106" s="10">
        <v>8066244</v>
      </c>
      <c r="JO106" s="10">
        <v>8593083</v>
      </c>
      <c r="JP106" s="10">
        <v>7293268</v>
      </c>
      <c r="JQ106" s="10">
        <v>8789176</v>
      </c>
      <c r="JR106" s="10">
        <v>5922202</v>
      </c>
      <c r="JS106" s="10">
        <v>8288876</v>
      </c>
      <c r="JT106" s="10">
        <v>8644100</v>
      </c>
      <c r="JU106" s="10">
        <v>12300111</v>
      </c>
      <c r="JV106" s="10">
        <v>8567833</v>
      </c>
      <c r="JW106" s="10">
        <v>28061481</v>
      </c>
      <c r="JX106" s="10">
        <v>814955</v>
      </c>
      <c r="JY106" s="10">
        <v>4378543</v>
      </c>
      <c r="JZ106" s="10">
        <v>345534</v>
      </c>
      <c r="KA106" s="10">
        <v>2329602</v>
      </c>
      <c r="KB106" s="10">
        <v>4109293</v>
      </c>
      <c r="KC106" s="10">
        <v>2376064</v>
      </c>
      <c r="KD106" s="10">
        <v>1648266</v>
      </c>
      <c r="KE106" s="10">
        <v>4081310</v>
      </c>
      <c r="KF106" s="10">
        <v>7261180</v>
      </c>
      <c r="KG106" s="10">
        <v>1447524</v>
      </c>
      <c r="KH106" s="10">
        <v>2031058</v>
      </c>
      <c r="KI106" s="10">
        <v>2273883</v>
      </c>
      <c r="KJ106" s="10">
        <v>1170548</v>
      </c>
      <c r="KK106" s="10">
        <v>3241530</v>
      </c>
      <c r="KL106" s="10">
        <v>1297771</v>
      </c>
      <c r="KM106" s="10">
        <v>4867073</v>
      </c>
      <c r="KN106" s="10">
        <v>3381844</v>
      </c>
      <c r="KO106" s="10">
        <v>2416460</v>
      </c>
      <c r="KP106" s="10">
        <v>2088164</v>
      </c>
      <c r="KQ106" s="10">
        <v>2675909</v>
      </c>
      <c r="KR106" s="10">
        <v>389089</v>
      </c>
      <c r="KS106" s="10">
        <v>701777</v>
      </c>
      <c r="KT106" s="10">
        <v>3497421</v>
      </c>
      <c r="KU106" s="10">
        <v>1441065</v>
      </c>
      <c r="KV106" s="10">
        <v>2097055</v>
      </c>
      <c r="KW106" s="10">
        <v>1635842</v>
      </c>
      <c r="KX106" s="10">
        <v>1521537</v>
      </c>
      <c r="KY106" s="10">
        <v>1700223</v>
      </c>
      <c r="KZ106" s="10">
        <v>540446</v>
      </c>
      <c r="LA106" s="10">
        <v>2005238</v>
      </c>
      <c r="LB106" s="10">
        <v>7251744</v>
      </c>
      <c r="LC106" s="10">
        <v>4326757</v>
      </c>
      <c r="LD106" s="10">
        <v>4782506</v>
      </c>
      <c r="LE106" s="10">
        <v>5549145</v>
      </c>
      <c r="LF106" s="10">
        <v>2485406</v>
      </c>
      <c r="LG106" s="10">
        <v>10756350</v>
      </c>
      <c r="LH106" s="10">
        <v>2499088</v>
      </c>
      <c r="LI106" s="10">
        <v>1590603</v>
      </c>
      <c r="LJ106" s="10">
        <v>8116727</v>
      </c>
      <c r="LK106" s="10">
        <v>900425</v>
      </c>
      <c r="LL106" s="10">
        <v>718636</v>
      </c>
      <c r="LM106" s="10">
        <v>3252394</v>
      </c>
      <c r="LN106" s="10">
        <v>605951</v>
      </c>
      <c r="LO106" s="10">
        <v>6018340</v>
      </c>
      <c r="LP106" s="10">
        <v>17926456</v>
      </c>
      <c r="LQ106" s="10">
        <v>2097382</v>
      </c>
      <c r="LR106" s="10">
        <v>2349907</v>
      </c>
      <c r="LS106" s="10">
        <v>2016205</v>
      </c>
      <c r="LT106" s="10">
        <v>247456</v>
      </c>
      <c r="LU106" s="10">
        <v>5229437</v>
      </c>
      <c r="LV106" s="10">
        <v>1397571</v>
      </c>
      <c r="LW106" s="10">
        <v>1577668</v>
      </c>
      <c r="LX106" s="10">
        <v>2263444</v>
      </c>
      <c r="LY106" s="10">
        <v>2583112</v>
      </c>
      <c r="LZ106" s="10">
        <v>7078381</v>
      </c>
      <c r="MA106" s="10">
        <v>1169642</v>
      </c>
      <c r="MB106" s="10">
        <v>366214</v>
      </c>
      <c r="MC106" s="10">
        <v>1255276</v>
      </c>
      <c r="MD106" s="10">
        <v>787664</v>
      </c>
      <c r="ME106" s="10">
        <v>1758656</v>
      </c>
      <c r="MF106" s="10">
        <v>2834499</v>
      </c>
      <c r="MG106" s="10">
        <v>2080791</v>
      </c>
      <c r="MH106" s="10">
        <v>257539</v>
      </c>
      <c r="MI106" s="10">
        <v>462915</v>
      </c>
      <c r="MJ106" s="10">
        <v>2458817</v>
      </c>
      <c r="MK106" s="10">
        <v>294351</v>
      </c>
      <c r="ML106" s="10">
        <v>4278341</v>
      </c>
      <c r="MM106" s="10">
        <v>6762371</v>
      </c>
      <c r="MN106" s="10">
        <v>6399791</v>
      </c>
      <c r="MO106" s="10">
        <v>40371321</v>
      </c>
      <c r="MP106" s="10">
        <v>2386423</v>
      </c>
      <c r="MQ106" s="10">
        <v>2751853</v>
      </c>
      <c r="MR106" s="10">
        <v>3656031</v>
      </c>
      <c r="MS106" s="10">
        <v>3519821</v>
      </c>
      <c r="MT106" s="10">
        <v>4176849</v>
      </c>
      <c r="MU106" s="10">
        <v>1029522</v>
      </c>
      <c r="MV106" s="10">
        <v>4344525</v>
      </c>
      <c r="MW106" s="10">
        <v>744556</v>
      </c>
      <c r="MX106" s="10">
        <v>1411702</v>
      </c>
      <c r="MY106" s="10">
        <v>2792597</v>
      </c>
      <c r="MZ106" s="10">
        <v>7997462</v>
      </c>
      <c r="NA106" s="10">
        <v>600453</v>
      </c>
      <c r="NB106" s="10">
        <v>1270951</v>
      </c>
      <c r="NC106" s="10">
        <v>875790</v>
      </c>
      <c r="ND106" s="10">
        <v>551491</v>
      </c>
      <c r="NE106" s="10">
        <v>1506960</v>
      </c>
      <c r="NF106" s="10">
        <v>1316555</v>
      </c>
      <c r="NG106" s="10">
        <v>2758175</v>
      </c>
      <c r="NH106" s="10">
        <v>3463227</v>
      </c>
      <c r="NI106" s="10">
        <v>1454865</v>
      </c>
      <c r="NJ106" s="10">
        <v>2640817</v>
      </c>
      <c r="NK106" s="10">
        <v>2336743</v>
      </c>
      <c r="NL106" s="10">
        <v>1820109</v>
      </c>
      <c r="NM106" s="10">
        <v>2690623</v>
      </c>
      <c r="NN106" s="10">
        <v>2189763</v>
      </c>
      <c r="NO106" s="10">
        <v>1257762</v>
      </c>
      <c r="NP106" s="10">
        <v>4739982</v>
      </c>
      <c r="NQ106" s="10">
        <v>1924291</v>
      </c>
      <c r="NR106" s="10">
        <v>824721</v>
      </c>
      <c r="NS106" s="10">
        <v>1751069</v>
      </c>
      <c r="NT106" s="10">
        <v>814140</v>
      </c>
      <c r="NU106" s="10">
        <v>6291781</v>
      </c>
      <c r="NV106" s="10">
        <v>3818520</v>
      </c>
      <c r="NW106" s="10">
        <v>3935467</v>
      </c>
      <c r="NX106" s="10">
        <v>5889226</v>
      </c>
      <c r="NY106" s="10">
        <v>530478</v>
      </c>
      <c r="NZ106" s="10">
        <v>581931</v>
      </c>
      <c r="OA106" s="10">
        <v>4615815</v>
      </c>
      <c r="OB106" s="10">
        <v>19412919</v>
      </c>
      <c r="OC106" s="10">
        <v>6228320</v>
      </c>
      <c r="OD106" s="10">
        <v>912991</v>
      </c>
      <c r="OE106" s="10">
        <v>813467</v>
      </c>
      <c r="OF106" s="10">
        <v>4390553</v>
      </c>
      <c r="OG106" s="10">
        <v>4962989</v>
      </c>
      <c r="OH106" s="10">
        <v>1368752</v>
      </c>
      <c r="OI106" s="10">
        <v>5175256</v>
      </c>
      <c r="OJ106" s="10">
        <v>2094415</v>
      </c>
      <c r="OK106" s="10">
        <v>3496295</v>
      </c>
      <c r="OL106" s="10">
        <v>2191765</v>
      </c>
      <c r="OM106" s="10">
        <v>2759935</v>
      </c>
      <c r="ON106" s="10">
        <v>222438</v>
      </c>
      <c r="OO106" s="10">
        <v>6094663</v>
      </c>
      <c r="OP106" s="10">
        <v>221263</v>
      </c>
      <c r="OQ106" s="10">
        <v>5250602</v>
      </c>
      <c r="OR106" s="10">
        <v>2625885</v>
      </c>
      <c r="OS106" s="10">
        <v>4600555</v>
      </c>
      <c r="OT106" s="10">
        <v>2678435</v>
      </c>
      <c r="OU106" s="10">
        <v>1004059</v>
      </c>
    </row>
    <row r="107" spans="1:411" s="10" customFormat="1" ht="16" thickTop="1">
      <c r="A107" s="10" t="s">
        <v>63</v>
      </c>
      <c r="B107" s="80"/>
      <c r="C107" s="10">
        <v>0</v>
      </c>
      <c r="D107" s="10">
        <v>92194</v>
      </c>
      <c r="E107" s="10">
        <v>1497643</v>
      </c>
      <c r="F107" s="10">
        <v>357855</v>
      </c>
      <c r="G107" s="10">
        <v>618091</v>
      </c>
      <c r="H107" s="10">
        <v>176240</v>
      </c>
      <c r="I107" s="10">
        <v>113454</v>
      </c>
      <c r="J107" s="10">
        <v>97773</v>
      </c>
      <c r="L107" s="10">
        <v>319788</v>
      </c>
      <c r="M107" s="10">
        <v>288880</v>
      </c>
      <c r="N107" s="10">
        <v>188481</v>
      </c>
      <c r="O107" s="10">
        <v>93333</v>
      </c>
      <c r="P107" s="10">
        <v>221118</v>
      </c>
      <c r="Q107" s="10">
        <v>84701</v>
      </c>
      <c r="S107" s="10">
        <v>1</v>
      </c>
      <c r="T107" s="10">
        <v>413358</v>
      </c>
      <c r="U107" s="10">
        <v>122347</v>
      </c>
      <c r="V107" s="10">
        <v>382781</v>
      </c>
      <c r="W107" s="10">
        <v>210009</v>
      </c>
      <c r="X107" s="10">
        <v>236740</v>
      </c>
      <c r="Y107" s="10">
        <v>363004</v>
      </c>
      <c r="Z107" s="10">
        <v>362592</v>
      </c>
      <c r="AA107" s="10">
        <v>366485</v>
      </c>
      <c r="AB107" s="10">
        <v>399968</v>
      </c>
      <c r="AC107" s="10">
        <v>452525</v>
      </c>
      <c r="AD107" s="85">
        <v>2380079</v>
      </c>
      <c r="AE107" s="10">
        <v>0</v>
      </c>
      <c r="AF107" s="10">
        <v>494058</v>
      </c>
      <c r="AG107" s="10">
        <v>85986</v>
      </c>
      <c r="AH107" s="10">
        <v>61783</v>
      </c>
      <c r="AI107" s="10">
        <v>60895</v>
      </c>
      <c r="AJ107" s="10">
        <v>62273</v>
      </c>
      <c r="AK107" s="10">
        <v>61938</v>
      </c>
      <c r="AL107" s="10">
        <v>129908</v>
      </c>
      <c r="AM107" s="10">
        <v>88715</v>
      </c>
      <c r="AN107" s="10">
        <v>49467</v>
      </c>
      <c r="AO107" s="10">
        <v>58750</v>
      </c>
      <c r="AP107" s="10">
        <v>58147</v>
      </c>
      <c r="AQ107" s="10">
        <v>63650</v>
      </c>
      <c r="AR107" s="10">
        <v>61373</v>
      </c>
      <c r="AS107" s="10">
        <v>50321</v>
      </c>
      <c r="AT107" s="10">
        <v>77988</v>
      </c>
      <c r="AU107" s="10">
        <v>56931</v>
      </c>
      <c r="AV107" s="10">
        <v>41989</v>
      </c>
      <c r="AW107" s="10">
        <v>68668</v>
      </c>
      <c r="AX107" s="10">
        <v>43236</v>
      </c>
      <c r="AY107" s="10">
        <v>0</v>
      </c>
      <c r="AZ107" s="10">
        <v>58898</v>
      </c>
      <c r="BA107" s="10">
        <v>75547</v>
      </c>
      <c r="BB107" s="10">
        <v>294512</v>
      </c>
      <c r="BC107" s="10">
        <v>29885</v>
      </c>
      <c r="BD107" s="10">
        <v>365563</v>
      </c>
      <c r="BE107" s="10">
        <v>126057</v>
      </c>
      <c r="BF107" s="10">
        <v>177227</v>
      </c>
      <c r="BG107" s="10">
        <v>54321</v>
      </c>
      <c r="BH107" s="10">
        <v>618245</v>
      </c>
      <c r="BI107" s="10">
        <v>455</v>
      </c>
      <c r="BJ107" s="10">
        <v>2552907</v>
      </c>
      <c r="BK107" s="10">
        <v>793461</v>
      </c>
      <c r="BL107" s="10">
        <v>15956</v>
      </c>
      <c r="BM107" s="10">
        <v>0</v>
      </c>
      <c r="BN107" s="10">
        <v>141236</v>
      </c>
      <c r="BO107" s="10">
        <v>101801</v>
      </c>
      <c r="BP107" s="10">
        <v>107770</v>
      </c>
      <c r="BQ107" s="10">
        <v>107770</v>
      </c>
      <c r="BR107" s="10">
        <v>107770</v>
      </c>
      <c r="BS107" s="10">
        <v>107770</v>
      </c>
      <c r="BT107" s="10">
        <v>107770</v>
      </c>
      <c r="BU107" s="10">
        <v>107770</v>
      </c>
      <c r="BV107" s="10">
        <v>107770</v>
      </c>
      <c r="BW107" s="10">
        <v>107770</v>
      </c>
      <c r="BX107" s="10">
        <v>107770</v>
      </c>
      <c r="BY107" s="10">
        <v>107770</v>
      </c>
      <c r="BZ107" s="10">
        <v>107770</v>
      </c>
      <c r="CA107" s="10">
        <v>107770</v>
      </c>
      <c r="CB107" s="10">
        <v>0</v>
      </c>
      <c r="CC107" s="10">
        <v>178858</v>
      </c>
      <c r="CD107" s="10">
        <v>103292</v>
      </c>
      <c r="CE107" s="10">
        <v>285645</v>
      </c>
      <c r="CF107" s="10">
        <v>548822</v>
      </c>
      <c r="CG107" s="10">
        <v>33221</v>
      </c>
      <c r="CH107" s="10">
        <v>81427</v>
      </c>
      <c r="CI107" s="10">
        <v>70393</v>
      </c>
      <c r="CJ107" s="10">
        <v>110828</v>
      </c>
      <c r="CK107" s="10">
        <v>90476</v>
      </c>
      <c r="CL107" s="10">
        <v>92444</v>
      </c>
      <c r="CM107" s="10">
        <v>86187</v>
      </c>
      <c r="CN107" s="10">
        <v>387047</v>
      </c>
      <c r="CO107" s="10">
        <v>43110</v>
      </c>
      <c r="CP107" s="10">
        <v>67978</v>
      </c>
      <c r="CQ107" s="10">
        <v>71947</v>
      </c>
      <c r="CR107" s="10">
        <v>86841</v>
      </c>
      <c r="CS107" s="10">
        <v>101425</v>
      </c>
      <c r="CT107" s="10">
        <v>59178</v>
      </c>
      <c r="CU107" s="10">
        <v>87049</v>
      </c>
      <c r="CV107" s="10">
        <v>73812</v>
      </c>
      <c r="CW107" s="10">
        <v>73665</v>
      </c>
      <c r="CX107" s="10">
        <v>47526</v>
      </c>
      <c r="CY107" s="10">
        <v>22017</v>
      </c>
      <c r="CZ107" s="10">
        <v>79974</v>
      </c>
      <c r="DA107" s="10">
        <v>99303</v>
      </c>
      <c r="DB107" s="10">
        <v>86556</v>
      </c>
      <c r="DC107" s="10">
        <v>87551</v>
      </c>
      <c r="DD107" s="10">
        <v>62286</v>
      </c>
      <c r="DE107" s="10">
        <v>0</v>
      </c>
      <c r="DG107" s="10">
        <v>201949</v>
      </c>
      <c r="DH107" s="10">
        <v>291756</v>
      </c>
      <c r="DJ107" s="10">
        <v>517266</v>
      </c>
      <c r="DK107" s="10">
        <v>0</v>
      </c>
      <c r="DL107" s="10">
        <v>238116</v>
      </c>
      <c r="DM107" s="10">
        <v>231826</v>
      </c>
      <c r="DN107" s="10">
        <v>37650</v>
      </c>
      <c r="DO107" s="10">
        <v>394524</v>
      </c>
      <c r="DP107" s="10">
        <v>68606</v>
      </c>
      <c r="DQ107" s="10">
        <v>0</v>
      </c>
      <c r="DR107" s="10">
        <v>11714</v>
      </c>
      <c r="DS107" s="10">
        <v>96917</v>
      </c>
      <c r="DT107" s="10">
        <v>453322</v>
      </c>
      <c r="DU107" s="10">
        <v>157029</v>
      </c>
      <c r="DV107" s="10">
        <v>223283</v>
      </c>
      <c r="DW107" s="10">
        <v>1432871</v>
      </c>
      <c r="DX107" s="10">
        <v>169478</v>
      </c>
      <c r="DY107" s="10">
        <v>28037</v>
      </c>
      <c r="DZ107" s="10">
        <v>99719</v>
      </c>
      <c r="EA107" s="10">
        <v>567472</v>
      </c>
      <c r="EB107" s="10">
        <v>264958</v>
      </c>
      <c r="EC107" s="10">
        <v>217494</v>
      </c>
      <c r="ED107" s="10">
        <v>108669</v>
      </c>
      <c r="EF107" s="10">
        <v>24104</v>
      </c>
      <c r="EG107" s="10">
        <v>99715</v>
      </c>
      <c r="EH107" s="10">
        <v>28817</v>
      </c>
      <c r="EI107" s="10">
        <v>279592</v>
      </c>
      <c r="EJ107" s="10">
        <v>167092</v>
      </c>
      <c r="EK107" s="10">
        <v>207983</v>
      </c>
      <c r="EL107" s="10">
        <v>122365</v>
      </c>
      <c r="EM107" s="10">
        <v>36497</v>
      </c>
      <c r="EN107" s="10">
        <v>379092</v>
      </c>
      <c r="EO107" s="10">
        <v>280524</v>
      </c>
      <c r="EQ107" s="10">
        <v>209793</v>
      </c>
      <c r="ER107" s="10">
        <v>191491</v>
      </c>
      <c r="ES107" s="10">
        <v>191491</v>
      </c>
      <c r="ET107" s="10">
        <v>341972</v>
      </c>
      <c r="EU107" s="10">
        <v>0</v>
      </c>
      <c r="EV107" s="10">
        <v>107770</v>
      </c>
      <c r="EW107" s="10">
        <v>286036</v>
      </c>
      <c r="EX107" s="10">
        <v>126109</v>
      </c>
      <c r="EY107" s="10">
        <v>370746</v>
      </c>
      <c r="EZ107" s="10">
        <v>133238</v>
      </c>
      <c r="FA107" s="10">
        <v>304908</v>
      </c>
      <c r="FB107" s="10">
        <v>191116</v>
      </c>
      <c r="FC107" s="10">
        <v>364422</v>
      </c>
      <c r="FD107" s="10">
        <v>147021</v>
      </c>
      <c r="FE107" s="10">
        <v>358834</v>
      </c>
      <c r="FF107" s="10">
        <v>0</v>
      </c>
      <c r="FG107" s="10">
        <v>95258</v>
      </c>
      <c r="FH107" s="10">
        <v>249366</v>
      </c>
      <c r="FI107" s="10">
        <v>240621</v>
      </c>
      <c r="FJ107" s="10">
        <v>187315</v>
      </c>
      <c r="FK107" s="10">
        <v>243422</v>
      </c>
      <c r="FL107" s="10">
        <v>192929</v>
      </c>
      <c r="FM107" s="10">
        <v>1028708</v>
      </c>
      <c r="FN107" s="10">
        <v>318228</v>
      </c>
      <c r="FO107" s="10">
        <v>504891</v>
      </c>
      <c r="FP107" s="10">
        <v>843271</v>
      </c>
      <c r="FQ107" s="10">
        <v>43524</v>
      </c>
      <c r="FR107" s="10">
        <v>496467</v>
      </c>
      <c r="FS107" s="10">
        <v>0</v>
      </c>
      <c r="FT107" s="10">
        <v>262869</v>
      </c>
      <c r="FU107" s="10">
        <v>133313</v>
      </c>
      <c r="FV107" s="10">
        <v>0</v>
      </c>
      <c r="FW107" s="10">
        <v>1274468</v>
      </c>
      <c r="FX107" s="10">
        <v>1187551</v>
      </c>
      <c r="FY107" s="10">
        <v>910265</v>
      </c>
      <c r="FZ107" s="10">
        <v>98550</v>
      </c>
      <c r="GA107" s="10">
        <v>47610</v>
      </c>
      <c r="GB107" s="10">
        <v>0</v>
      </c>
      <c r="GC107" s="10">
        <v>517266</v>
      </c>
      <c r="GD107" s="10">
        <v>1018535</v>
      </c>
      <c r="GE107" s="10">
        <v>38144</v>
      </c>
      <c r="GF107" s="10">
        <v>127279</v>
      </c>
      <c r="GG107" s="10">
        <v>1</v>
      </c>
      <c r="GH107" s="10">
        <v>41006</v>
      </c>
      <c r="GI107" s="10">
        <v>43104</v>
      </c>
      <c r="GJ107" s="10">
        <v>346665</v>
      </c>
      <c r="GK107" s="10">
        <v>165976</v>
      </c>
      <c r="GL107" s="10">
        <v>56588</v>
      </c>
      <c r="GN107" s="10">
        <v>23844</v>
      </c>
      <c r="GO107" s="10">
        <v>0</v>
      </c>
      <c r="GP107" s="10">
        <v>347692</v>
      </c>
      <c r="GQ107" s="10">
        <v>138172</v>
      </c>
      <c r="GR107" s="10">
        <v>277153</v>
      </c>
      <c r="GS107" s="10">
        <v>154086</v>
      </c>
      <c r="GT107" s="10">
        <v>65112</v>
      </c>
      <c r="GU107" s="10">
        <v>625764</v>
      </c>
      <c r="GV107" s="10">
        <v>1162769</v>
      </c>
      <c r="GW107" s="10">
        <v>11521</v>
      </c>
      <c r="GX107" s="10">
        <v>53918</v>
      </c>
      <c r="GY107" s="10">
        <v>53533</v>
      </c>
      <c r="GZ107" s="10">
        <v>73256</v>
      </c>
      <c r="HA107" s="10">
        <v>1167986</v>
      </c>
      <c r="HB107" s="149">
        <v>76206</v>
      </c>
      <c r="HC107" s="10">
        <v>47322</v>
      </c>
      <c r="HD107" s="10">
        <v>0</v>
      </c>
      <c r="HE107" s="10">
        <v>107036</v>
      </c>
      <c r="HF107" s="10">
        <v>131444</v>
      </c>
      <c r="HG107" s="10">
        <v>0</v>
      </c>
      <c r="HH107" s="10">
        <v>607635</v>
      </c>
      <c r="HI107" s="10">
        <v>386685</v>
      </c>
      <c r="HK107" s="10">
        <v>693134</v>
      </c>
      <c r="HL107" s="10">
        <v>243435</v>
      </c>
      <c r="HM107" s="10">
        <v>473712</v>
      </c>
      <c r="HN107" s="10">
        <v>842197</v>
      </c>
      <c r="HO107" s="10">
        <v>1300906</v>
      </c>
      <c r="HP107" s="10">
        <v>992420</v>
      </c>
      <c r="HQ107" s="10">
        <v>663301</v>
      </c>
      <c r="HR107" s="10">
        <v>102907</v>
      </c>
      <c r="HS107" s="10">
        <v>188027</v>
      </c>
      <c r="HT107" s="10">
        <v>614300</v>
      </c>
      <c r="HU107" s="10">
        <v>277423</v>
      </c>
      <c r="HV107" s="10">
        <v>159926</v>
      </c>
      <c r="HW107" s="10">
        <v>71438</v>
      </c>
      <c r="HX107" s="10">
        <v>88077</v>
      </c>
      <c r="HY107" s="10">
        <v>176370</v>
      </c>
      <c r="IA107" s="10">
        <v>133222</v>
      </c>
      <c r="IB107" s="10">
        <v>187818</v>
      </c>
      <c r="IC107" s="10">
        <v>54379</v>
      </c>
      <c r="ID107" s="10">
        <v>61337</v>
      </c>
      <c r="IE107" s="10">
        <v>0</v>
      </c>
      <c r="IF107" s="10">
        <v>23451</v>
      </c>
      <c r="IG107" s="10">
        <v>54075</v>
      </c>
      <c r="IH107" s="10">
        <v>509776</v>
      </c>
      <c r="II107" s="10">
        <v>81747</v>
      </c>
      <c r="IJ107" s="10">
        <v>145971</v>
      </c>
      <c r="IK107" s="10">
        <v>150762</v>
      </c>
      <c r="IL107" s="10">
        <v>292186</v>
      </c>
      <c r="IM107" s="10">
        <v>131039</v>
      </c>
      <c r="IO107" s="10">
        <v>175575</v>
      </c>
      <c r="IP107" s="10">
        <v>382475</v>
      </c>
      <c r="IQ107" s="10">
        <v>168196</v>
      </c>
      <c r="IR107" s="10">
        <v>211926</v>
      </c>
      <c r="IS107" s="10">
        <v>251645</v>
      </c>
      <c r="IT107" s="10">
        <v>214983</v>
      </c>
      <c r="IU107" s="10">
        <v>272968</v>
      </c>
      <c r="IV107" s="10">
        <v>105017</v>
      </c>
      <c r="IW107" s="10">
        <v>240390</v>
      </c>
      <c r="IX107" s="10">
        <v>63715</v>
      </c>
      <c r="IY107" s="10">
        <v>23720</v>
      </c>
      <c r="IZ107" s="10">
        <v>22858</v>
      </c>
      <c r="JA107" s="10">
        <v>42154</v>
      </c>
      <c r="JB107" s="10">
        <v>35366</v>
      </c>
      <c r="JC107" s="10">
        <v>532109</v>
      </c>
      <c r="JD107" s="10">
        <v>68202</v>
      </c>
      <c r="JE107" s="10">
        <v>266991</v>
      </c>
      <c r="JF107" s="10">
        <v>326319</v>
      </c>
      <c r="JG107" s="10">
        <v>169603</v>
      </c>
      <c r="JH107" s="10">
        <v>124521</v>
      </c>
      <c r="JI107" s="10">
        <v>566829.04</v>
      </c>
      <c r="JJ107" s="10">
        <v>499444</v>
      </c>
      <c r="JK107" s="10">
        <v>244984</v>
      </c>
      <c r="JL107" s="10">
        <v>142893</v>
      </c>
      <c r="JM107" s="10">
        <v>256024</v>
      </c>
      <c r="JN107" s="10">
        <v>400679</v>
      </c>
      <c r="JO107" s="10">
        <v>662394</v>
      </c>
      <c r="JP107" s="10">
        <v>269757.08</v>
      </c>
      <c r="JQ107" s="10">
        <v>378661</v>
      </c>
      <c r="JR107" s="10">
        <v>173626</v>
      </c>
      <c r="JS107" s="10">
        <v>438869</v>
      </c>
      <c r="JT107" s="10">
        <v>351031.81</v>
      </c>
      <c r="JU107" s="10">
        <v>563667</v>
      </c>
      <c r="JV107" s="10">
        <v>776799</v>
      </c>
      <c r="JW107" s="10">
        <v>354995</v>
      </c>
      <c r="JY107" s="10">
        <v>819388</v>
      </c>
      <c r="JZ107" s="10">
        <v>0</v>
      </c>
      <c r="KA107" s="10">
        <v>29977</v>
      </c>
      <c r="KB107" s="10">
        <v>217854</v>
      </c>
      <c r="KC107" s="10">
        <v>181228</v>
      </c>
      <c r="KD107" s="10">
        <v>0</v>
      </c>
      <c r="KE107" s="10">
        <v>320479</v>
      </c>
      <c r="KF107" s="10">
        <v>830456</v>
      </c>
      <c r="KG107" s="10">
        <v>97021</v>
      </c>
      <c r="KH107" s="10">
        <v>46869</v>
      </c>
      <c r="KI107" s="10">
        <v>222000</v>
      </c>
      <c r="KJ107" s="10">
        <v>94671</v>
      </c>
      <c r="KK107" s="10">
        <v>27000</v>
      </c>
      <c r="KL107" s="10">
        <v>168031</v>
      </c>
      <c r="KM107" s="10">
        <v>302736</v>
      </c>
      <c r="KN107" s="10">
        <v>644107</v>
      </c>
      <c r="KO107" s="10">
        <v>76206</v>
      </c>
      <c r="KP107" s="10">
        <v>122189</v>
      </c>
      <c r="KQ107" s="10">
        <v>0</v>
      </c>
      <c r="KR107" s="10">
        <v>0</v>
      </c>
      <c r="KT107" s="10">
        <v>374202</v>
      </c>
      <c r="KU107" s="10">
        <v>84017</v>
      </c>
      <c r="KW107" s="10">
        <v>29500</v>
      </c>
      <c r="KX107" s="10">
        <v>152900</v>
      </c>
      <c r="KY107" s="10">
        <v>0</v>
      </c>
      <c r="KZ107" s="10">
        <v>0</v>
      </c>
      <c r="LA107" s="10">
        <v>253737</v>
      </c>
      <c r="LB107" s="10">
        <v>565512</v>
      </c>
      <c r="LC107" s="10">
        <v>442186</v>
      </c>
      <c r="LD107" s="10">
        <v>137980</v>
      </c>
      <c r="LE107" s="10">
        <v>79412</v>
      </c>
      <c r="LF107" s="10">
        <v>389620</v>
      </c>
      <c r="LG107" s="10">
        <v>76992</v>
      </c>
      <c r="LH107" s="10">
        <v>377091</v>
      </c>
      <c r="LI107" s="10">
        <v>81513</v>
      </c>
      <c r="LJ107" s="10">
        <v>0</v>
      </c>
      <c r="LK107" s="10">
        <v>21914</v>
      </c>
      <c r="LL107" s="10">
        <v>0</v>
      </c>
      <c r="LM107" s="10">
        <v>0</v>
      </c>
      <c r="LO107" s="10">
        <v>507193</v>
      </c>
      <c r="LP107" s="10">
        <v>714745</v>
      </c>
      <c r="LQ107" s="10">
        <v>220550</v>
      </c>
      <c r="LS107" s="10">
        <v>198368</v>
      </c>
      <c r="LT107" s="10">
        <v>107770</v>
      </c>
      <c r="LU107" s="10">
        <v>0</v>
      </c>
      <c r="LW107" s="10">
        <v>261876</v>
      </c>
      <c r="LX107" s="10">
        <v>202720</v>
      </c>
      <c r="LY107" s="10">
        <v>594664</v>
      </c>
      <c r="LZ107" s="10">
        <v>1</v>
      </c>
      <c r="MA107" s="10">
        <v>121374</v>
      </c>
      <c r="MB107" s="10">
        <v>5748</v>
      </c>
      <c r="MD107" s="10">
        <v>0</v>
      </c>
      <c r="MF107" s="10">
        <v>0</v>
      </c>
      <c r="MG107" s="10">
        <v>119358</v>
      </c>
      <c r="MH107" s="10">
        <v>0</v>
      </c>
      <c r="MI107" s="10">
        <v>0</v>
      </c>
      <c r="ML107" s="10">
        <v>0</v>
      </c>
      <c r="MM107" s="10">
        <v>139382</v>
      </c>
      <c r="MN107" s="10">
        <v>0</v>
      </c>
      <c r="MO107" s="10">
        <v>2041648</v>
      </c>
      <c r="MP107" s="10">
        <v>340070</v>
      </c>
      <c r="MQ107" s="10">
        <v>282185</v>
      </c>
      <c r="MR107" s="10">
        <v>368811</v>
      </c>
      <c r="MS107" s="10">
        <v>93776</v>
      </c>
      <c r="MT107" s="10">
        <v>93776</v>
      </c>
      <c r="MU107" s="10">
        <v>140408</v>
      </c>
      <c r="MV107" s="10">
        <v>90268</v>
      </c>
      <c r="MW107" s="10">
        <v>142121</v>
      </c>
      <c r="MX107" s="10">
        <v>22779</v>
      </c>
      <c r="MY107" s="10">
        <v>252721</v>
      </c>
      <c r="MZ107" s="10">
        <v>197036</v>
      </c>
      <c r="NA107" s="10">
        <v>26682</v>
      </c>
      <c r="NB107" s="10">
        <v>0</v>
      </c>
      <c r="NC107" s="10">
        <v>91087</v>
      </c>
      <c r="ND107" s="10">
        <v>7521</v>
      </c>
      <c r="NE107" s="10">
        <v>56717</v>
      </c>
      <c r="NF107" s="10">
        <v>106909</v>
      </c>
      <c r="NG107" s="10">
        <v>412189</v>
      </c>
      <c r="NH107" s="10">
        <v>0</v>
      </c>
      <c r="NI107" s="10">
        <v>124023</v>
      </c>
      <c r="NJ107" s="10">
        <v>229076</v>
      </c>
      <c r="NK107" s="10">
        <v>158088</v>
      </c>
      <c r="NL107" s="10">
        <v>79278</v>
      </c>
      <c r="NM107" s="10">
        <v>212928</v>
      </c>
      <c r="NN107" s="10">
        <v>184912</v>
      </c>
      <c r="NO107" s="10">
        <v>0</v>
      </c>
      <c r="NP107" s="10">
        <v>565854</v>
      </c>
      <c r="NR107" s="10">
        <v>124910</v>
      </c>
      <c r="NS107" s="10">
        <v>44695</v>
      </c>
      <c r="NT107" s="10">
        <v>96009</v>
      </c>
      <c r="NU107" s="10">
        <v>550162</v>
      </c>
      <c r="NV107" s="10">
        <v>355840</v>
      </c>
      <c r="NW107" s="10">
        <v>0</v>
      </c>
      <c r="NX107" s="10">
        <v>565531</v>
      </c>
      <c r="NY107" s="10">
        <v>3940</v>
      </c>
      <c r="NZ107" s="10">
        <v>4868</v>
      </c>
      <c r="OA107" s="10">
        <v>556921</v>
      </c>
      <c r="OB107" s="10">
        <v>332877</v>
      </c>
      <c r="OC107" s="10">
        <v>914977</v>
      </c>
      <c r="OD107" s="10">
        <v>302647</v>
      </c>
      <c r="OE107" s="10">
        <v>20003</v>
      </c>
      <c r="OF107" s="10">
        <v>190567</v>
      </c>
      <c r="OG107" s="10">
        <v>428647</v>
      </c>
      <c r="OH107" s="10">
        <v>79307</v>
      </c>
      <c r="OI107" s="10">
        <v>243179</v>
      </c>
      <c r="OJ107" s="10">
        <v>0</v>
      </c>
      <c r="OK107" s="10">
        <v>42933</v>
      </c>
      <c r="OL107" s="10">
        <v>202257</v>
      </c>
      <c r="OM107" s="10">
        <v>604832</v>
      </c>
      <c r="ON107" s="10">
        <v>8272</v>
      </c>
      <c r="OO107" s="10">
        <v>78584</v>
      </c>
      <c r="OP107" s="10">
        <v>0</v>
      </c>
      <c r="OQ107" s="10">
        <v>1227945</v>
      </c>
      <c r="OS107" s="10">
        <v>0</v>
      </c>
      <c r="OT107" s="10">
        <v>0</v>
      </c>
      <c r="OU107" s="10">
        <v>0</v>
      </c>
    </row>
    <row r="108" spans="1:411" s="10" customFormat="1">
      <c r="A108" s="10" t="s">
        <v>64</v>
      </c>
      <c r="B108" s="28">
        <v>633536</v>
      </c>
      <c r="C108" s="10">
        <v>5282778</v>
      </c>
      <c r="D108" s="10">
        <v>1083946</v>
      </c>
      <c r="E108" s="10">
        <v>8058970</v>
      </c>
      <c r="F108" s="10">
        <v>4349966</v>
      </c>
      <c r="G108" s="10">
        <v>5117269</v>
      </c>
      <c r="H108" s="10">
        <v>4751827</v>
      </c>
      <c r="I108" s="10">
        <v>809613</v>
      </c>
      <c r="J108" s="10">
        <v>1165778</v>
      </c>
      <c r="K108" s="10">
        <v>1327058</v>
      </c>
      <c r="L108" s="10">
        <v>2593701</v>
      </c>
      <c r="M108" s="10">
        <v>3141583</v>
      </c>
      <c r="N108" s="10">
        <v>769905</v>
      </c>
      <c r="O108" s="10">
        <v>123166</v>
      </c>
      <c r="P108" s="10">
        <v>625685</v>
      </c>
      <c r="Q108" s="10">
        <v>1031422</v>
      </c>
      <c r="R108" s="10">
        <v>2810972</v>
      </c>
      <c r="S108" s="10">
        <v>5487994</v>
      </c>
      <c r="T108" s="10">
        <v>3909302</v>
      </c>
      <c r="U108" s="10">
        <v>1460038</v>
      </c>
      <c r="V108" s="10">
        <v>2291846</v>
      </c>
      <c r="W108" s="10">
        <v>2280821</v>
      </c>
      <c r="X108" s="10">
        <v>2047112</v>
      </c>
      <c r="Y108" s="10">
        <v>3606635</v>
      </c>
      <c r="Z108" s="10">
        <v>4038336</v>
      </c>
      <c r="AA108" s="10">
        <v>3341066</v>
      </c>
      <c r="AB108" s="10">
        <v>3566160</v>
      </c>
      <c r="AC108" s="10">
        <v>3423196</v>
      </c>
      <c r="AD108" s="86">
        <f>AD106-AD107</f>
        <v>68235114</v>
      </c>
      <c r="AE108" s="10">
        <v>49932511</v>
      </c>
      <c r="AF108" s="10">
        <v>1880651</v>
      </c>
      <c r="AG108" s="10">
        <v>6418322</v>
      </c>
      <c r="AH108" s="10">
        <v>4203451</v>
      </c>
      <c r="AI108" s="10">
        <v>4065317</v>
      </c>
      <c r="AJ108" s="10">
        <v>4297017</v>
      </c>
      <c r="AK108" s="10">
        <v>4593683</v>
      </c>
      <c r="AL108" s="10">
        <v>5663306</v>
      </c>
      <c r="AM108" s="10">
        <v>6373575</v>
      </c>
      <c r="AN108" s="10">
        <v>7759603</v>
      </c>
      <c r="AO108" s="10">
        <v>3850353</v>
      </c>
      <c r="AP108" s="10">
        <v>3957385</v>
      </c>
      <c r="AQ108" s="10">
        <v>5789560</v>
      </c>
      <c r="AR108" s="10">
        <v>4967313</v>
      </c>
      <c r="AS108" s="10">
        <v>4113158</v>
      </c>
      <c r="AT108" s="10">
        <v>6466440</v>
      </c>
      <c r="AU108" s="10">
        <v>4750712</v>
      </c>
      <c r="AV108" s="10">
        <v>3780058</v>
      </c>
      <c r="AW108" s="10">
        <v>5742626</v>
      </c>
      <c r="AX108" s="10">
        <v>4126089</v>
      </c>
      <c r="AY108" s="10">
        <v>7858872</v>
      </c>
      <c r="AZ108" s="10">
        <v>6936981</v>
      </c>
      <c r="BA108" s="10">
        <v>7032609</v>
      </c>
      <c r="BB108" s="10">
        <v>474196</v>
      </c>
      <c r="BC108" s="10">
        <v>1102433</v>
      </c>
      <c r="BD108" s="10">
        <v>2808626</v>
      </c>
      <c r="BE108" s="10">
        <v>1607109</v>
      </c>
      <c r="BF108" s="10">
        <v>2873382</v>
      </c>
      <c r="BG108" s="10">
        <v>2099674</v>
      </c>
      <c r="BH108" s="10">
        <v>5140958</v>
      </c>
      <c r="BI108" s="10">
        <v>1152088</v>
      </c>
      <c r="BJ108" s="10">
        <v>12913388</v>
      </c>
      <c r="BK108" s="10">
        <v>17511610</v>
      </c>
      <c r="BL108" s="10">
        <v>1856892</v>
      </c>
      <c r="BM108" s="10">
        <v>631731</v>
      </c>
      <c r="BN108" s="10">
        <v>4357620</v>
      </c>
      <c r="BO108" s="10">
        <v>6703713</v>
      </c>
      <c r="BP108" s="10">
        <v>2859447</v>
      </c>
      <c r="BQ108" s="10">
        <v>4265200</v>
      </c>
      <c r="BR108" s="10">
        <v>3843816</v>
      </c>
      <c r="BS108" s="10">
        <v>3230444</v>
      </c>
      <c r="BT108" s="10">
        <v>1877669</v>
      </c>
      <c r="BU108" s="10">
        <v>5379764</v>
      </c>
      <c r="BV108" s="10">
        <v>4468098</v>
      </c>
      <c r="BW108" s="10">
        <v>4020770</v>
      </c>
      <c r="BX108" s="10">
        <v>924776</v>
      </c>
      <c r="BY108" s="10">
        <v>2672809</v>
      </c>
      <c r="BZ108" s="10">
        <v>3066145</v>
      </c>
      <c r="CA108" s="10">
        <v>6803701</v>
      </c>
      <c r="CB108" s="10">
        <v>894187</v>
      </c>
      <c r="CC108" s="10">
        <v>2465915</v>
      </c>
      <c r="CD108" s="10">
        <v>728026</v>
      </c>
      <c r="CE108" s="10">
        <v>3426900</v>
      </c>
      <c r="CF108" s="10">
        <v>4206061</v>
      </c>
      <c r="CG108" s="10">
        <v>2860003</v>
      </c>
      <c r="CH108" s="10">
        <v>6278678</v>
      </c>
      <c r="CI108" s="10">
        <v>5139700</v>
      </c>
      <c r="CJ108" s="10">
        <v>7177407</v>
      </c>
      <c r="CK108" s="10">
        <v>4576893</v>
      </c>
      <c r="CL108" s="10">
        <v>8115254</v>
      </c>
      <c r="CM108" s="10">
        <v>5396284</v>
      </c>
      <c r="CN108" s="10">
        <v>2641298</v>
      </c>
      <c r="CO108" s="10">
        <v>3437331</v>
      </c>
      <c r="CP108" s="10">
        <v>4218990</v>
      </c>
      <c r="CQ108" s="10">
        <v>4220320</v>
      </c>
      <c r="CR108" s="10">
        <v>4544044</v>
      </c>
      <c r="CS108" s="10">
        <v>6312098</v>
      </c>
      <c r="CT108" s="10">
        <v>5266194</v>
      </c>
      <c r="CU108" s="10">
        <v>5568296</v>
      </c>
      <c r="CV108" s="10">
        <v>6376661</v>
      </c>
      <c r="CW108" s="10">
        <v>4765072</v>
      </c>
      <c r="CX108" s="10">
        <v>3686258</v>
      </c>
      <c r="CY108" s="10">
        <v>2456710</v>
      </c>
      <c r="CZ108" s="10">
        <v>3779627</v>
      </c>
      <c r="DA108" s="10">
        <v>5699319</v>
      </c>
      <c r="DB108" s="10">
        <v>5292071</v>
      </c>
      <c r="DC108" s="10">
        <v>5495726</v>
      </c>
      <c r="DD108" s="10">
        <v>3236147</v>
      </c>
      <c r="DE108" s="10">
        <v>8220471</v>
      </c>
      <c r="DF108" s="10">
        <v>773433</v>
      </c>
      <c r="DG108" s="10">
        <v>3397734</v>
      </c>
      <c r="DH108" s="10">
        <v>2011193</v>
      </c>
      <c r="DI108" s="10">
        <v>2150411</v>
      </c>
      <c r="DJ108" s="10">
        <v>2018534</v>
      </c>
      <c r="DK108" s="10">
        <v>3935467</v>
      </c>
      <c r="DL108" s="10">
        <v>1178306</v>
      </c>
      <c r="DM108" s="10">
        <v>4217243</v>
      </c>
      <c r="DN108" s="10">
        <v>2608279</v>
      </c>
      <c r="DO108" s="10">
        <v>3748751</v>
      </c>
      <c r="DP108" s="10">
        <v>3777065</v>
      </c>
      <c r="DQ108" s="10">
        <v>1819452</v>
      </c>
      <c r="DR108" s="10">
        <v>774960</v>
      </c>
      <c r="DS108" s="10">
        <v>625414</v>
      </c>
      <c r="DT108" s="10">
        <v>4584777</v>
      </c>
      <c r="DU108" s="10">
        <v>1517682</v>
      </c>
      <c r="DV108" s="10">
        <v>955030</v>
      </c>
      <c r="DW108" s="10">
        <v>8007235</v>
      </c>
      <c r="DX108" s="10">
        <v>3944434</v>
      </c>
      <c r="DY108" s="10">
        <v>1911889</v>
      </c>
      <c r="DZ108" s="10">
        <v>7148312</v>
      </c>
      <c r="EA108" s="10">
        <v>3818151</v>
      </c>
      <c r="EB108" s="10">
        <v>3526860</v>
      </c>
      <c r="EC108" s="10">
        <v>3160563</v>
      </c>
      <c r="ED108" s="10">
        <v>1017010</v>
      </c>
      <c r="EE108" s="10">
        <v>3809928</v>
      </c>
      <c r="EF108" s="10">
        <v>1752756</v>
      </c>
      <c r="EG108" s="10">
        <v>1092247</v>
      </c>
      <c r="EH108" s="10">
        <v>1762773</v>
      </c>
      <c r="EI108" s="10">
        <v>3799872</v>
      </c>
      <c r="EJ108" s="10">
        <v>824221</v>
      </c>
      <c r="EK108" s="10">
        <v>1013284</v>
      </c>
      <c r="EL108" s="10">
        <v>1380857</v>
      </c>
      <c r="EM108" s="10">
        <v>1419214</v>
      </c>
      <c r="EN108" s="10">
        <v>3644332</v>
      </c>
      <c r="EO108" s="10">
        <v>5302627</v>
      </c>
      <c r="EQ108" s="10">
        <v>2428405</v>
      </c>
      <c r="ER108" s="10">
        <v>1689722</v>
      </c>
      <c r="ES108" s="10">
        <v>2441993</v>
      </c>
      <c r="ET108" s="10">
        <v>6644968</v>
      </c>
      <c r="EU108" s="10">
        <v>1199698</v>
      </c>
      <c r="EV108" s="10">
        <v>299831</v>
      </c>
      <c r="EW108" s="10">
        <v>3305184</v>
      </c>
      <c r="EX108" s="10">
        <v>1383482</v>
      </c>
      <c r="EY108" s="10">
        <v>2713480</v>
      </c>
      <c r="EZ108" s="10">
        <v>733949</v>
      </c>
      <c r="FA108" s="10">
        <v>4791696</v>
      </c>
      <c r="FB108" s="10">
        <v>1933454</v>
      </c>
      <c r="FC108" s="10">
        <v>2592579</v>
      </c>
      <c r="FD108" s="10">
        <v>1578528</v>
      </c>
      <c r="FE108" s="10">
        <v>4864238</v>
      </c>
      <c r="FF108" s="10">
        <v>4407635</v>
      </c>
      <c r="FG108" s="10">
        <v>510729</v>
      </c>
      <c r="FH108" s="10">
        <v>2035110</v>
      </c>
      <c r="FI108" s="10">
        <v>3228323</v>
      </c>
      <c r="FJ108" s="10">
        <v>2680736</v>
      </c>
      <c r="FK108" s="10">
        <v>5538963</v>
      </c>
      <c r="FL108" s="10">
        <v>1745591</v>
      </c>
      <c r="FM108" s="10">
        <v>9116403</v>
      </c>
      <c r="FN108" s="10">
        <v>4894841</v>
      </c>
      <c r="FO108" s="10">
        <v>7225272</v>
      </c>
      <c r="FP108" s="10">
        <v>1845209</v>
      </c>
      <c r="FQ108" s="10">
        <v>2989619</v>
      </c>
      <c r="FR108" s="10">
        <v>3352175</v>
      </c>
      <c r="FS108" s="10">
        <v>1240049</v>
      </c>
      <c r="FT108" s="10">
        <v>2012469</v>
      </c>
      <c r="FU108" s="10">
        <v>513401</v>
      </c>
      <c r="FV108" s="10">
        <v>24481183</v>
      </c>
      <c r="FW108" s="10">
        <v>5303249</v>
      </c>
      <c r="FX108" s="10">
        <v>2954012</v>
      </c>
      <c r="FY108" s="10">
        <v>3100122</v>
      </c>
      <c r="FZ108" s="10">
        <v>778379</v>
      </c>
      <c r="GA108" s="10">
        <v>1225612</v>
      </c>
      <c r="GB108" s="10">
        <v>2753324</v>
      </c>
      <c r="GC108" s="10">
        <v>2018534</v>
      </c>
      <c r="GD108" s="10">
        <v>12423206</v>
      </c>
      <c r="GE108" s="10">
        <v>2950617</v>
      </c>
      <c r="GF108" s="10">
        <v>2304665</v>
      </c>
      <c r="GG108" s="38">
        <v>1</v>
      </c>
      <c r="GH108" s="10">
        <v>3209352</v>
      </c>
      <c r="GI108" s="10">
        <v>521323</v>
      </c>
      <c r="GJ108" s="10">
        <v>3884961</v>
      </c>
      <c r="GK108" s="10">
        <v>1224707</v>
      </c>
      <c r="GL108" s="10">
        <v>2841931</v>
      </c>
      <c r="GM108" s="10">
        <v>8654101</v>
      </c>
      <c r="GN108" s="10">
        <v>245273</v>
      </c>
      <c r="GO108" s="10">
        <v>924332</v>
      </c>
      <c r="GP108" s="10">
        <v>1605668</v>
      </c>
      <c r="GQ108" s="10">
        <v>2152362</v>
      </c>
      <c r="GR108" s="10">
        <v>1622401</v>
      </c>
      <c r="GS108" s="10">
        <v>1317526</v>
      </c>
      <c r="GT108" s="10">
        <v>2605550</v>
      </c>
      <c r="GU108" s="10">
        <v>4164158</v>
      </c>
      <c r="GV108" s="10">
        <v>14685871</v>
      </c>
      <c r="GW108" s="10">
        <v>587601</v>
      </c>
      <c r="GX108" s="10">
        <v>3792178</v>
      </c>
      <c r="GY108" s="10">
        <v>4459653</v>
      </c>
      <c r="GZ108" s="10">
        <v>6207062</v>
      </c>
      <c r="HA108" s="10">
        <v>6237678</v>
      </c>
      <c r="HB108" s="149">
        <f>HB106-HB107</f>
        <v>2340254</v>
      </c>
      <c r="HC108" s="10">
        <v>417936</v>
      </c>
      <c r="HD108" s="10">
        <v>1689226</v>
      </c>
      <c r="HE108" s="10">
        <v>5255801</v>
      </c>
      <c r="HF108" s="10">
        <v>5016545</v>
      </c>
      <c r="HG108" s="10">
        <v>1941673</v>
      </c>
      <c r="HH108" s="10">
        <v>5004901</v>
      </c>
      <c r="HI108" s="10">
        <v>3007574</v>
      </c>
      <c r="HJ108" s="10">
        <v>2022199</v>
      </c>
      <c r="HK108" s="10">
        <v>4369631</v>
      </c>
      <c r="HL108" s="10">
        <v>2132107</v>
      </c>
      <c r="HM108" s="10">
        <v>1701463</v>
      </c>
      <c r="HN108" s="10">
        <v>3786739</v>
      </c>
      <c r="HO108" s="10">
        <v>5810715</v>
      </c>
      <c r="HP108" s="10">
        <v>5243490</v>
      </c>
      <c r="HQ108" s="10">
        <v>3381777</v>
      </c>
      <c r="HR108" s="10">
        <v>987263</v>
      </c>
      <c r="HS108" s="10">
        <v>3364500</v>
      </c>
      <c r="HT108" s="10">
        <v>5238518</v>
      </c>
      <c r="HU108" s="10">
        <v>3626700</v>
      </c>
      <c r="HV108" s="10">
        <v>3242279</v>
      </c>
      <c r="HW108" s="10">
        <v>1494963</v>
      </c>
      <c r="HX108" s="10">
        <v>5657360</v>
      </c>
      <c r="HY108" s="10">
        <v>2363022</v>
      </c>
      <c r="HZ108" s="10">
        <v>836857</v>
      </c>
      <c r="IA108" s="10">
        <v>3119178</v>
      </c>
      <c r="IB108" s="10">
        <v>975002</v>
      </c>
      <c r="IC108" s="10">
        <v>425591</v>
      </c>
      <c r="ID108" s="10">
        <v>746722</v>
      </c>
      <c r="IE108" s="10">
        <v>3289079</v>
      </c>
      <c r="IF108" s="10">
        <v>1860004</v>
      </c>
      <c r="IG108" s="10">
        <v>365717</v>
      </c>
      <c r="IH108" s="10">
        <v>5140036</v>
      </c>
      <c r="II108" s="10">
        <v>688298</v>
      </c>
      <c r="IJ108" s="10">
        <v>1387560</v>
      </c>
      <c r="IK108" s="10">
        <v>1625485</v>
      </c>
      <c r="IL108" s="10">
        <v>4193290</v>
      </c>
      <c r="IM108" s="10">
        <v>1235093</v>
      </c>
      <c r="IN108" s="10">
        <v>1992300</v>
      </c>
      <c r="IO108" s="10">
        <v>1969640</v>
      </c>
      <c r="IP108" s="10">
        <v>3131086</v>
      </c>
      <c r="IQ108" s="10">
        <v>2767210</v>
      </c>
      <c r="IR108" s="10">
        <v>1521703</v>
      </c>
      <c r="IS108" s="10">
        <v>2360798</v>
      </c>
      <c r="IT108" s="10">
        <v>1387439</v>
      </c>
      <c r="IU108" s="10">
        <v>2218502</v>
      </c>
      <c r="IV108" s="10">
        <v>616092</v>
      </c>
      <c r="IW108" s="10">
        <v>2086368</v>
      </c>
      <c r="IX108" s="10">
        <v>434445</v>
      </c>
      <c r="IY108" s="10">
        <v>149920</v>
      </c>
      <c r="IZ108" s="10">
        <v>3235556</v>
      </c>
      <c r="JA108" s="10">
        <v>2096089</v>
      </c>
      <c r="JB108" s="10">
        <v>1054129</v>
      </c>
      <c r="JC108" s="10">
        <v>9728499</v>
      </c>
      <c r="JD108" s="10">
        <v>988207</v>
      </c>
      <c r="JE108" s="10">
        <v>6214410</v>
      </c>
      <c r="JF108" s="10">
        <v>5279338</v>
      </c>
      <c r="JG108" s="10">
        <v>3104668</v>
      </c>
      <c r="JH108" s="10">
        <v>1596725</v>
      </c>
      <c r="JI108" s="10">
        <v>8262532</v>
      </c>
      <c r="JJ108" s="10">
        <v>7276037</v>
      </c>
      <c r="JK108" s="10">
        <v>9874831</v>
      </c>
      <c r="JL108" s="10">
        <v>6171762</v>
      </c>
      <c r="JM108" s="10">
        <v>7857185</v>
      </c>
      <c r="JN108" s="10">
        <v>7665565</v>
      </c>
      <c r="JO108" s="10">
        <v>7930689</v>
      </c>
      <c r="JP108" s="10">
        <v>7023511</v>
      </c>
      <c r="JQ108" s="10">
        <v>8410515</v>
      </c>
      <c r="JR108" s="10">
        <v>5748576</v>
      </c>
      <c r="JS108" s="10">
        <v>7850007</v>
      </c>
      <c r="JT108" s="10">
        <v>8293068</v>
      </c>
      <c r="JU108" s="10">
        <v>11736444</v>
      </c>
      <c r="JV108" s="10">
        <v>7791034</v>
      </c>
      <c r="JW108" s="10">
        <v>27706486</v>
      </c>
      <c r="JX108" s="10">
        <v>814955</v>
      </c>
      <c r="JY108" s="87">
        <f>JY106-JY107</f>
        <v>3559155</v>
      </c>
      <c r="JZ108" s="10">
        <v>345534</v>
      </c>
      <c r="KA108" s="10">
        <v>2299625</v>
      </c>
      <c r="KB108" s="10">
        <v>3891439</v>
      </c>
      <c r="KC108" s="10">
        <v>2194836</v>
      </c>
      <c r="KD108" s="10">
        <v>1648266</v>
      </c>
      <c r="KE108" s="10">
        <v>3760831</v>
      </c>
      <c r="KF108" s="10">
        <v>6430724</v>
      </c>
      <c r="KG108" s="10">
        <v>1350503</v>
      </c>
      <c r="KH108" s="10">
        <v>1984189</v>
      </c>
      <c r="KI108" s="10">
        <v>2051883</v>
      </c>
      <c r="KJ108" s="10">
        <v>1075877</v>
      </c>
      <c r="KK108" s="10">
        <v>3214530</v>
      </c>
      <c r="KL108" s="10">
        <v>1129740</v>
      </c>
      <c r="KM108" s="10">
        <v>4564337</v>
      </c>
      <c r="KN108" s="10">
        <v>2737737</v>
      </c>
      <c r="KO108" s="10">
        <v>2340254</v>
      </c>
      <c r="KP108" s="10">
        <v>1965975</v>
      </c>
      <c r="KQ108" s="10">
        <v>2675909</v>
      </c>
      <c r="KR108" s="10">
        <v>389089</v>
      </c>
      <c r="KS108" s="10">
        <v>701777</v>
      </c>
      <c r="KT108" s="10">
        <v>3123219</v>
      </c>
      <c r="KU108" s="10">
        <v>1357048</v>
      </c>
      <c r="KV108" s="10">
        <v>2097055</v>
      </c>
      <c r="KW108" s="10">
        <v>1606342</v>
      </c>
      <c r="KX108" s="10">
        <v>1368637</v>
      </c>
      <c r="KY108" s="10">
        <v>1700223</v>
      </c>
      <c r="KZ108" s="10">
        <v>540446</v>
      </c>
      <c r="LA108" s="10">
        <v>1751501</v>
      </c>
      <c r="LB108" s="10">
        <v>6686232</v>
      </c>
      <c r="LC108" s="10">
        <v>3884571</v>
      </c>
      <c r="LD108" s="10">
        <v>4644526</v>
      </c>
      <c r="LE108" s="10">
        <v>5469733</v>
      </c>
      <c r="LF108" s="10">
        <v>2095786</v>
      </c>
      <c r="LG108" s="10">
        <v>10679358</v>
      </c>
      <c r="LH108" s="10">
        <v>2121997</v>
      </c>
      <c r="LI108" s="10">
        <v>1509090</v>
      </c>
      <c r="LJ108" s="10">
        <v>8116727</v>
      </c>
      <c r="LK108" s="10">
        <v>878511</v>
      </c>
      <c r="LL108" s="10">
        <v>718636</v>
      </c>
      <c r="LM108" s="10">
        <v>3252394</v>
      </c>
      <c r="LN108" s="10">
        <v>605951</v>
      </c>
      <c r="LO108" s="10">
        <v>5511147</v>
      </c>
      <c r="LP108" s="10">
        <v>17211711</v>
      </c>
      <c r="LQ108" s="10">
        <v>1876832</v>
      </c>
      <c r="LR108" s="10">
        <v>2349907</v>
      </c>
      <c r="LS108" s="10">
        <v>1817837</v>
      </c>
      <c r="LT108" s="10">
        <v>139686</v>
      </c>
      <c r="LU108" s="10">
        <v>5229437</v>
      </c>
      <c r="LV108" s="10">
        <v>1397571</v>
      </c>
      <c r="LW108" s="10">
        <v>1315792</v>
      </c>
      <c r="LX108" s="10">
        <v>2060724</v>
      </c>
      <c r="LY108" s="10">
        <v>1988448</v>
      </c>
      <c r="LZ108" s="10">
        <v>7078380</v>
      </c>
      <c r="MA108" s="10">
        <v>1048268</v>
      </c>
      <c r="MB108" s="10">
        <v>360466</v>
      </c>
      <c r="MC108" s="10">
        <v>1255276</v>
      </c>
      <c r="MD108" s="10">
        <v>787664</v>
      </c>
      <c r="ME108" s="10">
        <v>1758656</v>
      </c>
      <c r="MF108" s="10">
        <v>2834499</v>
      </c>
      <c r="MG108" s="10">
        <v>1961433</v>
      </c>
      <c r="MH108" s="10">
        <v>257539</v>
      </c>
      <c r="MI108" s="10">
        <v>462915</v>
      </c>
      <c r="MJ108" s="10">
        <v>2458817</v>
      </c>
      <c r="MK108" s="10">
        <v>294351</v>
      </c>
      <c r="ML108" s="10">
        <v>4278341</v>
      </c>
      <c r="MM108" s="10">
        <v>6622989</v>
      </c>
      <c r="MN108" s="10">
        <v>6399791</v>
      </c>
      <c r="MO108" s="10">
        <v>38329673</v>
      </c>
      <c r="MP108" s="10">
        <v>2046353</v>
      </c>
      <c r="MQ108" s="10">
        <v>2469668</v>
      </c>
      <c r="MR108" s="10">
        <v>3287220</v>
      </c>
      <c r="MS108" s="10">
        <v>3426045</v>
      </c>
      <c r="MT108" s="10">
        <v>4083073</v>
      </c>
      <c r="MU108" s="10">
        <v>889114</v>
      </c>
      <c r="MV108" s="10">
        <v>4254257</v>
      </c>
      <c r="MW108" s="10">
        <v>602435</v>
      </c>
      <c r="MX108" s="10">
        <v>1388923</v>
      </c>
      <c r="MY108" s="10">
        <v>2539876</v>
      </c>
      <c r="MZ108" s="10">
        <v>7800426</v>
      </c>
      <c r="NA108" s="10">
        <v>573771</v>
      </c>
      <c r="NB108" s="10">
        <v>1270951</v>
      </c>
      <c r="NC108" s="10">
        <v>784703</v>
      </c>
      <c r="ND108" s="10">
        <v>543970</v>
      </c>
      <c r="NE108" s="10">
        <v>1450243</v>
      </c>
      <c r="NF108" s="10">
        <v>1209646</v>
      </c>
      <c r="NG108" s="10">
        <v>2345986</v>
      </c>
      <c r="NH108" s="10">
        <v>3463227</v>
      </c>
      <c r="NI108" s="10">
        <v>1330842</v>
      </c>
      <c r="NJ108" s="10">
        <v>2411741</v>
      </c>
      <c r="NK108" s="10">
        <v>2178655</v>
      </c>
      <c r="NL108" s="10">
        <v>1740831</v>
      </c>
      <c r="NM108" s="10">
        <v>2477695</v>
      </c>
      <c r="NN108" s="10">
        <v>2004851</v>
      </c>
      <c r="NO108" s="10">
        <v>1257762</v>
      </c>
      <c r="NP108" s="10">
        <v>4174128</v>
      </c>
      <c r="NQ108" s="10">
        <v>1924291</v>
      </c>
      <c r="NR108" s="10">
        <v>699811</v>
      </c>
      <c r="NS108" s="10">
        <v>1706374</v>
      </c>
      <c r="NT108" s="10">
        <v>718131</v>
      </c>
      <c r="NU108" s="10">
        <v>5741619</v>
      </c>
      <c r="NV108" s="10">
        <v>3462680</v>
      </c>
      <c r="NW108" s="10">
        <v>3935467</v>
      </c>
      <c r="NX108" s="10">
        <v>5323695</v>
      </c>
      <c r="NY108" s="10">
        <v>526538</v>
      </c>
      <c r="NZ108" s="10">
        <v>577063</v>
      </c>
      <c r="OA108" s="10">
        <v>4058894</v>
      </c>
      <c r="OB108" s="10">
        <v>19080042</v>
      </c>
      <c r="OC108" s="10">
        <v>5313343</v>
      </c>
      <c r="OD108" s="10">
        <v>610344</v>
      </c>
      <c r="OE108" s="10">
        <v>793464</v>
      </c>
      <c r="OF108" s="10">
        <v>4199986</v>
      </c>
      <c r="OG108" s="10">
        <v>4534342</v>
      </c>
      <c r="OH108" s="10">
        <v>1289445</v>
      </c>
      <c r="OI108" s="10">
        <v>4932077</v>
      </c>
      <c r="OJ108" s="10">
        <v>2094415</v>
      </c>
      <c r="OK108" s="10">
        <v>3453362</v>
      </c>
      <c r="OL108" s="10">
        <v>1989508</v>
      </c>
      <c r="OM108" s="10">
        <v>2155103</v>
      </c>
      <c r="ON108" s="10">
        <v>214166</v>
      </c>
      <c r="OO108" s="10">
        <v>6016079</v>
      </c>
      <c r="OP108" s="10">
        <v>221263</v>
      </c>
      <c r="OQ108" s="10">
        <v>4022657</v>
      </c>
      <c r="OR108" s="10">
        <v>2625885</v>
      </c>
      <c r="OS108" s="10">
        <v>4600555</v>
      </c>
      <c r="OT108" s="10">
        <v>2678435</v>
      </c>
      <c r="OU108" s="10">
        <v>1004059</v>
      </c>
    </row>
    <row r="109" spans="1:411" s="38" customFormat="1">
      <c r="A109" s="61" t="s">
        <v>66</v>
      </c>
    </row>
    <row r="110" spans="1:411" s="12" customFormat="1">
      <c r="A110" s="13" t="s">
        <v>67</v>
      </c>
    </row>
    <row r="111" spans="1:411" s="10" customFormat="1">
      <c r="A111" s="10" t="s">
        <v>68</v>
      </c>
      <c r="B111" s="88">
        <v>0</v>
      </c>
      <c r="C111" s="10">
        <v>701348</v>
      </c>
      <c r="D111" s="88">
        <v>25562</v>
      </c>
      <c r="E111" s="10">
        <v>1106989</v>
      </c>
      <c r="F111" s="10">
        <v>654185</v>
      </c>
      <c r="G111" s="10">
        <v>585338</v>
      </c>
      <c r="H111" s="10">
        <v>635113</v>
      </c>
      <c r="I111" s="10">
        <v>141092</v>
      </c>
      <c r="J111" s="10">
        <v>0</v>
      </c>
      <c r="K111" s="10">
        <v>0</v>
      </c>
      <c r="L111" s="10">
        <v>382122</v>
      </c>
      <c r="M111" s="10">
        <v>115634</v>
      </c>
      <c r="N111" s="10">
        <v>0</v>
      </c>
      <c r="O111" s="10">
        <v>0</v>
      </c>
      <c r="P111" s="10">
        <v>0</v>
      </c>
      <c r="Q111" s="10">
        <v>4163</v>
      </c>
      <c r="R111" s="10">
        <v>0</v>
      </c>
      <c r="S111" s="10">
        <v>0</v>
      </c>
      <c r="T111" s="10">
        <v>1173</v>
      </c>
      <c r="U111" s="10">
        <v>7533</v>
      </c>
      <c r="V111" s="10">
        <v>0</v>
      </c>
      <c r="W111" s="10">
        <v>2181</v>
      </c>
      <c r="X111" s="10">
        <v>591</v>
      </c>
      <c r="Y111" s="10">
        <v>10648</v>
      </c>
      <c r="Z111" s="10">
        <v>1996</v>
      </c>
      <c r="AA111" s="10">
        <v>26837</v>
      </c>
      <c r="AB111" s="10">
        <v>0</v>
      </c>
      <c r="AC111" s="10">
        <v>3974</v>
      </c>
      <c r="AD111" s="88">
        <v>12251074</v>
      </c>
      <c r="AE111" s="10">
        <v>122981</v>
      </c>
      <c r="AF111" s="10">
        <v>13449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4000</v>
      </c>
      <c r="AT111" s="10">
        <v>0</v>
      </c>
      <c r="AU111" s="10">
        <v>0</v>
      </c>
      <c r="AV111" s="10">
        <v>0</v>
      </c>
      <c r="AW111" s="10">
        <v>75910</v>
      </c>
      <c r="AX111" s="10">
        <v>0</v>
      </c>
      <c r="AY111" s="10">
        <v>0</v>
      </c>
      <c r="AZ111" s="10">
        <v>0</v>
      </c>
      <c r="BA111" s="10">
        <v>0</v>
      </c>
      <c r="BB111" s="10">
        <v>80591</v>
      </c>
      <c r="BC111" s="10">
        <v>125058</v>
      </c>
      <c r="BD111" s="10">
        <v>497986</v>
      </c>
      <c r="BE111" s="10">
        <v>283793</v>
      </c>
      <c r="BF111" s="10">
        <v>469403</v>
      </c>
      <c r="BG111" s="10">
        <v>334940</v>
      </c>
      <c r="BH111" s="10">
        <v>120439</v>
      </c>
      <c r="BI111" s="10">
        <v>0</v>
      </c>
      <c r="BJ111" s="10">
        <v>622881</v>
      </c>
      <c r="BK111" s="10">
        <v>0</v>
      </c>
      <c r="BL111" s="10">
        <v>0</v>
      </c>
      <c r="BM111" s="10">
        <v>0</v>
      </c>
      <c r="BN111" s="10">
        <v>508915.23</v>
      </c>
      <c r="BO111" s="10">
        <v>1316271</v>
      </c>
      <c r="BP111" s="10">
        <v>300530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1049953</v>
      </c>
      <c r="CD111" s="10">
        <v>0</v>
      </c>
      <c r="CE111" s="10">
        <v>147972</v>
      </c>
      <c r="CF111" s="10">
        <v>128567</v>
      </c>
      <c r="CG111" s="10">
        <v>332466</v>
      </c>
      <c r="CH111" s="10">
        <v>885217</v>
      </c>
      <c r="CI111" s="10">
        <v>997824</v>
      </c>
      <c r="CJ111" s="10">
        <v>1510963</v>
      </c>
      <c r="CK111" s="10">
        <v>672452</v>
      </c>
      <c r="CL111" s="10">
        <v>2279112</v>
      </c>
      <c r="CM111" s="10">
        <v>813164</v>
      </c>
      <c r="CN111" s="10">
        <v>133603</v>
      </c>
      <c r="CO111" s="10">
        <v>63931</v>
      </c>
      <c r="CP111" s="10">
        <v>553935</v>
      </c>
      <c r="CQ111" s="10">
        <v>343723</v>
      </c>
      <c r="CR111" s="10">
        <v>59201</v>
      </c>
      <c r="CS111" s="10">
        <v>592920</v>
      </c>
      <c r="CT111" s="10">
        <v>2739090</v>
      </c>
      <c r="CU111" s="10">
        <v>70612</v>
      </c>
      <c r="CV111" s="10">
        <v>516814</v>
      </c>
      <c r="CW111" s="10">
        <v>712252</v>
      </c>
      <c r="CX111" s="10">
        <v>272890</v>
      </c>
      <c r="CY111" s="10">
        <v>175116</v>
      </c>
      <c r="CZ111" s="10">
        <v>405825</v>
      </c>
      <c r="DA111" s="10">
        <v>745637</v>
      </c>
      <c r="DB111" s="10">
        <v>626204</v>
      </c>
      <c r="DC111" s="10">
        <v>788631</v>
      </c>
      <c r="DD111" s="10">
        <v>586</v>
      </c>
      <c r="DE111" s="10">
        <v>2385914</v>
      </c>
      <c r="DF111" s="10">
        <v>347</v>
      </c>
      <c r="DG111" s="10">
        <v>0</v>
      </c>
      <c r="DH111" s="10">
        <v>0</v>
      </c>
      <c r="DI111" s="10">
        <v>120292</v>
      </c>
      <c r="DJ111" s="10">
        <v>272677</v>
      </c>
      <c r="DK111" s="10">
        <v>60793</v>
      </c>
      <c r="DL111" s="10">
        <v>0</v>
      </c>
      <c r="DM111" s="10">
        <v>1134888</v>
      </c>
      <c r="DN111" s="10">
        <v>573042</v>
      </c>
      <c r="DO111" s="10">
        <v>0</v>
      </c>
      <c r="DP111" s="10">
        <v>734037</v>
      </c>
      <c r="DQ111" s="10">
        <v>0</v>
      </c>
      <c r="DR111" s="10">
        <v>0</v>
      </c>
      <c r="DS111" s="10">
        <v>2037</v>
      </c>
      <c r="DT111" s="10">
        <v>760739</v>
      </c>
      <c r="DU111" s="10">
        <v>219213</v>
      </c>
      <c r="DV111" s="10">
        <v>0</v>
      </c>
      <c r="DW111" s="10">
        <v>495524</v>
      </c>
      <c r="DX111" s="10">
        <v>66513</v>
      </c>
      <c r="DY111" s="10">
        <v>177090</v>
      </c>
      <c r="DZ111" s="10">
        <v>860244</v>
      </c>
      <c r="EA111" s="10">
        <v>177750</v>
      </c>
      <c r="EB111" s="10">
        <v>119875</v>
      </c>
      <c r="EC111" s="10">
        <v>621528</v>
      </c>
      <c r="ED111" s="10">
        <v>3033</v>
      </c>
      <c r="EE111" s="10">
        <v>31242</v>
      </c>
      <c r="EF111" s="10">
        <v>0</v>
      </c>
      <c r="EG111" s="10">
        <v>0</v>
      </c>
      <c r="EH111" s="10">
        <v>0</v>
      </c>
      <c r="EK111" s="10">
        <v>0</v>
      </c>
      <c r="EL111" s="10">
        <v>0</v>
      </c>
      <c r="EM111" s="10">
        <v>46645</v>
      </c>
      <c r="EN111" s="10">
        <v>340708</v>
      </c>
      <c r="EO111" s="10">
        <v>431647</v>
      </c>
      <c r="EQ111" s="10">
        <v>225203</v>
      </c>
      <c r="ER111" s="10">
        <v>0</v>
      </c>
      <c r="ES111" s="10">
        <v>0</v>
      </c>
      <c r="ET111" s="10">
        <v>1102483</v>
      </c>
      <c r="EU111" s="10">
        <v>0</v>
      </c>
      <c r="EV111" s="10">
        <v>10954</v>
      </c>
      <c r="EW111" s="10">
        <v>114402</v>
      </c>
      <c r="EX111" s="10">
        <v>107122</v>
      </c>
      <c r="EY111" s="10">
        <v>35943</v>
      </c>
      <c r="EZ111" s="10">
        <v>0</v>
      </c>
      <c r="FA111" s="10">
        <v>0</v>
      </c>
      <c r="FB111" s="10">
        <v>31070</v>
      </c>
      <c r="FC111" s="10">
        <v>18263</v>
      </c>
      <c r="FD111" s="10">
        <v>12951</v>
      </c>
      <c r="FE111" s="10">
        <v>543794</v>
      </c>
      <c r="FF111" s="10">
        <v>98544</v>
      </c>
      <c r="FG111" s="10">
        <v>8257</v>
      </c>
      <c r="FH111" s="10">
        <v>276665</v>
      </c>
      <c r="FI111" s="10">
        <v>420122</v>
      </c>
      <c r="FJ111" s="10">
        <v>371951</v>
      </c>
      <c r="FK111" s="10">
        <v>1121049</v>
      </c>
      <c r="FL111" s="10">
        <v>256033</v>
      </c>
      <c r="FM111" s="10">
        <v>1137609</v>
      </c>
      <c r="FN111" s="10">
        <v>50488</v>
      </c>
      <c r="FO111" s="10">
        <v>1294838</v>
      </c>
      <c r="FP111" s="10">
        <v>476247</v>
      </c>
      <c r="FQ111" s="10">
        <v>0</v>
      </c>
      <c r="FR111" s="10">
        <v>464494</v>
      </c>
      <c r="FS111" s="10">
        <v>0</v>
      </c>
      <c r="FT111" s="10">
        <v>0</v>
      </c>
      <c r="FV111" s="10">
        <v>0</v>
      </c>
      <c r="FW111" s="10">
        <v>244271</v>
      </c>
      <c r="FX111" s="10">
        <v>0</v>
      </c>
      <c r="FY111" s="10">
        <v>0</v>
      </c>
      <c r="FZ111" s="10">
        <v>0</v>
      </c>
      <c r="GA111" s="10">
        <v>0</v>
      </c>
      <c r="GB111" s="10">
        <v>517</v>
      </c>
      <c r="GC111" s="10">
        <v>272677</v>
      </c>
      <c r="GD111" s="10">
        <v>830223</v>
      </c>
      <c r="GE111" s="10">
        <v>386631</v>
      </c>
      <c r="GF111" s="10">
        <v>4649</v>
      </c>
      <c r="GG111" s="10">
        <v>46595</v>
      </c>
      <c r="GH111" s="10">
        <v>120523</v>
      </c>
      <c r="GI111" s="10">
        <v>0</v>
      </c>
      <c r="GJ111" s="10">
        <v>380281</v>
      </c>
      <c r="GK111" s="10">
        <v>0</v>
      </c>
      <c r="GL111" s="10">
        <v>339274</v>
      </c>
      <c r="GM111" s="10">
        <v>1472</v>
      </c>
      <c r="GO111" s="10">
        <v>0</v>
      </c>
      <c r="GP111" s="10">
        <v>5509</v>
      </c>
      <c r="GQ111" s="10">
        <v>15610</v>
      </c>
      <c r="GR111" s="10">
        <v>415338</v>
      </c>
      <c r="GS111" s="10">
        <v>74075</v>
      </c>
      <c r="GT111" s="10">
        <v>1621</v>
      </c>
      <c r="GU111" s="10">
        <v>182299</v>
      </c>
      <c r="GV111" s="10">
        <v>711823</v>
      </c>
      <c r="GW111" s="10">
        <v>22808</v>
      </c>
      <c r="GX111" s="10">
        <v>579798</v>
      </c>
      <c r="GY111" s="10">
        <v>806050</v>
      </c>
      <c r="GZ111" s="10">
        <v>13556</v>
      </c>
      <c r="HA111" s="10">
        <v>818745.38</v>
      </c>
      <c r="HB111" s="152">
        <v>379413</v>
      </c>
      <c r="HC111" s="10">
        <v>19792</v>
      </c>
      <c r="HD111" s="10">
        <v>0</v>
      </c>
      <c r="HE111" s="10">
        <v>504365</v>
      </c>
      <c r="HF111" s="10">
        <v>504365</v>
      </c>
      <c r="HG111" s="10">
        <v>11973</v>
      </c>
      <c r="HI111" s="10">
        <v>142127</v>
      </c>
      <c r="HJ111" s="10">
        <v>0</v>
      </c>
      <c r="HK111" s="10">
        <v>19027</v>
      </c>
      <c r="HL111" s="10">
        <v>0</v>
      </c>
      <c r="HM111" s="10">
        <v>0</v>
      </c>
      <c r="HN111" s="10">
        <v>18</v>
      </c>
      <c r="HO111" s="10">
        <v>16382</v>
      </c>
      <c r="HP111" s="10">
        <v>27477</v>
      </c>
      <c r="HQ111" s="10">
        <v>322186</v>
      </c>
      <c r="HR111" s="10">
        <v>0</v>
      </c>
      <c r="HS111" s="10">
        <v>0</v>
      </c>
      <c r="HT111" s="10">
        <v>0</v>
      </c>
      <c r="HU111" s="10">
        <v>0</v>
      </c>
      <c r="HV111" s="10">
        <v>0</v>
      </c>
      <c r="HW111" s="10">
        <v>0</v>
      </c>
      <c r="HX111" s="10">
        <v>0</v>
      </c>
      <c r="HY111" s="10">
        <v>0</v>
      </c>
      <c r="HZ111" s="10">
        <v>0</v>
      </c>
      <c r="IA111" s="10">
        <v>0</v>
      </c>
      <c r="IB111" s="10">
        <v>80360</v>
      </c>
      <c r="IC111" s="10">
        <v>10691</v>
      </c>
      <c r="ID111" s="10">
        <v>435</v>
      </c>
      <c r="IE111" s="10">
        <v>0</v>
      </c>
      <c r="IF111" s="10">
        <v>8980</v>
      </c>
      <c r="IG111" s="10">
        <v>0</v>
      </c>
      <c r="IH111" s="10">
        <v>905811</v>
      </c>
      <c r="II111" s="10">
        <v>0</v>
      </c>
      <c r="IJ111" s="10">
        <v>0</v>
      </c>
      <c r="IK111" s="10">
        <v>0</v>
      </c>
      <c r="IL111" s="10">
        <v>907</v>
      </c>
      <c r="IM111" s="10">
        <v>0</v>
      </c>
      <c r="IN111" s="10">
        <v>0</v>
      </c>
      <c r="IO111" s="10">
        <v>4803</v>
      </c>
      <c r="IP111" s="10">
        <v>0</v>
      </c>
      <c r="IQ111" s="10">
        <v>16369</v>
      </c>
      <c r="IR111" s="10">
        <v>0</v>
      </c>
      <c r="IS111" s="10">
        <v>9206</v>
      </c>
      <c r="IT111" s="10">
        <v>4603</v>
      </c>
      <c r="IU111" s="10">
        <v>0</v>
      </c>
      <c r="IV111" s="10">
        <v>0</v>
      </c>
      <c r="IW111" s="10">
        <v>14647</v>
      </c>
      <c r="IX111" s="10">
        <v>4131</v>
      </c>
      <c r="IY111" s="10">
        <v>0</v>
      </c>
      <c r="IZ111" s="10">
        <v>121463</v>
      </c>
      <c r="JA111" s="10">
        <v>122452</v>
      </c>
      <c r="JB111" s="10">
        <v>123372</v>
      </c>
      <c r="JC111" s="10">
        <v>572919</v>
      </c>
      <c r="JD111" s="10">
        <v>411</v>
      </c>
      <c r="JE111" s="10">
        <v>489623</v>
      </c>
      <c r="JF111" s="10">
        <v>559793</v>
      </c>
      <c r="JG111" s="10">
        <v>154413</v>
      </c>
      <c r="JH111" s="10">
        <v>3913</v>
      </c>
      <c r="JI111" s="10">
        <v>1137903</v>
      </c>
      <c r="JJ111" s="10">
        <v>938510</v>
      </c>
      <c r="JK111" s="10">
        <v>1423961.43</v>
      </c>
      <c r="JL111" s="10">
        <v>867629.04</v>
      </c>
      <c r="JM111" s="10">
        <v>1015055.75</v>
      </c>
      <c r="JN111" s="10">
        <v>805887</v>
      </c>
      <c r="JO111" s="10">
        <v>925775</v>
      </c>
      <c r="JP111" s="10">
        <v>899542.8</v>
      </c>
      <c r="JQ111" s="10">
        <v>1211646</v>
      </c>
      <c r="JR111" s="10">
        <v>701673</v>
      </c>
      <c r="JS111" s="10">
        <v>1031000</v>
      </c>
      <c r="JT111" s="10">
        <v>1106295</v>
      </c>
      <c r="JU111" s="10">
        <v>1148989</v>
      </c>
      <c r="JV111" s="10">
        <v>1136575</v>
      </c>
      <c r="JW111" s="10">
        <v>4047972</v>
      </c>
      <c r="JX111" s="10">
        <v>0</v>
      </c>
      <c r="JY111" s="10">
        <v>0</v>
      </c>
      <c r="JZ111" s="10">
        <v>0</v>
      </c>
      <c r="KA111" s="10">
        <v>0</v>
      </c>
      <c r="KB111" s="10">
        <v>11950</v>
      </c>
      <c r="KC111" s="10">
        <v>0</v>
      </c>
      <c r="KD111" s="10">
        <v>0</v>
      </c>
      <c r="KE111" s="10">
        <v>163777</v>
      </c>
      <c r="KF111" s="10">
        <v>1056257</v>
      </c>
      <c r="KG111" s="10">
        <v>0</v>
      </c>
      <c r="KH111" s="10">
        <v>38177</v>
      </c>
      <c r="KI111" s="10">
        <v>12122</v>
      </c>
      <c r="KJ111" s="10">
        <v>0</v>
      </c>
      <c r="KK111" s="10">
        <v>381935</v>
      </c>
      <c r="KL111" s="10">
        <v>23862</v>
      </c>
      <c r="KM111" s="10">
        <v>0</v>
      </c>
      <c r="KN111" s="10">
        <v>230250</v>
      </c>
      <c r="KO111" s="10">
        <v>379413</v>
      </c>
      <c r="KP111" s="10">
        <v>0</v>
      </c>
      <c r="KQ111" s="10">
        <v>0</v>
      </c>
      <c r="KR111" s="10">
        <v>0</v>
      </c>
      <c r="KS111" s="10">
        <v>0</v>
      </c>
      <c r="KT111" s="10">
        <v>358206</v>
      </c>
      <c r="KU111" s="10">
        <v>111158</v>
      </c>
      <c r="KV111" s="10">
        <v>0</v>
      </c>
      <c r="KW111" s="10">
        <v>54735</v>
      </c>
      <c r="KX111" s="10">
        <v>29052</v>
      </c>
      <c r="KY111" s="10">
        <v>174705</v>
      </c>
      <c r="KZ111" s="10">
        <v>0</v>
      </c>
      <c r="LA111" s="10">
        <v>90074</v>
      </c>
      <c r="LB111" s="10">
        <v>64941</v>
      </c>
      <c r="LC111" s="10">
        <v>0</v>
      </c>
      <c r="LD111" s="10">
        <v>280831</v>
      </c>
      <c r="LE111" s="10">
        <v>229135</v>
      </c>
      <c r="LF111" s="10">
        <v>0</v>
      </c>
      <c r="LG111" s="10">
        <v>0</v>
      </c>
      <c r="LH111" s="10">
        <v>1531</v>
      </c>
      <c r="LI111" s="10">
        <v>10939</v>
      </c>
      <c r="LJ111" s="10">
        <v>0</v>
      </c>
      <c r="LK111" s="10">
        <v>110262</v>
      </c>
      <c r="LL111" s="10">
        <v>24410</v>
      </c>
      <c r="LM111" s="10">
        <v>0</v>
      </c>
      <c r="LN111" s="10">
        <v>10117</v>
      </c>
      <c r="LO111" s="10">
        <v>123928</v>
      </c>
      <c r="LP111" s="10">
        <v>2125325.04</v>
      </c>
      <c r="LQ111" s="10">
        <v>195593</v>
      </c>
      <c r="LR111" s="10">
        <v>235110</v>
      </c>
      <c r="LS111" s="10">
        <v>0</v>
      </c>
      <c r="LT111" s="10">
        <v>0</v>
      </c>
      <c r="LU111" s="10">
        <v>0</v>
      </c>
      <c r="LV111" s="10">
        <v>30853</v>
      </c>
      <c r="LW111" s="10">
        <v>0</v>
      </c>
      <c r="LX111" s="10">
        <v>0</v>
      </c>
      <c r="LY111" s="10">
        <v>464305</v>
      </c>
      <c r="LZ111" s="38">
        <v>0</v>
      </c>
      <c r="MA111" s="10">
        <v>0</v>
      </c>
      <c r="MB111" s="10">
        <v>0</v>
      </c>
      <c r="MC111" s="10">
        <v>0</v>
      </c>
      <c r="MD111" s="10">
        <v>0</v>
      </c>
      <c r="ME111" s="10">
        <v>0</v>
      </c>
      <c r="MF111" s="10">
        <v>0</v>
      </c>
      <c r="MG111" s="89">
        <v>125000</v>
      </c>
      <c r="MI111" s="10">
        <v>0</v>
      </c>
      <c r="MJ111" s="10">
        <v>0</v>
      </c>
      <c r="MK111" s="10">
        <v>0</v>
      </c>
      <c r="ML111" s="10">
        <v>402137</v>
      </c>
      <c r="MM111" s="10">
        <v>891065</v>
      </c>
      <c r="MN111" s="10">
        <v>0</v>
      </c>
      <c r="MO111" s="10">
        <v>0</v>
      </c>
      <c r="MP111" s="10">
        <v>366495</v>
      </c>
      <c r="MQ111" s="10">
        <v>0</v>
      </c>
      <c r="MR111" s="10">
        <v>123058</v>
      </c>
      <c r="MS111" s="10">
        <v>15369</v>
      </c>
      <c r="MT111" s="10">
        <v>113278</v>
      </c>
      <c r="MU111" s="10">
        <v>110029</v>
      </c>
      <c r="MV111" s="10">
        <v>315102</v>
      </c>
      <c r="MW111" s="10">
        <v>0</v>
      </c>
      <c r="MX111" s="10">
        <v>64195</v>
      </c>
      <c r="MY111" s="10">
        <v>0</v>
      </c>
      <c r="MZ111" s="10">
        <v>2778680</v>
      </c>
      <c r="NA111" s="10">
        <v>0</v>
      </c>
      <c r="NB111" s="10">
        <v>0</v>
      </c>
      <c r="NC111" s="10">
        <v>0</v>
      </c>
      <c r="ND111" s="10">
        <v>28951</v>
      </c>
      <c r="NE111" s="10">
        <v>216</v>
      </c>
      <c r="NF111" s="10">
        <v>74486</v>
      </c>
      <c r="NG111" s="10">
        <v>0</v>
      </c>
      <c r="NH111" s="10">
        <v>0</v>
      </c>
      <c r="NI111" s="10">
        <v>0</v>
      </c>
      <c r="NJ111" s="10">
        <v>0</v>
      </c>
      <c r="NK111" s="10">
        <v>0</v>
      </c>
      <c r="NL111" s="10">
        <v>32185</v>
      </c>
      <c r="NM111" s="10">
        <v>902508</v>
      </c>
      <c r="NN111" s="10">
        <v>0</v>
      </c>
      <c r="NO111" s="10">
        <v>6998</v>
      </c>
      <c r="NP111" s="10">
        <v>528186</v>
      </c>
      <c r="NQ111" s="10">
        <v>0</v>
      </c>
      <c r="NR111" s="10">
        <v>0</v>
      </c>
      <c r="NS111" s="10">
        <v>94691</v>
      </c>
      <c r="NT111" s="10">
        <v>18373</v>
      </c>
      <c r="NU111" s="10">
        <v>588324</v>
      </c>
      <c r="NV111" s="10">
        <v>142766</v>
      </c>
      <c r="NW111" s="10">
        <v>60793</v>
      </c>
      <c r="NX111" s="10">
        <v>524</v>
      </c>
      <c r="NY111" s="10">
        <v>184</v>
      </c>
      <c r="NZ111" s="10">
        <v>17434</v>
      </c>
      <c r="OA111" s="10">
        <v>836243</v>
      </c>
      <c r="OB111" s="10">
        <v>2533187</v>
      </c>
      <c r="OC111" s="10">
        <v>603666</v>
      </c>
      <c r="OD111" s="10">
        <v>9126</v>
      </c>
      <c r="OE111" s="10">
        <v>0</v>
      </c>
      <c r="OF111" s="10">
        <v>246606</v>
      </c>
      <c r="OG111" s="10">
        <v>11843</v>
      </c>
      <c r="OH111" s="10">
        <v>22868</v>
      </c>
      <c r="OI111" s="10">
        <v>0</v>
      </c>
      <c r="OJ111" s="10">
        <v>0</v>
      </c>
      <c r="OK111" s="10">
        <v>135148</v>
      </c>
      <c r="OL111" s="10">
        <v>0</v>
      </c>
      <c r="OM111" s="10">
        <v>0</v>
      </c>
      <c r="ON111" s="10">
        <v>0</v>
      </c>
      <c r="OO111" s="10">
        <v>405260</v>
      </c>
      <c r="OP111" s="10">
        <v>0</v>
      </c>
      <c r="OQ111" s="10">
        <v>189075</v>
      </c>
      <c r="OR111" s="10">
        <v>353740</v>
      </c>
      <c r="OS111" s="10">
        <v>0</v>
      </c>
      <c r="OT111" s="10">
        <v>130876</v>
      </c>
      <c r="OU111" s="10">
        <v>0</v>
      </c>
    </row>
    <row r="112" spans="1:411" s="10" customFormat="1">
      <c r="A112" s="10" t="s">
        <v>69</v>
      </c>
      <c r="B112" s="88">
        <v>0</v>
      </c>
      <c r="C112" s="10">
        <v>120833</v>
      </c>
      <c r="D112" s="88">
        <v>37295</v>
      </c>
      <c r="E112" s="10">
        <v>90000</v>
      </c>
      <c r="F112" s="10">
        <v>131520</v>
      </c>
      <c r="G112" s="10">
        <v>231676</v>
      </c>
      <c r="H112" s="10">
        <v>0</v>
      </c>
      <c r="I112" s="10">
        <v>103509</v>
      </c>
      <c r="M112" s="10">
        <v>72730</v>
      </c>
      <c r="Q112" s="10">
        <v>8557</v>
      </c>
      <c r="T112" s="10">
        <v>47764</v>
      </c>
      <c r="U112" s="10">
        <v>18589</v>
      </c>
      <c r="W112" s="10">
        <v>25103</v>
      </c>
      <c r="X112" s="10">
        <v>43602</v>
      </c>
      <c r="Y112" s="10">
        <v>16894</v>
      </c>
      <c r="Z112" s="10">
        <v>13169</v>
      </c>
      <c r="AA112" s="10">
        <v>77367</v>
      </c>
      <c r="AC112" s="10">
        <v>9462</v>
      </c>
      <c r="AD112" s="88">
        <v>2660275</v>
      </c>
      <c r="AE112" s="10">
        <v>51722</v>
      </c>
      <c r="AF112" s="10">
        <v>85925</v>
      </c>
      <c r="BB112" s="10">
        <v>525000</v>
      </c>
      <c r="BC112" s="10">
        <v>525000</v>
      </c>
      <c r="BD112" s="10">
        <v>525000</v>
      </c>
      <c r="BE112" s="10">
        <v>525000</v>
      </c>
      <c r="BF112" s="10">
        <v>525000</v>
      </c>
      <c r="BG112" s="10">
        <v>525000</v>
      </c>
      <c r="BH112" s="10">
        <v>130168</v>
      </c>
      <c r="BJ112" s="10">
        <v>334439</v>
      </c>
      <c r="BN112" s="10">
        <v>0</v>
      </c>
      <c r="BO112" s="10">
        <v>284560</v>
      </c>
      <c r="BP112" s="10">
        <v>100000</v>
      </c>
      <c r="CC112" s="10">
        <v>113328</v>
      </c>
      <c r="CE112" s="10">
        <v>137250</v>
      </c>
      <c r="CF112" s="10">
        <v>137250</v>
      </c>
      <c r="CG112" s="10">
        <v>12378</v>
      </c>
      <c r="CH112" s="10">
        <v>307388</v>
      </c>
      <c r="CI112" s="10">
        <v>251915</v>
      </c>
      <c r="CJ112" s="10">
        <v>422419</v>
      </c>
      <c r="CK112" s="10">
        <v>123974</v>
      </c>
      <c r="CL112" s="10">
        <v>656227</v>
      </c>
      <c r="CM112" s="10">
        <v>186265</v>
      </c>
      <c r="CN112" s="10">
        <v>37233</v>
      </c>
      <c r="CO112" s="10">
        <v>0</v>
      </c>
      <c r="CP112" s="10">
        <v>149838</v>
      </c>
      <c r="CQ112" s="10">
        <v>63163</v>
      </c>
      <c r="CR112" s="10">
        <v>20850</v>
      </c>
      <c r="CS112" s="10">
        <v>210046</v>
      </c>
      <c r="CT112" s="10">
        <v>158702</v>
      </c>
      <c r="CU112" s="10">
        <v>29799</v>
      </c>
      <c r="CV112" s="10">
        <v>29307</v>
      </c>
      <c r="CW112" s="10">
        <v>257898</v>
      </c>
      <c r="CX112" s="10">
        <v>53190</v>
      </c>
      <c r="CY112" s="10">
        <v>136141</v>
      </c>
      <c r="CZ112" s="10">
        <v>136141</v>
      </c>
      <c r="DA112" s="10">
        <v>84771</v>
      </c>
      <c r="DB112" s="10">
        <v>188470</v>
      </c>
      <c r="DC112" s="10">
        <v>58695</v>
      </c>
      <c r="DE112" s="10">
        <v>0</v>
      </c>
      <c r="DF112" s="10">
        <v>1057</v>
      </c>
      <c r="DH112" s="10">
        <v>0</v>
      </c>
      <c r="DJ112" s="10">
        <v>79583</v>
      </c>
      <c r="DK112" s="10">
        <v>49161</v>
      </c>
      <c r="DL112" s="10">
        <v>0</v>
      </c>
      <c r="DM112" s="10">
        <v>230000</v>
      </c>
      <c r="DN112" s="10">
        <v>202614</v>
      </c>
      <c r="DT112" s="10">
        <v>130000</v>
      </c>
      <c r="DU112" s="10">
        <v>75000</v>
      </c>
      <c r="DW112" s="10">
        <v>224502</v>
      </c>
      <c r="DX112" s="10">
        <v>63732</v>
      </c>
      <c r="DZ112" s="10">
        <v>297500</v>
      </c>
      <c r="EA112" s="10">
        <v>0</v>
      </c>
      <c r="EB112" s="10">
        <v>92429</v>
      </c>
      <c r="EC112" s="10">
        <v>115417</v>
      </c>
      <c r="EF112" s="10">
        <v>0</v>
      </c>
      <c r="EG112" s="10">
        <v>0</v>
      </c>
      <c r="EM112" s="10">
        <v>128983</v>
      </c>
      <c r="EN112" s="10">
        <v>0</v>
      </c>
      <c r="EO112" s="10">
        <v>0</v>
      </c>
      <c r="EQ112" s="10">
        <v>0</v>
      </c>
      <c r="ET112" s="10">
        <v>275596</v>
      </c>
      <c r="EV112" s="10">
        <v>0</v>
      </c>
      <c r="EW112" s="10">
        <v>0</v>
      </c>
      <c r="EX112" s="10">
        <v>46520</v>
      </c>
      <c r="EY112" s="10">
        <v>144272</v>
      </c>
      <c r="FC112" s="10">
        <v>0</v>
      </c>
      <c r="FD112" s="10">
        <v>0</v>
      </c>
      <c r="FE112" s="10">
        <v>0</v>
      </c>
      <c r="FF112" s="10">
        <v>0</v>
      </c>
      <c r="FG112" s="10">
        <v>3704</v>
      </c>
      <c r="FH112" s="10">
        <v>105000</v>
      </c>
      <c r="FI112" s="10">
        <v>109228</v>
      </c>
      <c r="FJ112" s="10">
        <v>96704</v>
      </c>
      <c r="FK112" s="10">
        <v>291463</v>
      </c>
      <c r="FL112" s="10">
        <v>66566</v>
      </c>
      <c r="FM112" s="10">
        <v>295768</v>
      </c>
      <c r="FN112" s="10">
        <v>13126</v>
      </c>
      <c r="FO112" s="10">
        <v>336647</v>
      </c>
      <c r="FP112" s="10">
        <v>123820</v>
      </c>
      <c r="FR112" s="10">
        <v>120764</v>
      </c>
      <c r="GB112" s="10">
        <v>0</v>
      </c>
      <c r="GC112" s="10">
        <v>79583</v>
      </c>
      <c r="GD112" s="10">
        <v>125000</v>
      </c>
      <c r="GE112" s="10">
        <v>94215</v>
      </c>
      <c r="GF112" s="10">
        <v>23893</v>
      </c>
      <c r="GG112" s="10">
        <v>0</v>
      </c>
      <c r="GH112" s="10">
        <v>87408</v>
      </c>
      <c r="GJ112" s="10">
        <v>0</v>
      </c>
      <c r="GL112" s="10">
        <v>100000</v>
      </c>
      <c r="GM112" s="10">
        <v>0</v>
      </c>
      <c r="GO112" s="10">
        <v>0</v>
      </c>
      <c r="GP112" s="10">
        <v>21329</v>
      </c>
      <c r="GQ112" s="10">
        <v>55689</v>
      </c>
      <c r="GS112" s="10">
        <v>164051</v>
      </c>
      <c r="GV112" s="10">
        <v>189100</v>
      </c>
      <c r="GW112" s="10">
        <v>0</v>
      </c>
      <c r="GX112" s="10">
        <v>149167</v>
      </c>
      <c r="GZ112" s="10">
        <v>158993</v>
      </c>
      <c r="HA112" s="10">
        <v>323771</v>
      </c>
      <c r="HB112" s="153">
        <v>85407</v>
      </c>
      <c r="HC112" s="10">
        <v>0</v>
      </c>
      <c r="HD112" s="10">
        <v>0</v>
      </c>
      <c r="HE112" s="10">
        <v>452500</v>
      </c>
      <c r="HF112" s="10">
        <v>452500</v>
      </c>
      <c r="HG112" s="10">
        <v>59439</v>
      </c>
      <c r="HI112" s="10">
        <v>232504</v>
      </c>
      <c r="HK112" s="10">
        <v>2365</v>
      </c>
      <c r="HM112" s="10">
        <v>0</v>
      </c>
      <c r="HN112" s="10">
        <v>0</v>
      </c>
      <c r="HO112" s="10">
        <v>13618</v>
      </c>
      <c r="HP112" s="10">
        <v>59069</v>
      </c>
      <c r="HQ112" s="10">
        <v>0</v>
      </c>
      <c r="IB112" s="10">
        <v>25288</v>
      </c>
      <c r="IF112" s="10">
        <v>18131</v>
      </c>
      <c r="IH112" s="10">
        <v>3332567</v>
      </c>
      <c r="IL112" s="10">
        <v>18226</v>
      </c>
      <c r="IO112" s="10">
        <v>89521</v>
      </c>
      <c r="IQ112" s="10">
        <v>44884</v>
      </c>
      <c r="IS112" s="10">
        <v>176562</v>
      </c>
      <c r="IT112" s="10">
        <v>16280</v>
      </c>
      <c r="IW112" s="10">
        <v>33616</v>
      </c>
      <c r="IX112" s="10">
        <v>9482</v>
      </c>
      <c r="IZ112" s="10">
        <v>168981</v>
      </c>
      <c r="JA112" s="10">
        <v>62679</v>
      </c>
      <c r="JB112" s="10">
        <v>114975</v>
      </c>
      <c r="JC112" s="10">
        <v>944827</v>
      </c>
      <c r="JD112" s="10">
        <v>1359</v>
      </c>
      <c r="JE112" s="10">
        <v>113333</v>
      </c>
      <c r="JF112" s="10">
        <v>112917</v>
      </c>
      <c r="JG112" s="10">
        <v>0</v>
      </c>
      <c r="JH112" s="10">
        <v>0</v>
      </c>
      <c r="JI112" s="10">
        <v>199942</v>
      </c>
      <c r="JJ112" s="10">
        <v>262586</v>
      </c>
      <c r="JK112" s="10">
        <v>276175</v>
      </c>
      <c r="JL112" s="10">
        <v>-116835</v>
      </c>
      <c r="JM112" s="10">
        <v>401059</v>
      </c>
      <c r="JN112" s="10">
        <v>230093</v>
      </c>
      <c r="JO112" s="10">
        <v>363885</v>
      </c>
      <c r="JP112" s="10">
        <v>308255</v>
      </c>
      <c r="JQ112" s="10">
        <v>216614</v>
      </c>
      <c r="JR112" s="10">
        <v>339963</v>
      </c>
      <c r="JS112" s="10">
        <v>-136562</v>
      </c>
      <c r="JT112" s="10">
        <v>366164</v>
      </c>
      <c r="JU112" s="10">
        <v>26018</v>
      </c>
      <c r="JV112" s="10">
        <v>253474</v>
      </c>
      <c r="JW112" s="10">
        <v>33750</v>
      </c>
      <c r="KE112" s="10">
        <v>142806</v>
      </c>
      <c r="KF112" s="10">
        <v>97823</v>
      </c>
      <c r="KH112" s="10">
        <v>104023</v>
      </c>
      <c r="KI112" s="10">
        <v>0</v>
      </c>
      <c r="KK112" s="10">
        <v>84000</v>
      </c>
      <c r="KL112" s="10">
        <v>55662</v>
      </c>
      <c r="KN112" s="10">
        <v>0</v>
      </c>
      <c r="KO112" s="10">
        <v>85407</v>
      </c>
      <c r="KT112" s="10">
        <v>0</v>
      </c>
      <c r="KU112" s="10">
        <v>21049</v>
      </c>
      <c r="KW112" s="10">
        <v>109348</v>
      </c>
      <c r="KX112" s="10">
        <v>33615</v>
      </c>
      <c r="KY112" s="10">
        <v>181740</v>
      </c>
      <c r="LD112" s="10">
        <v>26210</v>
      </c>
      <c r="LE112" s="10">
        <v>202357</v>
      </c>
      <c r="LH112" s="10">
        <v>0</v>
      </c>
      <c r="LI112" s="10">
        <v>0</v>
      </c>
      <c r="LK112" s="10">
        <v>53864</v>
      </c>
      <c r="LL112" s="10">
        <v>0</v>
      </c>
      <c r="LM112" s="10">
        <v>0</v>
      </c>
      <c r="LN112" s="10">
        <v>44523</v>
      </c>
      <c r="LO112" s="10">
        <v>161011</v>
      </c>
      <c r="LP112" s="10">
        <v>780000</v>
      </c>
      <c r="LR112" s="10">
        <v>0</v>
      </c>
      <c r="LV112" s="10">
        <v>0</v>
      </c>
      <c r="LY112" s="10">
        <v>295000</v>
      </c>
      <c r="LZ112" s="38">
        <v>0</v>
      </c>
      <c r="MG112" s="90">
        <v>0</v>
      </c>
      <c r="ML112" s="10">
        <v>232416</v>
      </c>
      <c r="MM112" s="10">
        <v>582500</v>
      </c>
      <c r="MP112" s="10">
        <v>55000</v>
      </c>
      <c r="MQ112" s="10">
        <v>0</v>
      </c>
      <c r="MR112" s="10">
        <v>15971</v>
      </c>
      <c r="MS112" s="10">
        <v>-1020</v>
      </c>
      <c r="MT112" s="10">
        <v>731088</v>
      </c>
      <c r="MV112" s="10">
        <v>274377</v>
      </c>
      <c r="MX112" s="10">
        <v>0</v>
      </c>
      <c r="MZ112" s="10">
        <v>0</v>
      </c>
      <c r="ND112" s="10">
        <v>0</v>
      </c>
      <c r="NF112" s="10">
        <v>55426</v>
      </c>
      <c r="NL112" s="10">
        <v>53589</v>
      </c>
      <c r="NM112" s="10">
        <v>145825</v>
      </c>
      <c r="NO112" s="10">
        <v>0</v>
      </c>
      <c r="NP112" s="10">
        <v>679495</v>
      </c>
      <c r="NS112" s="10">
        <v>38905</v>
      </c>
      <c r="NT112" s="10">
        <v>36159</v>
      </c>
      <c r="NU112" s="10">
        <v>393650</v>
      </c>
      <c r="NV112" s="10">
        <v>0</v>
      </c>
      <c r="NW112" s="10">
        <v>49161</v>
      </c>
      <c r="NX112" s="10">
        <v>0</v>
      </c>
      <c r="NY112" s="10">
        <v>0</v>
      </c>
      <c r="OA112" s="10">
        <v>0</v>
      </c>
      <c r="OB112" s="10">
        <v>0</v>
      </c>
      <c r="OC112" s="10">
        <v>165000</v>
      </c>
      <c r="OD112" s="10">
        <v>267844</v>
      </c>
      <c r="OF112" s="10">
        <v>160000</v>
      </c>
      <c r="OG112" s="10">
        <v>0</v>
      </c>
      <c r="OH112" s="10">
        <v>17956</v>
      </c>
      <c r="OK112" s="10">
        <v>91342</v>
      </c>
      <c r="OO112" s="10">
        <v>170000</v>
      </c>
      <c r="OQ112" s="10">
        <v>21420</v>
      </c>
      <c r="OR112" s="10">
        <v>87000</v>
      </c>
      <c r="OS112" s="10">
        <v>0</v>
      </c>
      <c r="OT112" s="10">
        <v>205364</v>
      </c>
    </row>
    <row r="113" spans="1:411" s="12" customFormat="1">
      <c r="A113" s="13" t="s">
        <v>70</v>
      </c>
    </row>
    <row r="114" spans="1:411" s="10" customFormat="1">
      <c r="A114" s="10" t="s">
        <v>71</v>
      </c>
      <c r="B114" s="91">
        <v>0</v>
      </c>
      <c r="C114" s="10">
        <v>10172281</v>
      </c>
      <c r="D114" s="10">
        <v>607245</v>
      </c>
      <c r="E114" s="10">
        <v>26808565</v>
      </c>
      <c r="F114" s="10">
        <v>12755419</v>
      </c>
      <c r="G114" s="10">
        <v>14298846</v>
      </c>
      <c r="H114" s="10">
        <v>7853043</v>
      </c>
      <c r="I114" s="10">
        <v>1977060</v>
      </c>
      <c r="J114" s="10">
        <v>0</v>
      </c>
      <c r="K114" s="10">
        <v>0</v>
      </c>
      <c r="L114" s="10">
        <v>6235000</v>
      </c>
      <c r="M114" s="10">
        <v>2187657</v>
      </c>
      <c r="N114" s="10">
        <v>0</v>
      </c>
      <c r="O114" s="10">
        <v>0</v>
      </c>
      <c r="P114" s="10">
        <v>0</v>
      </c>
      <c r="Q114" s="10">
        <v>33726</v>
      </c>
      <c r="R114" s="10">
        <v>0</v>
      </c>
      <c r="S114" s="10">
        <v>0</v>
      </c>
      <c r="T114" s="10">
        <v>23882</v>
      </c>
      <c r="U114" s="10">
        <v>0</v>
      </c>
      <c r="V114" s="10">
        <v>0</v>
      </c>
      <c r="W114" s="10">
        <v>52708</v>
      </c>
      <c r="X114" s="10">
        <v>49586</v>
      </c>
      <c r="Y114" s="10">
        <v>0</v>
      </c>
      <c r="Z114" s="10">
        <v>41807</v>
      </c>
      <c r="AA114" s="10">
        <v>471252</v>
      </c>
      <c r="AB114" s="10">
        <v>0</v>
      </c>
      <c r="AC114" s="10">
        <v>0</v>
      </c>
      <c r="AD114" s="91">
        <v>232722053</v>
      </c>
      <c r="AE114" s="10">
        <v>2800000</v>
      </c>
      <c r="AF114" s="10">
        <v>475895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100000</v>
      </c>
      <c r="AT114" s="10">
        <v>0</v>
      </c>
      <c r="AU114" s="10">
        <v>0</v>
      </c>
      <c r="AV114" s="10">
        <v>0</v>
      </c>
      <c r="AW114" s="10">
        <v>2553247</v>
      </c>
      <c r="AX114" s="10">
        <v>0</v>
      </c>
      <c r="AY114" s="10">
        <v>0</v>
      </c>
      <c r="AZ114" s="10">
        <v>0</v>
      </c>
      <c r="BA114" s="10">
        <v>0</v>
      </c>
      <c r="BB114" s="10">
        <v>39720000</v>
      </c>
      <c r="BC114" s="10">
        <v>39720000</v>
      </c>
      <c r="BD114" s="10">
        <v>39720000</v>
      </c>
      <c r="BE114" s="10">
        <v>39720000</v>
      </c>
      <c r="BF114" s="10">
        <v>39720000</v>
      </c>
      <c r="BG114" s="10">
        <v>39720000</v>
      </c>
      <c r="BH114" s="10">
        <v>2086808</v>
      </c>
      <c r="BI114" s="10">
        <v>0</v>
      </c>
      <c r="BJ114" s="10">
        <v>15423533</v>
      </c>
      <c r="BK114" s="10">
        <v>0</v>
      </c>
      <c r="BL114" s="10">
        <v>0</v>
      </c>
      <c r="BM114" s="10">
        <v>0</v>
      </c>
      <c r="BN114" s="10">
        <v>4544319</v>
      </c>
      <c r="BO114" s="10">
        <v>18645000</v>
      </c>
      <c r="BP114" s="10">
        <v>1933532</v>
      </c>
      <c r="BQ114" s="10">
        <v>0</v>
      </c>
      <c r="BR114" s="10">
        <v>0</v>
      </c>
      <c r="BS114" s="10">
        <v>0</v>
      </c>
      <c r="BT114" s="10">
        <v>1084425</v>
      </c>
      <c r="BU114" s="10">
        <v>0</v>
      </c>
      <c r="BV114" s="10">
        <v>0</v>
      </c>
      <c r="BW114" s="10">
        <v>0</v>
      </c>
      <c r="BX114" s="10">
        <v>0</v>
      </c>
      <c r="BY114" s="10">
        <v>1733596</v>
      </c>
      <c r="BZ114" s="10">
        <v>0</v>
      </c>
      <c r="CA114" s="10">
        <v>0</v>
      </c>
      <c r="CB114" s="10">
        <v>0</v>
      </c>
      <c r="CC114" s="10">
        <v>10857127</v>
      </c>
      <c r="CD114" s="10">
        <v>0</v>
      </c>
      <c r="CE114" s="10">
        <v>2704296</v>
      </c>
      <c r="CF114" s="10">
        <v>2769584</v>
      </c>
      <c r="CG114" s="10">
        <v>6802049</v>
      </c>
      <c r="CH114" s="10">
        <v>23246825</v>
      </c>
      <c r="CI114" s="10">
        <v>20962936</v>
      </c>
      <c r="CJ114" s="10">
        <v>21868900</v>
      </c>
      <c r="CK114" s="10">
        <v>6501899</v>
      </c>
      <c r="CL114" s="10">
        <v>29904712</v>
      </c>
      <c r="CM114" s="10">
        <v>16490525</v>
      </c>
      <c r="CN114" s="10">
        <v>7505180</v>
      </c>
      <c r="CO114" s="10">
        <v>338254</v>
      </c>
      <c r="CP114" s="10">
        <v>2021718</v>
      </c>
      <c r="CQ114" s="10">
        <v>1850381</v>
      </c>
      <c r="CR114" s="10">
        <v>3993518</v>
      </c>
      <c r="CS114" s="10">
        <v>13185937</v>
      </c>
      <c r="CT114" s="10">
        <v>22789284</v>
      </c>
      <c r="CU114" s="10">
        <v>9760783</v>
      </c>
      <c r="CV114" s="10">
        <v>15977645</v>
      </c>
      <c r="CW114" s="10">
        <v>2727367</v>
      </c>
      <c r="CX114" s="10">
        <v>7304534</v>
      </c>
      <c r="CY114" s="10">
        <v>8946324</v>
      </c>
      <c r="CZ114" s="10">
        <v>6389426</v>
      </c>
      <c r="DA114" s="10">
        <v>13925791</v>
      </c>
      <c r="DB114" s="10">
        <v>10150087</v>
      </c>
      <c r="DC114" s="10">
        <v>12140622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805014</v>
      </c>
      <c r="DJ114" s="10">
        <v>4260833</v>
      </c>
      <c r="DK114" s="10">
        <v>1359720</v>
      </c>
      <c r="DL114" s="10">
        <v>0</v>
      </c>
      <c r="DM114" s="10">
        <v>15245000</v>
      </c>
      <c r="DN114" s="10">
        <v>7260496</v>
      </c>
      <c r="DO114" s="10">
        <v>0</v>
      </c>
      <c r="DP114" s="10">
        <v>10475000</v>
      </c>
      <c r="DQ114" s="10">
        <v>0</v>
      </c>
      <c r="DR114" s="10">
        <v>0</v>
      </c>
      <c r="DS114" s="10">
        <v>0</v>
      </c>
      <c r="DT114" s="10">
        <v>10371890</v>
      </c>
      <c r="DU114" s="10">
        <v>3150000</v>
      </c>
      <c r="DV114" s="10">
        <v>0</v>
      </c>
      <c r="DW114" s="10">
        <v>9315099</v>
      </c>
      <c r="DX114" s="10">
        <v>2507449</v>
      </c>
      <c r="DY114" s="10">
        <v>2191725</v>
      </c>
      <c r="DZ114" s="10">
        <v>13460665</v>
      </c>
      <c r="EA114" s="10">
        <v>1975000</v>
      </c>
      <c r="EB114" s="10">
        <v>2392217</v>
      </c>
      <c r="EC114" s="10">
        <v>7159076</v>
      </c>
      <c r="ED114" s="10">
        <v>0</v>
      </c>
      <c r="EE114" s="10">
        <v>587663</v>
      </c>
      <c r="EF114" s="10">
        <v>0</v>
      </c>
      <c r="EG114" s="10">
        <v>0</v>
      </c>
      <c r="EH114" s="10">
        <v>0</v>
      </c>
      <c r="EK114" s="10">
        <v>0</v>
      </c>
      <c r="EL114" s="10">
        <v>0</v>
      </c>
      <c r="EM114" s="10">
        <v>1057289</v>
      </c>
      <c r="EN114" s="10">
        <v>8451647</v>
      </c>
      <c r="EO114" s="10">
        <v>10703120</v>
      </c>
      <c r="EQ114" s="10">
        <v>5667917</v>
      </c>
      <c r="ER114" s="10">
        <v>0</v>
      </c>
      <c r="ES114" s="10">
        <v>0</v>
      </c>
      <c r="ET114" s="10">
        <v>12214126</v>
      </c>
      <c r="EU114" s="10">
        <v>0</v>
      </c>
      <c r="EV114" s="10">
        <v>151438</v>
      </c>
      <c r="EW114" s="10">
        <v>0</v>
      </c>
      <c r="EX114" s="10">
        <v>3289597</v>
      </c>
      <c r="EY114" s="10">
        <v>484371</v>
      </c>
      <c r="FB114" s="10">
        <v>640676</v>
      </c>
      <c r="FC114" s="10">
        <v>131737</v>
      </c>
      <c r="FD114" s="10">
        <v>315455</v>
      </c>
      <c r="FE114" s="38">
        <v>0</v>
      </c>
      <c r="FF114" s="10">
        <v>0</v>
      </c>
      <c r="FG114" s="10">
        <v>155208</v>
      </c>
      <c r="FH114" s="10">
        <v>3845000</v>
      </c>
      <c r="FI114" s="10">
        <v>6861614</v>
      </c>
      <c r="FJ114" s="10">
        <v>6074861</v>
      </c>
      <c r="FK114" s="10">
        <v>18309475</v>
      </c>
      <c r="FL114" s="10">
        <v>4181650</v>
      </c>
      <c r="FM114" s="10">
        <v>18579936</v>
      </c>
      <c r="FN114" s="10">
        <v>824587</v>
      </c>
      <c r="FO114" s="10">
        <v>21147874</v>
      </c>
      <c r="FP114" s="12">
        <v>7778273</v>
      </c>
      <c r="FQ114" s="10">
        <v>0</v>
      </c>
      <c r="FR114" s="10">
        <v>7586316</v>
      </c>
      <c r="FS114" s="10">
        <v>0</v>
      </c>
      <c r="FT114" s="10">
        <v>0</v>
      </c>
      <c r="FV114" s="10">
        <v>0</v>
      </c>
      <c r="FW114" s="10">
        <v>5614731</v>
      </c>
      <c r="FX114" s="10">
        <v>6535000</v>
      </c>
      <c r="FY114" s="10">
        <v>0</v>
      </c>
      <c r="FZ114" s="10">
        <v>103298</v>
      </c>
      <c r="GA114" s="10">
        <v>0</v>
      </c>
      <c r="GB114" s="10">
        <v>505648</v>
      </c>
      <c r="GC114" s="10">
        <v>4260833</v>
      </c>
      <c r="GD114" s="10">
        <v>10506579</v>
      </c>
      <c r="GE114" s="10">
        <v>3817069</v>
      </c>
      <c r="GF114" s="10">
        <v>103486</v>
      </c>
      <c r="GG114" s="10">
        <v>331425</v>
      </c>
      <c r="GH114" s="10">
        <v>2259595</v>
      </c>
      <c r="GI114" s="96">
        <v>2339963</v>
      </c>
      <c r="GJ114" s="10">
        <v>6715000</v>
      </c>
      <c r="GK114" s="10">
        <v>0</v>
      </c>
      <c r="GL114" s="10">
        <v>5970000</v>
      </c>
      <c r="GM114" s="10">
        <v>88295</v>
      </c>
      <c r="GN114" s="10">
        <v>0</v>
      </c>
      <c r="GO114" s="92">
        <v>2650847</v>
      </c>
      <c r="GP114" s="10">
        <v>64219</v>
      </c>
      <c r="GQ114" s="10">
        <v>381204</v>
      </c>
      <c r="GR114" s="10">
        <v>5952972</v>
      </c>
      <c r="GS114" s="10">
        <v>833568</v>
      </c>
      <c r="GT114" s="10">
        <v>0</v>
      </c>
      <c r="GU114" s="10">
        <v>3115449</v>
      </c>
      <c r="GV114" s="10">
        <v>11276229</v>
      </c>
      <c r="GW114" s="10">
        <v>843804</v>
      </c>
      <c r="GX114" s="10">
        <v>11380000</v>
      </c>
      <c r="GY114" s="10">
        <v>16220000</v>
      </c>
      <c r="GZ114" s="10">
        <v>362413</v>
      </c>
      <c r="HA114" s="10">
        <v>13055425</v>
      </c>
      <c r="HB114" s="153">
        <v>6205000</v>
      </c>
      <c r="HC114" s="10">
        <v>300000</v>
      </c>
      <c r="HD114" s="92">
        <v>200000</v>
      </c>
      <c r="HE114" s="10">
        <v>12342499</v>
      </c>
      <c r="HF114" s="10">
        <v>12342499</v>
      </c>
      <c r="HG114" s="10">
        <v>77157</v>
      </c>
      <c r="HI114" s="10">
        <v>2397085</v>
      </c>
      <c r="HJ114" s="10">
        <v>0</v>
      </c>
      <c r="HK114" s="10">
        <v>0</v>
      </c>
      <c r="HL114" s="10">
        <v>0</v>
      </c>
      <c r="HM114" s="10">
        <v>0</v>
      </c>
      <c r="HN114" s="10">
        <v>0</v>
      </c>
      <c r="HO114" s="10">
        <v>161782</v>
      </c>
      <c r="HP114" s="10">
        <v>303431</v>
      </c>
      <c r="HQ114" s="10">
        <v>9670371</v>
      </c>
      <c r="HR114" s="10">
        <v>0</v>
      </c>
      <c r="HS114" s="10">
        <v>0</v>
      </c>
      <c r="HT114" s="10">
        <v>0</v>
      </c>
      <c r="HU114" s="10">
        <v>0</v>
      </c>
      <c r="HV114" s="10">
        <v>0</v>
      </c>
      <c r="HW114" s="10">
        <v>0</v>
      </c>
      <c r="HX114" s="10">
        <v>0</v>
      </c>
      <c r="HY114" s="10">
        <v>0</v>
      </c>
      <c r="HZ114" s="10">
        <v>0</v>
      </c>
      <c r="IA114" s="10">
        <v>0</v>
      </c>
      <c r="IB114" s="10">
        <v>0</v>
      </c>
      <c r="ID114" s="10">
        <v>29619</v>
      </c>
      <c r="IE114" s="10">
        <v>0</v>
      </c>
      <c r="IF114" s="10">
        <v>70895</v>
      </c>
      <c r="IG114" s="10">
        <v>0</v>
      </c>
      <c r="IH114" s="10">
        <v>13801307</v>
      </c>
      <c r="II114" s="10">
        <v>0</v>
      </c>
      <c r="IJ114" s="10">
        <v>0</v>
      </c>
      <c r="IK114" s="10">
        <v>0</v>
      </c>
      <c r="IL114" s="10">
        <v>24530</v>
      </c>
      <c r="IM114" s="10">
        <v>0</v>
      </c>
      <c r="IN114" s="10">
        <v>0</v>
      </c>
      <c r="IO114" s="10">
        <v>82949</v>
      </c>
      <c r="IP114" s="10">
        <v>0</v>
      </c>
      <c r="IQ114" s="10">
        <v>16369</v>
      </c>
      <c r="IR114" s="10">
        <v>0</v>
      </c>
      <c r="IS114" s="10">
        <v>298449</v>
      </c>
      <c r="IT114" s="10">
        <v>77224</v>
      </c>
      <c r="IU114" s="10">
        <v>0</v>
      </c>
      <c r="IV114" s="10">
        <v>0</v>
      </c>
      <c r="IW114" s="10">
        <v>242317</v>
      </c>
      <c r="IX114" s="10">
        <v>68346</v>
      </c>
      <c r="IY114" s="10">
        <v>0</v>
      </c>
      <c r="IZ114" s="10">
        <v>3709775</v>
      </c>
      <c r="JA114" s="10">
        <v>2567769</v>
      </c>
      <c r="JB114" s="10">
        <v>2625709</v>
      </c>
      <c r="JC114" s="10">
        <v>13467259</v>
      </c>
      <c r="JE114" s="10">
        <v>8034167</v>
      </c>
      <c r="JF114" s="10">
        <v>8460000</v>
      </c>
      <c r="JG114" s="10">
        <v>1200000</v>
      </c>
      <c r="JH114" s="10">
        <v>19840</v>
      </c>
      <c r="JI114" s="10">
        <v>17042582</v>
      </c>
      <c r="JJ114" s="10">
        <v>15800823</v>
      </c>
      <c r="JK114" s="10">
        <v>21402595</v>
      </c>
      <c r="JL114" s="10">
        <v>21224941</v>
      </c>
      <c r="JM114" s="10">
        <v>21190340</v>
      </c>
      <c r="JN114" s="10">
        <v>16754006</v>
      </c>
      <c r="JO114" s="10">
        <v>19147511</v>
      </c>
      <c r="JP114" s="10">
        <v>18068993</v>
      </c>
      <c r="JQ114" s="10">
        <v>18128627</v>
      </c>
      <c r="JR114" s="10">
        <v>13844068</v>
      </c>
      <c r="JS114" s="10">
        <v>25231481</v>
      </c>
      <c r="JT114" s="10">
        <v>18700586</v>
      </c>
      <c r="JU114" s="10">
        <v>23859697</v>
      </c>
      <c r="JV114" s="10">
        <v>18535743</v>
      </c>
      <c r="JW114" s="10">
        <v>31415796</v>
      </c>
      <c r="JX114" s="10">
        <v>0</v>
      </c>
      <c r="JY114" s="10">
        <v>0</v>
      </c>
      <c r="JZ114" s="10">
        <v>0</v>
      </c>
      <c r="KA114" s="10">
        <v>0</v>
      </c>
      <c r="KB114" s="10">
        <v>0</v>
      </c>
      <c r="KC114" s="10">
        <v>0</v>
      </c>
      <c r="KD114" s="10">
        <v>0</v>
      </c>
      <c r="KE114" s="10">
        <v>4100612</v>
      </c>
      <c r="KF114" s="10">
        <v>10997875</v>
      </c>
      <c r="KG114" s="10">
        <v>0</v>
      </c>
      <c r="KH114" s="10">
        <v>482528</v>
      </c>
      <c r="KI114" s="10">
        <v>161361</v>
      </c>
      <c r="KJ114" s="96"/>
      <c r="KK114" s="10">
        <v>6990609</v>
      </c>
      <c r="KL114" s="10">
        <v>371753</v>
      </c>
      <c r="KM114" s="10">
        <v>0</v>
      </c>
      <c r="KN114" s="10">
        <v>5103765</v>
      </c>
      <c r="KO114" s="10">
        <v>6205000</v>
      </c>
      <c r="KP114" s="10">
        <v>0</v>
      </c>
      <c r="KQ114" s="10">
        <v>0</v>
      </c>
      <c r="KR114" s="10">
        <v>0</v>
      </c>
      <c r="KS114" s="10">
        <v>0</v>
      </c>
      <c r="KT114" s="10">
        <v>10529431</v>
      </c>
      <c r="KU114" s="10">
        <v>1519958</v>
      </c>
      <c r="KV114" s="10">
        <v>0</v>
      </c>
      <c r="KW114" s="10">
        <v>1565316</v>
      </c>
      <c r="KX114" s="10">
        <v>554044</v>
      </c>
      <c r="KY114" s="10">
        <v>2172835</v>
      </c>
      <c r="KZ114" s="10">
        <v>0</v>
      </c>
      <c r="LA114" s="10">
        <v>1456612</v>
      </c>
      <c r="LB114" s="10">
        <v>1917753</v>
      </c>
      <c r="LC114" s="10">
        <v>0</v>
      </c>
      <c r="LD114" s="10">
        <v>4124476</v>
      </c>
      <c r="LE114" s="10">
        <v>6555998</v>
      </c>
      <c r="LF114" s="10">
        <v>0</v>
      </c>
      <c r="LG114" s="10">
        <v>0</v>
      </c>
      <c r="LH114" s="10">
        <v>20783</v>
      </c>
      <c r="LI114" s="10">
        <v>0</v>
      </c>
      <c r="LJ114" s="10">
        <v>0</v>
      </c>
      <c r="LK114" s="10">
        <v>1843427</v>
      </c>
      <c r="LL114" s="10">
        <v>705648</v>
      </c>
      <c r="LM114" s="10">
        <v>350000</v>
      </c>
      <c r="LN114" s="10">
        <v>232425</v>
      </c>
      <c r="LO114" s="10">
        <v>2813572</v>
      </c>
      <c r="LP114" s="10">
        <v>45726437</v>
      </c>
      <c r="LQ114" s="10">
        <v>4316487</v>
      </c>
      <c r="LR114" s="10">
        <v>7620000</v>
      </c>
      <c r="LS114" s="10">
        <v>34912</v>
      </c>
      <c r="LT114" s="10">
        <v>0</v>
      </c>
      <c r="LU114" s="10">
        <v>0</v>
      </c>
      <c r="LV114" s="10">
        <v>2320209</v>
      </c>
      <c r="LW114" s="10">
        <v>0</v>
      </c>
      <c r="LX114" s="10">
        <v>0</v>
      </c>
      <c r="LY114" s="10">
        <v>7878907</v>
      </c>
      <c r="LZ114" s="10">
        <v>25892000</v>
      </c>
      <c r="MA114" s="10">
        <v>0</v>
      </c>
      <c r="MB114" s="10">
        <v>0</v>
      </c>
      <c r="MD114" s="10">
        <v>0</v>
      </c>
      <c r="ME114" s="10">
        <v>0</v>
      </c>
      <c r="MF114" s="10">
        <v>0</v>
      </c>
      <c r="MG114" s="10">
        <v>2800000</v>
      </c>
      <c r="MI114" s="10">
        <v>0</v>
      </c>
      <c r="MJ114" s="10">
        <v>0</v>
      </c>
      <c r="MK114" s="10">
        <v>0</v>
      </c>
      <c r="ML114" s="10">
        <v>8594736</v>
      </c>
      <c r="MM114" s="10">
        <v>16486666</v>
      </c>
      <c r="MN114" s="10">
        <v>0</v>
      </c>
      <c r="MO114" s="10">
        <v>0</v>
      </c>
      <c r="MP114" s="10">
        <v>7819425</v>
      </c>
      <c r="MQ114" s="10">
        <v>354174</v>
      </c>
      <c r="MR114" s="10">
        <v>2730445</v>
      </c>
      <c r="MS114" s="10">
        <v>473641</v>
      </c>
      <c r="MT114" s="10">
        <v>2408478</v>
      </c>
      <c r="MU114" s="10">
        <v>4096</v>
      </c>
      <c r="MV114" s="10">
        <v>6550561</v>
      </c>
      <c r="MW114" s="10">
        <v>0</v>
      </c>
      <c r="MX114" s="10">
        <v>1072720</v>
      </c>
      <c r="MY114" s="10">
        <v>0</v>
      </c>
      <c r="MZ114" s="10">
        <v>32945937</v>
      </c>
      <c r="NA114" s="10">
        <v>0</v>
      </c>
      <c r="NB114" s="10">
        <v>0</v>
      </c>
      <c r="NC114" s="10">
        <v>10432</v>
      </c>
      <c r="ND114" s="10">
        <v>0</v>
      </c>
      <c r="NE114" s="10">
        <v>0</v>
      </c>
      <c r="NF114" s="10">
        <v>1420843</v>
      </c>
      <c r="NG114" s="10">
        <v>0</v>
      </c>
      <c r="NH114" s="10">
        <v>0</v>
      </c>
      <c r="NI114" s="10">
        <v>0</v>
      </c>
      <c r="NJ114" s="10">
        <v>0</v>
      </c>
      <c r="NK114" s="10">
        <v>0</v>
      </c>
      <c r="NL114" s="10">
        <v>640721</v>
      </c>
      <c r="NM114" s="10">
        <v>9364177</v>
      </c>
      <c r="NN114" s="10">
        <v>179218</v>
      </c>
      <c r="NO114" s="10">
        <v>0</v>
      </c>
      <c r="NP114" s="10">
        <v>13646195</v>
      </c>
      <c r="NQ114" s="10">
        <v>0</v>
      </c>
      <c r="NR114" s="10">
        <v>0</v>
      </c>
      <c r="NS114" s="10">
        <v>3752000</v>
      </c>
      <c r="NT114" s="10">
        <v>190802</v>
      </c>
      <c r="NU114" s="10">
        <v>13112388</v>
      </c>
      <c r="NV114" s="10">
        <v>5098497</v>
      </c>
      <c r="NW114" s="10">
        <v>1359720</v>
      </c>
      <c r="NX114" s="10">
        <v>0</v>
      </c>
      <c r="NY114" s="10">
        <v>0</v>
      </c>
      <c r="NZ114" s="10">
        <v>220457</v>
      </c>
      <c r="OA114" s="10">
        <v>14441171</v>
      </c>
      <c r="OB114" s="10">
        <v>45933010</v>
      </c>
      <c r="OC114" s="10">
        <v>8616950</v>
      </c>
      <c r="OD114" s="10">
        <v>0</v>
      </c>
      <c r="OE114" s="10">
        <v>0</v>
      </c>
      <c r="OF114" s="10">
        <v>4844173</v>
      </c>
      <c r="OG114" s="10">
        <v>91070</v>
      </c>
      <c r="OH114" s="10">
        <v>415349</v>
      </c>
      <c r="OI114" s="10">
        <v>0</v>
      </c>
      <c r="OJ114" s="10">
        <v>0</v>
      </c>
      <c r="OK114" s="10">
        <v>1623284</v>
      </c>
      <c r="OL114" s="10">
        <v>391080</v>
      </c>
      <c r="OM114" s="10">
        <v>10562</v>
      </c>
      <c r="ON114" s="10">
        <v>0</v>
      </c>
      <c r="OO114" s="10">
        <v>8145000</v>
      </c>
      <c r="OP114" s="10">
        <v>0</v>
      </c>
      <c r="OQ114" s="10">
        <v>3534502</v>
      </c>
      <c r="OR114" s="10">
        <v>3723000</v>
      </c>
      <c r="OS114" s="10">
        <v>159702</v>
      </c>
      <c r="OT114" s="10">
        <v>2677364</v>
      </c>
      <c r="OU114" s="10">
        <v>0</v>
      </c>
    </row>
    <row r="115" spans="1:411" s="10" customFormat="1">
      <c r="A115" s="10" t="s">
        <v>72</v>
      </c>
      <c r="B115" s="91">
        <v>0</v>
      </c>
      <c r="C115" s="10">
        <v>0</v>
      </c>
      <c r="D115" s="10">
        <v>0</v>
      </c>
      <c r="E115" s="10">
        <v>0</v>
      </c>
      <c r="F115" s="10">
        <v>430945</v>
      </c>
      <c r="G115" s="10">
        <v>0</v>
      </c>
      <c r="H115" s="10">
        <v>0</v>
      </c>
      <c r="I115" s="10">
        <v>0</v>
      </c>
      <c r="L115" s="10">
        <v>0</v>
      </c>
      <c r="Q115" s="10">
        <v>0</v>
      </c>
      <c r="T115" s="10">
        <v>23882</v>
      </c>
      <c r="U115" s="10">
        <v>118651</v>
      </c>
      <c r="W115" s="10">
        <v>0</v>
      </c>
      <c r="X115" s="10">
        <v>0</v>
      </c>
      <c r="Y115" s="10">
        <v>163501</v>
      </c>
      <c r="Z115" s="10">
        <v>0</v>
      </c>
      <c r="AA115" s="10">
        <v>0</v>
      </c>
      <c r="AC115" s="10">
        <v>60698</v>
      </c>
      <c r="AD115" s="91">
        <v>275204</v>
      </c>
      <c r="AE115" s="10">
        <v>0</v>
      </c>
      <c r="AF115" s="10">
        <v>0</v>
      </c>
      <c r="BB115" s="10">
        <v>2823473</v>
      </c>
      <c r="BC115" s="10">
        <v>2823473</v>
      </c>
      <c r="BD115" s="10">
        <v>2823473</v>
      </c>
      <c r="BE115" s="10">
        <v>2823473</v>
      </c>
      <c r="BF115" s="10">
        <v>2823473</v>
      </c>
      <c r="BG115" s="10">
        <v>2823473</v>
      </c>
      <c r="BJ115" s="10">
        <v>0</v>
      </c>
      <c r="BN115" s="10">
        <v>15068416</v>
      </c>
      <c r="BO115" s="10">
        <v>10620000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C115" s="10">
        <v>0</v>
      </c>
      <c r="CE115" s="10">
        <v>574070</v>
      </c>
      <c r="CF115" s="10">
        <v>0</v>
      </c>
      <c r="CG115" s="10">
        <v>523783</v>
      </c>
      <c r="CH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E115" s="10">
        <v>79191775</v>
      </c>
      <c r="DF115" s="10">
        <v>21800</v>
      </c>
      <c r="DJ115" s="10">
        <v>0</v>
      </c>
      <c r="DK115" s="10">
        <v>0</v>
      </c>
      <c r="DL115" s="10">
        <v>0</v>
      </c>
      <c r="DN115" s="10">
        <v>0</v>
      </c>
      <c r="DS115" s="10">
        <v>27899</v>
      </c>
      <c r="DT115" s="10">
        <v>0</v>
      </c>
      <c r="DU115" s="10">
        <v>0</v>
      </c>
      <c r="DW115" s="10">
        <v>0</v>
      </c>
      <c r="DX115" s="10">
        <v>67852</v>
      </c>
      <c r="DZ115" s="10">
        <v>980032</v>
      </c>
      <c r="EB115" s="10">
        <v>8372</v>
      </c>
      <c r="EC115" s="10">
        <v>0</v>
      </c>
      <c r="ED115" s="10">
        <v>0</v>
      </c>
      <c r="EE115" s="10">
        <v>61636</v>
      </c>
      <c r="EF115" s="10">
        <v>0</v>
      </c>
      <c r="EG115" s="10">
        <v>0</v>
      </c>
      <c r="EN115" s="10">
        <v>0</v>
      </c>
      <c r="EO115" s="10">
        <v>0</v>
      </c>
      <c r="EQ115" s="10">
        <v>0</v>
      </c>
      <c r="ER115" s="10">
        <v>0</v>
      </c>
      <c r="ES115" s="10">
        <v>0</v>
      </c>
      <c r="ET115" s="10">
        <v>50905</v>
      </c>
      <c r="EV115" s="10">
        <v>30500</v>
      </c>
      <c r="EW115" s="10">
        <v>0</v>
      </c>
      <c r="EY115" s="10">
        <v>0</v>
      </c>
      <c r="FB115" s="10">
        <v>189486</v>
      </c>
      <c r="FC115" s="10">
        <v>0</v>
      </c>
      <c r="FD115" s="10">
        <v>80000</v>
      </c>
      <c r="FE115" s="38">
        <v>0</v>
      </c>
      <c r="FF115" s="10">
        <v>2360500</v>
      </c>
      <c r="FH115" s="10">
        <v>0</v>
      </c>
      <c r="FI115" s="10">
        <v>31815</v>
      </c>
      <c r="FJ115" s="10">
        <v>28167</v>
      </c>
      <c r="FK115" s="10">
        <v>84896</v>
      </c>
      <c r="FL115" s="10">
        <v>19389</v>
      </c>
      <c r="FM115" s="10">
        <v>86150</v>
      </c>
      <c r="FN115" s="10">
        <v>3823</v>
      </c>
      <c r="FO115" s="10">
        <v>98057</v>
      </c>
      <c r="FP115" s="10">
        <v>36066</v>
      </c>
      <c r="FR115" s="10">
        <v>35176</v>
      </c>
      <c r="FW115" s="10">
        <v>11650269</v>
      </c>
      <c r="FZ115" s="10">
        <v>0</v>
      </c>
      <c r="GB115" s="10">
        <v>41099</v>
      </c>
      <c r="GC115" s="10">
        <v>0</v>
      </c>
      <c r="GD115" s="10">
        <v>0</v>
      </c>
      <c r="GE115" s="10">
        <v>150000</v>
      </c>
      <c r="GF115" s="10">
        <v>0</v>
      </c>
      <c r="GH115" s="10">
        <v>46055</v>
      </c>
      <c r="GI115" s="96"/>
      <c r="GJ115" s="10">
        <v>0</v>
      </c>
      <c r="GL115" s="10">
        <v>0</v>
      </c>
      <c r="GM115" s="10">
        <v>0</v>
      </c>
      <c r="GN115" s="10">
        <v>0</v>
      </c>
      <c r="GO115" s="92">
        <v>0</v>
      </c>
      <c r="GP115" s="10">
        <v>0</v>
      </c>
      <c r="GR115" s="10">
        <v>4318</v>
      </c>
      <c r="GS115" s="10">
        <v>82831</v>
      </c>
      <c r="GV115" s="10">
        <v>0</v>
      </c>
      <c r="GW115" s="10">
        <v>0</v>
      </c>
      <c r="HA115" s="10">
        <v>0</v>
      </c>
      <c r="HB115" s="153">
        <v>0</v>
      </c>
      <c r="HC115" s="10">
        <v>0</v>
      </c>
      <c r="HD115" s="92">
        <v>0</v>
      </c>
      <c r="HE115" s="10">
        <v>0</v>
      </c>
      <c r="HF115" s="10">
        <v>0</v>
      </c>
      <c r="HG115" s="10">
        <v>96417</v>
      </c>
      <c r="HI115" s="10">
        <v>0</v>
      </c>
      <c r="HK115" s="10">
        <v>0</v>
      </c>
      <c r="HM115" s="10">
        <v>0</v>
      </c>
      <c r="HO115" s="10">
        <v>0</v>
      </c>
      <c r="HP115" s="10">
        <v>17487</v>
      </c>
      <c r="HQ115" s="10">
        <v>80859</v>
      </c>
      <c r="IB115" s="10">
        <v>1400000</v>
      </c>
      <c r="IF115" s="10">
        <v>0</v>
      </c>
      <c r="IH115" s="10">
        <v>0</v>
      </c>
      <c r="IL115" s="10">
        <v>0</v>
      </c>
      <c r="IO115" s="10">
        <v>73000</v>
      </c>
      <c r="IQ115" s="10">
        <v>44884</v>
      </c>
      <c r="IS115" s="10">
        <v>0</v>
      </c>
      <c r="IT115" s="10">
        <v>0</v>
      </c>
      <c r="IW115" s="10">
        <v>0</v>
      </c>
      <c r="IX115" s="10">
        <v>0</v>
      </c>
      <c r="IZ115" s="10">
        <v>0</v>
      </c>
      <c r="JA115" s="10">
        <v>0</v>
      </c>
      <c r="JB115" s="10">
        <v>322268</v>
      </c>
      <c r="JC115" s="10">
        <v>0</v>
      </c>
      <c r="JE115" s="10">
        <v>0</v>
      </c>
      <c r="JF115" s="10">
        <v>0</v>
      </c>
      <c r="JG115" s="10">
        <v>0</v>
      </c>
      <c r="JH115" s="10">
        <v>0</v>
      </c>
      <c r="JI115" s="10">
        <v>67814</v>
      </c>
      <c r="JJ115" s="10">
        <v>96605</v>
      </c>
      <c r="JK115" s="10">
        <v>115797</v>
      </c>
      <c r="JL115" s="10">
        <v>0</v>
      </c>
      <c r="JM115" s="10">
        <v>67511</v>
      </c>
      <c r="JN115" s="10">
        <v>77992</v>
      </c>
      <c r="JO115" s="10">
        <v>1305210</v>
      </c>
      <c r="JP115" s="10">
        <v>577312</v>
      </c>
      <c r="JQ115" s="10">
        <v>96458</v>
      </c>
      <c r="JR115" s="10">
        <v>802064</v>
      </c>
      <c r="JS115" s="10">
        <v>0</v>
      </c>
      <c r="JT115" s="10">
        <v>1879818</v>
      </c>
      <c r="JU115" s="10">
        <v>98965</v>
      </c>
      <c r="JV115" s="10">
        <v>92466</v>
      </c>
      <c r="JW115" s="10">
        <v>28742825</v>
      </c>
      <c r="KE115" s="10">
        <v>0</v>
      </c>
      <c r="KF115" s="10">
        <v>43668598</v>
      </c>
      <c r="KI115" s="10">
        <v>0</v>
      </c>
      <c r="KJ115" s="96"/>
      <c r="KK115" s="10">
        <v>0</v>
      </c>
      <c r="KL115" s="10">
        <v>125000</v>
      </c>
      <c r="KO115" s="10">
        <v>0</v>
      </c>
      <c r="KT115" s="10">
        <v>0</v>
      </c>
      <c r="KX115" s="10">
        <v>0</v>
      </c>
      <c r="KY115" s="10">
        <v>0</v>
      </c>
      <c r="LB115" s="10">
        <v>0</v>
      </c>
      <c r="LD115" s="10">
        <v>0</v>
      </c>
      <c r="LE115" s="10">
        <v>0</v>
      </c>
      <c r="LH115" s="10">
        <v>0</v>
      </c>
      <c r="LK115" s="10">
        <v>103523</v>
      </c>
      <c r="LL115" s="10">
        <v>0</v>
      </c>
      <c r="LM115" s="10">
        <v>0</v>
      </c>
      <c r="LN115" s="10">
        <v>0</v>
      </c>
      <c r="LO115" s="10">
        <v>0</v>
      </c>
      <c r="LP115" s="10">
        <v>0</v>
      </c>
      <c r="LS115" s="10">
        <v>0</v>
      </c>
      <c r="LT115" s="10">
        <v>0</v>
      </c>
      <c r="LV115" s="10">
        <v>264104</v>
      </c>
      <c r="LY115" s="10">
        <v>0</v>
      </c>
      <c r="LZ115" s="10">
        <v>2529177</v>
      </c>
      <c r="MG115" s="10">
        <v>0</v>
      </c>
      <c r="ML115" s="10">
        <v>0</v>
      </c>
      <c r="MP115" s="10">
        <v>75178</v>
      </c>
      <c r="MQ115" s="10">
        <v>523615</v>
      </c>
      <c r="MR115" s="10">
        <v>0</v>
      </c>
      <c r="MT115" s="10">
        <v>0</v>
      </c>
      <c r="MV115" s="10">
        <v>0</v>
      </c>
      <c r="MW115" s="10">
        <v>0</v>
      </c>
      <c r="MX115" s="10">
        <v>72815</v>
      </c>
      <c r="MZ115" s="10">
        <v>0</v>
      </c>
      <c r="ND115" s="10">
        <v>488833</v>
      </c>
      <c r="NF115" s="10">
        <v>0</v>
      </c>
      <c r="NJ115" s="10">
        <v>0</v>
      </c>
      <c r="NK115" s="10">
        <v>0</v>
      </c>
      <c r="NL115" s="10">
        <v>0</v>
      </c>
      <c r="NN115" s="10">
        <v>229082</v>
      </c>
      <c r="NO115" s="10">
        <v>0</v>
      </c>
      <c r="NT115" s="10">
        <v>0</v>
      </c>
      <c r="NU115" s="10">
        <v>0</v>
      </c>
      <c r="NV115" s="10">
        <v>0</v>
      </c>
      <c r="NW115" s="10">
        <v>0</v>
      </c>
      <c r="NZ115" s="10">
        <v>0</v>
      </c>
      <c r="OA115" s="10">
        <v>72629</v>
      </c>
      <c r="OB115" s="10">
        <v>43719</v>
      </c>
      <c r="OC115" s="10">
        <v>7293053</v>
      </c>
      <c r="OD115" s="10">
        <v>173000</v>
      </c>
      <c r="OG115" s="10">
        <v>0</v>
      </c>
      <c r="OH115" s="10">
        <v>0</v>
      </c>
      <c r="OK115" s="10">
        <v>45000</v>
      </c>
      <c r="OL115" s="10">
        <v>0</v>
      </c>
      <c r="OO115" s="10">
        <v>0</v>
      </c>
      <c r="OQ115" s="10">
        <v>9316401</v>
      </c>
      <c r="OR115" s="10">
        <v>0</v>
      </c>
      <c r="OS115" s="10">
        <v>0</v>
      </c>
    </row>
    <row r="116" spans="1:411" s="10" customFormat="1">
      <c r="A116" s="10" t="s">
        <v>73</v>
      </c>
      <c r="B116" s="91">
        <v>0</v>
      </c>
      <c r="C116" s="10">
        <v>120833</v>
      </c>
      <c r="D116" s="10">
        <v>16731</v>
      </c>
      <c r="E116" s="10">
        <v>416082</v>
      </c>
      <c r="F116" s="10">
        <v>69206</v>
      </c>
      <c r="G116" s="10">
        <v>231676</v>
      </c>
      <c r="H116" s="10">
        <v>0</v>
      </c>
      <c r="I116" s="10">
        <v>103509</v>
      </c>
      <c r="L116" s="10">
        <v>190000</v>
      </c>
      <c r="M116" s="10">
        <v>72730</v>
      </c>
      <c r="Q116" s="10">
        <v>0</v>
      </c>
      <c r="T116" s="10">
        <v>47764</v>
      </c>
      <c r="U116" s="10">
        <v>18589</v>
      </c>
      <c r="W116" s="10">
        <v>25103</v>
      </c>
      <c r="X116" s="10">
        <v>43602</v>
      </c>
      <c r="Y116" s="10">
        <v>16894</v>
      </c>
      <c r="Z116" s="10">
        <v>13169</v>
      </c>
      <c r="AA116" s="10">
        <v>77367</v>
      </c>
      <c r="AC116" s="10">
        <v>9462</v>
      </c>
      <c r="AD116" s="91">
        <v>2461606</v>
      </c>
      <c r="AE116" s="10">
        <v>51722</v>
      </c>
      <c r="AF116" s="10">
        <v>85925</v>
      </c>
      <c r="AW116" s="10">
        <v>110315</v>
      </c>
      <c r="BB116" s="10">
        <v>525000</v>
      </c>
      <c r="BC116" s="10">
        <v>525000</v>
      </c>
      <c r="BD116" s="10">
        <v>525000</v>
      </c>
      <c r="BE116" s="10">
        <v>525000</v>
      </c>
      <c r="BF116" s="10">
        <v>525000</v>
      </c>
      <c r="BG116" s="10">
        <v>525000</v>
      </c>
      <c r="BH116" s="10">
        <v>130168</v>
      </c>
      <c r="BJ116" s="10">
        <v>334439</v>
      </c>
      <c r="BN116" s="10">
        <v>43476</v>
      </c>
      <c r="BO116" s="10">
        <v>10354560</v>
      </c>
      <c r="BP116" s="10">
        <v>37833</v>
      </c>
      <c r="BQ116" s="10">
        <v>0</v>
      </c>
      <c r="BR116" s="10">
        <v>0</v>
      </c>
      <c r="BS116" s="10">
        <v>0</v>
      </c>
      <c r="BT116" s="10">
        <v>21219</v>
      </c>
      <c r="BU116" s="10">
        <v>0</v>
      </c>
      <c r="BV116" s="10">
        <v>0</v>
      </c>
      <c r="BW116" s="10">
        <v>0</v>
      </c>
      <c r="BX116" s="10">
        <v>0</v>
      </c>
      <c r="BY116" s="10">
        <v>33921</v>
      </c>
      <c r="BZ116" s="10">
        <v>0</v>
      </c>
      <c r="CA116" s="10">
        <v>0</v>
      </c>
      <c r="CC116" s="10">
        <v>113328</v>
      </c>
      <c r="CE116" s="10">
        <v>137250</v>
      </c>
      <c r="CF116" s="10">
        <v>137250</v>
      </c>
      <c r="CG116" s="10">
        <v>12378</v>
      </c>
      <c r="CH116" s="10">
        <v>334189</v>
      </c>
      <c r="CI116" s="10">
        <v>254393</v>
      </c>
      <c r="CJ116" s="10">
        <v>433032</v>
      </c>
      <c r="CK116" s="10">
        <v>127242</v>
      </c>
      <c r="CL116" s="10">
        <v>668023</v>
      </c>
      <c r="CM116" s="10">
        <v>194306</v>
      </c>
      <c r="CN116" s="10">
        <v>39088</v>
      </c>
      <c r="CO116" s="10">
        <v>210</v>
      </c>
      <c r="CP116" s="10">
        <v>150865</v>
      </c>
      <c r="CQ116" s="10">
        <v>63097</v>
      </c>
      <c r="CR116" s="10">
        <v>26987</v>
      </c>
      <c r="CS116" s="10">
        <v>216994</v>
      </c>
      <c r="CT116" s="10">
        <v>184815</v>
      </c>
      <c r="CU116" s="10">
        <v>35974</v>
      </c>
      <c r="CV116" s="10">
        <v>44516</v>
      </c>
      <c r="CW116" s="10">
        <v>259380</v>
      </c>
      <c r="CX116" s="10">
        <v>53066</v>
      </c>
      <c r="CY116" s="10">
        <v>143437</v>
      </c>
      <c r="CZ116" s="10">
        <v>139403</v>
      </c>
      <c r="DA116" s="10">
        <v>83517</v>
      </c>
      <c r="DB116" s="10">
        <v>193116</v>
      </c>
      <c r="DC116" s="10">
        <v>57872</v>
      </c>
      <c r="DE116" s="10">
        <v>2149149</v>
      </c>
      <c r="DF116" s="10">
        <v>1057</v>
      </c>
      <c r="DJ116" s="10">
        <v>79583</v>
      </c>
      <c r="DK116" s="10">
        <v>49161</v>
      </c>
      <c r="DL116" s="10">
        <v>0</v>
      </c>
      <c r="DM116" s="10">
        <v>230000</v>
      </c>
      <c r="DN116" s="10">
        <v>157181</v>
      </c>
      <c r="DP116" s="10">
        <v>163333</v>
      </c>
      <c r="DS116" s="10">
        <v>14424</v>
      </c>
      <c r="DT116" s="10">
        <v>172767</v>
      </c>
      <c r="DU116" s="10">
        <v>75000</v>
      </c>
      <c r="DW116" s="10">
        <v>224502</v>
      </c>
      <c r="DX116" s="10">
        <v>63372</v>
      </c>
      <c r="DY116" s="10">
        <v>44443</v>
      </c>
      <c r="EB116" s="10">
        <v>83349</v>
      </c>
      <c r="EC116" s="10">
        <v>115417</v>
      </c>
      <c r="ED116" s="10">
        <v>0</v>
      </c>
      <c r="EE116" s="10">
        <v>108991</v>
      </c>
      <c r="EF116" s="10">
        <v>0</v>
      </c>
      <c r="EG116" s="10">
        <v>0</v>
      </c>
      <c r="EM116" s="10">
        <v>928306</v>
      </c>
      <c r="EN116" s="10">
        <v>300512</v>
      </c>
      <c r="EO116" s="10">
        <v>384958</v>
      </c>
      <c r="EQ116" s="10">
        <v>189136</v>
      </c>
      <c r="ER116" s="10">
        <v>0</v>
      </c>
      <c r="ES116" s="10">
        <v>0</v>
      </c>
      <c r="ET116" s="10">
        <v>208713</v>
      </c>
      <c r="EV116" s="10">
        <v>16642</v>
      </c>
      <c r="EW116" s="10">
        <v>0</v>
      </c>
      <c r="EY116" s="10">
        <v>142752</v>
      </c>
      <c r="FB116" s="10">
        <v>0</v>
      </c>
      <c r="FC116" s="10">
        <v>131737</v>
      </c>
      <c r="FD116" s="10">
        <v>37859</v>
      </c>
      <c r="FE116" s="38">
        <v>0</v>
      </c>
      <c r="FF116" s="10">
        <v>73013</v>
      </c>
      <c r="FG116" s="10">
        <v>3704</v>
      </c>
      <c r="FH116" s="10">
        <v>105000</v>
      </c>
      <c r="FI116" s="10">
        <v>109228</v>
      </c>
      <c r="FJ116" s="10">
        <v>96704</v>
      </c>
      <c r="FK116" s="10">
        <v>291463</v>
      </c>
      <c r="FL116" s="10">
        <v>66566</v>
      </c>
      <c r="FM116" s="10">
        <v>295768</v>
      </c>
      <c r="FN116" s="10">
        <v>13126</v>
      </c>
      <c r="FO116" s="10">
        <v>336647</v>
      </c>
      <c r="FP116" s="10">
        <v>123820</v>
      </c>
      <c r="FR116" s="10">
        <v>120764</v>
      </c>
      <c r="FX116" s="10">
        <v>40000</v>
      </c>
      <c r="FZ116" s="10">
        <v>0</v>
      </c>
      <c r="GB116" s="10">
        <v>0</v>
      </c>
      <c r="GC116" s="10">
        <v>79583</v>
      </c>
      <c r="GD116" s="10">
        <v>125000</v>
      </c>
      <c r="GE116" s="10">
        <v>94216</v>
      </c>
      <c r="GF116" s="10">
        <v>23893</v>
      </c>
      <c r="GH116" s="10">
        <v>87408</v>
      </c>
      <c r="GI116" s="96"/>
      <c r="GJ116" s="10">
        <v>0</v>
      </c>
      <c r="GL116" s="10">
        <v>100000</v>
      </c>
      <c r="GM116" s="10">
        <v>88295</v>
      </c>
      <c r="GN116" s="10">
        <v>0</v>
      </c>
      <c r="GO116" s="92">
        <v>0</v>
      </c>
      <c r="GP116" s="10">
        <v>21329</v>
      </c>
      <c r="GQ116" s="10">
        <v>87456</v>
      </c>
      <c r="GR116" s="10">
        <v>175482</v>
      </c>
      <c r="GS116" s="10">
        <v>164051</v>
      </c>
      <c r="GU116" s="10">
        <v>94521</v>
      </c>
      <c r="GV116" s="10">
        <v>271546</v>
      </c>
      <c r="GW116" s="10">
        <v>58057</v>
      </c>
      <c r="GX116" s="10">
        <v>149167</v>
      </c>
      <c r="GY116" s="10">
        <v>104167</v>
      </c>
      <c r="GZ116" s="10">
        <v>158993</v>
      </c>
      <c r="HA116" s="10">
        <v>323771</v>
      </c>
      <c r="HB116" s="153">
        <v>85407</v>
      </c>
      <c r="HC116" s="10">
        <v>0</v>
      </c>
      <c r="HD116" s="92">
        <v>0</v>
      </c>
      <c r="HE116" s="10">
        <v>452500</v>
      </c>
      <c r="HF116" s="10">
        <v>452500</v>
      </c>
      <c r="HG116" s="10">
        <v>59439</v>
      </c>
      <c r="HI116" s="10">
        <v>179194</v>
      </c>
      <c r="HK116" s="10">
        <v>0</v>
      </c>
      <c r="HM116" s="10">
        <v>0</v>
      </c>
      <c r="HO116" s="10">
        <v>13618</v>
      </c>
      <c r="HP116" s="10">
        <v>59069</v>
      </c>
      <c r="HQ116" s="10">
        <v>0</v>
      </c>
      <c r="IB116" s="10">
        <v>0</v>
      </c>
      <c r="ID116" s="10">
        <v>15231</v>
      </c>
      <c r="IF116" s="10">
        <v>41609</v>
      </c>
      <c r="IH116" s="10">
        <v>332567</v>
      </c>
      <c r="IL116" s="10">
        <v>18226</v>
      </c>
      <c r="IO116" s="10">
        <v>89521</v>
      </c>
      <c r="IS116" s="10">
        <v>176562</v>
      </c>
      <c r="IT116" s="10">
        <v>16280</v>
      </c>
      <c r="IW116" s="10">
        <v>33616</v>
      </c>
      <c r="IX116" s="10">
        <v>9482</v>
      </c>
      <c r="IZ116" s="10">
        <v>168981</v>
      </c>
      <c r="JA116" s="10">
        <v>62679</v>
      </c>
      <c r="JB116" s="10">
        <v>114975</v>
      </c>
      <c r="JC116" s="10">
        <v>944827</v>
      </c>
      <c r="JE116" s="10">
        <v>113333</v>
      </c>
      <c r="JF116" s="10">
        <v>112917</v>
      </c>
      <c r="JG116" s="10">
        <v>1200000</v>
      </c>
      <c r="JH116" s="10">
        <v>10961</v>
      </c>
      <c r="JI116" s="10">
        <v>199942</v>
      </c>
      <c r="JJ116" s="10">
        <v>262586</v>
      </c>
      <c r="JK116" s="10">
        <v>276175</v>
      </c>
      <c r="JL116" s="10">
        <v>-116835</v>
      </c>
      <c r="JM116" s="10">
        <v>401059</v>
      </c>
      <c r="JN116" s="10">
        <v>230093</v>
      </c>
      <c r="JO116" s="10">
        <v>363885</v>
      </c>
      <c r="JP116" s="10">
        <v>308255</v>
      </c>
      <c r="JQ116" s="10">
        <v>216614</v>
      </c>
      <c r="JR116" s="10">
        <v>339963</v>
      </c>
      <c r="JS116" s="10">
        <v>-136562</v>
      </c>
      <c r="JT116" s="10">
        <v>366163.64000000223</v>
      </c>
      <c r="JU116" s="10">
        <v>26018</v>
      </c>
      <c r="JV116" s="10">
        <v>253474</v>
      </c>
      <c r="JW116" s="10">
        <v>33750</v>
      </c>
      <c r="KE116" s="10">
        <v>142806</v>
      </c>
      <c r="KF116" s="10">
        <v>97823</v>
      </c>
      <c r="KH116" s="10">
        <v>115887</v>
      </c>
      <c r="KI116" s="10">
        <v>54039</v>
      </c>
      <c r="KJ116" s="96"/>
      <c r="KK116" s="10">
        <v>84000</v>
      </c>
      <c r="KL116" s="10">
        <v>55662</v>
      </c>
      <c r="KO116" s="10">
        <v>85407</v>
      </c>
      <c r="KT116" s="10">
        <v>11455</v>
      </c>
      <c r="KU116" s="10">
        <v>21049</v>
      </c>
      <c r="KW116" s="10">
        <v>109348</v>
      </c>
      <c r="KX116" s="10">
        <v>33615</v>
      </c>
      <c r="KY116" s="10">
        <v>183092</v>
      </c>
      <c r="LA116" s="10">
        <v>51430</v>
      </c>
      <c r="LB116" s="10">
        <v>229846</v>
      </c>
      <c r="LD116" s="10">
        <v>26210</v>
      </c>
      <c r="LE116" s="10">
        <v>202357</v>
      </c>
      <c r="LH116" s="10">
        <v>10952</v>
      </c>
      <c r="LK116" s="10">
        <v>53864</v>
      </c>
      <c r="LL116" s="10">
        <v>0</v>
      </c>
      <c r="LM116" s="10">
        <v>0</v>
      </c>
      <c r="LN116" s="10">
        <v>44523</v>
      </c>
      <c r="LO116" s="10">
        <v>161011</v>
      </c>
      <c r="LP116" s="10">
        <v>839500</v>
      </c>
      <c r="LQ116" s="10">
        <v>51939</v>
      </c>
      <c r="LT116" s="10">
        <v>0</v>
      </c>
      <c r="LV116" s="10">
        <v>0</v>
      </c>
      <c r="LY116" s="10">
        <v>295000</v>
      </c>
      <c r="LZ116" s="10">
        <v>2454655</v>
      </c>
      <c r="MG116" s="10">
        <v>0</v>
      </c>
      <c r="ML116" s="10">
        <v>232416</v>
      </c>
      <c r="MM116" s="10">
        <v>605717</v>
      </c>
      <c r="MP116" s="10">
        <v>55000</v>
      </c>
      <c r="MQ116" s="10">
        <v>178000</v>
      </c>
      <c r="MR116" s="10">
        <v>15971</v>
      </c>
      <c r="MS116" s="10">
        <v>27841</v>
      </c>
      <c r="MT116" s="10">
        <v>161498</v>
      </c>
      <c r="MU116" s="10">
        <v>4096</v>
      </c>
      <c r="MV116" s="10">
        <v>274377</v>
      </c>
      <c r="MW116" s="10">
        <v>0</v>
      </c>
      <c r="MX116" s="10">
        <v>0</v>
      </c>
      <c r="MZ116" s="10">
        <v>0</v>
      </c>
      <c r="ND116" s="10">
        <v>0</v>
      </c>
      <c r="NF116" s="10">
        <v>55426</v>
      </c>
      <c r="NJ116" s="10">
        <v>0</v>
      </c>
      <c r="NK116" s="10">
        <v>0</v>
      </c>
      <c r="NL116" s="10">
        <v>53589</v>
      </c>
      <c r="NM116" s="10">
        <v>145825</v>
      </c>
      <c r="NO116" s="10">
        <v>0</v>
      </c>
      <c r="NP116" s="10">
        <v>679495</v>
      </c>
      <c r="NS116" s="10">
        <v>38905</v>
      </c>
      <c r="NT116" s="10">
        <v>36159</v>
      </c>
      <c r="NU116" s="10">
        <v>393650</v>
      </c>
      <c r="NV116" s="10">
        <v>5098497</v>
      </c>
      <c r="NW116" s="10">
        <v>49161</v>
      </c>
      <c r="NZ116" s="10">
        <v>2538</v>
      </c>
      <c r="OA116" s="10">
        <v>0</v>
      </c>
      <c r="OB116" s="10">
        <v>793689</v>
      </c>
      <c r="OC116" s="10">
        <v>165000</v>
      </c>
      <c r="OD116" s="10">
        <v>11944</v>
      </c>
      <c r="OF116" s="10">
        <v>329173</v>
      </c>
      <c r="OG116" s="10">
        <v>19100</v>
      </c>
      <c r="OH116" s="10">
        <v>17956</v>
      </c>
      <c r="OK116" s="10">
        <v>91342</v>
      </c>
      <c r="OL116" s="10">
        <v>10654</v>
      </c>
      <c r="OM116" s="10">
        <v>10562</v>
      </c>
      <c r="OO116" s="10">
        <v>175000</v>
      </c>
      <c r="OQ116" s="10">
        <v>3534502</v>
      </c>
      <c r="OR116" s="10">
        <v>87000</v>
      </c>
      <c r="OS116" s="10">
        <v>159702</v>
      </c>
      <c r="OT116" s="10">
        <v>205364</v>
      </c>
    </row>
    <row r="117" spans="1:411" s="10" customFormat="1">
      <c r="A117" s="10" t="s">
        <v>74</v>
      </c>
      <c r="B117" s="93">
        <f>B114+B115-B116</f>
        <v>0</v>
      </c>
      <c r="C117" s="10">
        <v>10051448</v>
      </c>
      <c r="D117" s="10">
        <v>590514</v>
      </c>
      <c r="E117" s="10">
        <v>26392483</v>
      </c>
      <c r="F117" s="10">
        <v>13117158</v>
      </c>
      <c r="G117" s="10">
        <v>14067170</v>
      </c>
      <c r="H117" s="10">
        <v>7853043</v>
      </c>
      <c r="I117" s="10">
        <v>1873551</v>
      </c>
      <c r="L117" s="10">
        <v>6045000</v>
      </c>
      <c r="M117" s="10">
        <v>2114927</v>
      </c>
      <c r="Q117" s="10">
        <v>33726</v>
      </c>
      <c r="T117" s="10">
        <v>0</v>
      </c>
      <c r="U117" s="10">
        <v>100062</v>
      </c>
      <c r="W117" s="10">
        <v>27605</v>
      </c>
      <c r="X117" s="10">
        <v>5984</v>
      </c>
      <c r="Y117" s="10">
        <v>146607</v>
      </c>
      <c r="Z117" s="10">
        <v>28638</v>
      </c>
      <c r="AA117" s="10">
        <v>393885</v>
      </c>
      <c r="AC117" s="10">
        <v>51236</v>
      </c>
      <c r="AD117" s="93">
        <f>AD114+AD115-AD116</f>
        <v>230535651</v>
      </c>
      <c r="AE117" s="10">
        <v>2748278</v>
      </c>
      <c r="AF117" s="10">
        <v>389970</v>
      </c>
      <c r="AS117" s="10">
        <v>100000</v>
      </c>
      <c r="AW117" s="10">
        <v>2442932</v>
      </c>
      <c r="BB117" s="10">
        <v>42018473</v>
      </c>
      <c r="BC117" s="10">
        <v>42018473</v>
      </c>
      <c r="BD117" s="10">
        <v>42018473</v>
      </c>
      <c r="BE117" s="10">
        <v>42018473</v>
      </c>
      <c r="BF117" s="10">
        <v>42018473</v>
      </c>
      <c r="BG117" s="10">
        <v>42018473</v>
      </c>
      <c r="BH117" s="10">
        <v>1956640</v>
      </c>
      <c r="BJ117" s="10">
        <v>15089094</v>
      </c>
      <c r="BN117" s="10">
        <v>19569259</v>
      </c>
      <c r="BO117" s="10">
        <v>18910440</v>
      </c>
      <c r="BP117" s="10">
        <v>1895772</v>
      </c>
      <c r="BQ117" s="10">
        <v>0</v>
      </c>
      <c r="BR117" s="10">
        <v>0</v>
      </c>
      <c r="BS117" s="10">
        <v>0</v>
      </c>
      <c r="BT117" s="10">
        <v>1063247</v>
      </c>
      <c r="BU117" s="10">
        <v>0</v>
      </c>
      <c r="BV117" s="10">
        <v>8</v>
      </c>
      <c r="BW117" s="10">
        <v>0</v>
      </c>
      <c r="BX117" s="10">
        <v>0</v>
      </c>
      <c r="BY117" s="10">
        <v>1699741</v>
      </c>
      <c r="BZ117" s="10">
        <v>0</v>
      </c>
      <c r="CA117" s="10">
        <v>0</v>
      </c>
      <c r="CC117" s="10">
        <v>10743799</v>
      </c>
      <c r="CE117" s="10">
        <v>3141116</v>
      </c>
      <c r="CF117" s="10">
        <v>2632334</v>
      </c>
      <c r="CG117" s="10">
        <v>7313454</v>
      </c>
      <c r="CH117" s="10">
        <v>22912636</v>
      </c>
      <c r="CI117" s="10">
        <v>20708543</v>
      </c>
      <c r="CJ117" s="10">
        <v>21435868</v>
      </c>
      <c r="CK117" s="10">
        <v>6374657</v>
      </c>
      <c r="CL117" s="10">
        <v>29236689</v>
      </c>
      <c r="CM117" s="10">
        <v>16296219</v>
      </c>
      <c r="CN117" s="10">
        <v>7466092</v>
      </c>
      <c r="CO117" s="10">
        <v>338044</v>
      </c>
      <c r="CP117" s="10">
        <v>1870853</v>
      </c>
      <c r="CQ117" s="10">
        <v>1787284</v>
      </c>
      <c r="CR117" s="10">
        <v>3966531</v>
      </c>
      <c r="CS117" s="10">
        <v>12968943</v>
      </c>
      <c r="CT117" s="10">
        <v>22604469</v>
      </c>
      <c r="CU117" s="10">
        <v>9724809</v>
      </c>
      <c r="CV117" s="10">
        <v>15933129</v>
      </c>
      <c r="CW117" s="10">
        <v>2467987</v>
      </c>
      <c r="CX117" s="10">
        <v>7251468</v>
      </c>
      <c r="CY117" s="10">
        <v>8802887</v>
      </c>
      <c r="CZ117" s="10">
        <v>6250023</v>
      </c>
      <c r="DA117" s="10">
        <v>13842274</v>
      </c>
      <c r="DB117" s="10">
        <v>9956971</v>
      </c>
      <c r="DC117" s="10">
        <v>12082750</v>
      </c>
      <c r="DE117" s="10">
        <v>77042626</v>
      </c>
      <c r="DF117" s="10">
        <v>20743</v>
      </c>
      <c r="DI117" s="10">
        <v>805014</v>
      </c>
      <c r="DJ117" s="10">
        <v>4181250</v>
      </c>
      <c r="DK117" s="10">
        <v>1310559</v>
      </c>
      <c r="DL117" s="10">
        <v>0</v>
      </c>
      <c r="DM117" s="10">
        <v>15015000</v>
      </c>
      <c r="DN117" s="10">
        <v>7103315</v>
      </c>
      <c r="DP117" s="10">
        <v>10311667</v>
      </c>
      <c r="DS117" s="10">
        <v>13475</v>
      </c>
      <c r="DT117" s="10">
        <v>10199123</v>
      </c>
      <c r="DU117" s="10">
        <v>3075000</v>
      </c>
      <c r="DW117" s="10">
        <v>9090597</v>
      </c>
      <c r="DX117" s="10">
        <v>2511929</v>
      </c>
      <c r="DY117" s="10">
        <v>2147282</v>
      </c>
      <c r="DZ117" s="10">
        <v>14440697</v>
      </c>
      <c r="EA117" s="10">
        <v>1975000</v>
      </c>
      <c r="EB117" s="10">
        <v>2317240</v>
      </c>
      <c r="EC117" s="10">
        <v>7043659</v>
      </c>
      <c r="ED117" s="10">
        <v>0</v>
      </c>
      <c r="EE117" s="10">
        <v>540308</v>
      </c>
      <c r="EF117" s="10">
        <v>0</v>
      </c>
      <c r="EG117" s="10">
        <v>0</v>
      </c>
      <c r="EM117" s="10">
        <v>128983</v>
      </c>
      <c r="EN117" s="10">
        <v>8151135</v>
      </c>
      <c r="EO117" s="10">
        <v>10318162</v>
      </c>
      <c r="EQ117" s="10">
        <v>5478781</v>
      </c>
      <c r="ER117" s="10">
        <v>0</v>
      </c>
      <c r="ES117" s="10">
        <v>0</v>
      </c>
      <c r="ET117" s="10">
        <v>12056318</v>
      </c>
      <c r="EV117" s="10">
        <v>165296</v>
      </c>
      <c r="EW117" s="10">
        <v>0</v>
      </c>
      <c r="EX117" s="10">
        <v>3289597</v>
      </c>
      <c r="EY117" s="10">
        <v>341619</v>
      </c>
      <c r="EZ117" s="10">
        <v>0</v>
      </c>
      <c r="FA117" s="10">
        <v>0</v>
      </c>
      <c r="FB117" s="10">
        <v>830162</v>
      </c>
      <c r="FC117" s="10">
        <v>0</v>
      </c>
      <c r="FD117" s="10">
        <v>357596</v>
      </c>
      <c r="FE117" s="38">
        <v>0</v>
      </c>
      <c r="FF117" s="10">
        <v>2287487</v>
      </c>
      <c r="FG117" s="10">
        <v>151504</v>
      </c>
      <c r="FH117" s="10">
        <v>3740000</v>
      </c>
      <c r="FI117" s="10">
        <v>6784201</v>
      </c>
      <c r="FJ117" s="10">
        <v>6006324</v>
      </c>
      <c r="FK117" s="10">
        <v>18102908</v>
      </c>
      <c r="FL117" s="10">
        <v>4134473</v>
      </c>
      <c r="FM117" s="10">
        <v>18370318</v>
      </c>
      <c r="FN117" s="10">
        <v>815284</v>
      </c>
      <c r="FO117" s="10">
        <v>20909284</v>
      </c>
      <c r="FP117" s="10">
        <v>7690519</v>
      </c>
      <c r="FR117" s="10">
        <v>7500728</v>
      </c>
      <c r="FU117" s="10">
        <v>0</v>
      </c>
      <c r="FW117" s="10">
        <v>17265000</v>
      </c>
      <c r="FX117" s="10">
        <v>6495000</v>
      </c>
      <c r="FZ117" s="10">
        <v>103298</v>
      </c>
      <c r="GB117" s="10">
        <v>546747</v>
      </c>
      <c r="GC117" s="10">
        <v>4181250</v>
      </c>
      <c r="GD117" s="10">
        <v>10381579</v>
      </c>
      <c r="GE117" s="10">
        <v>3872853</v>
      </c>
      <c r="GF117" s="10">
        <v>79593</v>
      </c>
      <c r="GG117" s="10">
        <v>331425</v>
      </c>
      <c r="GH117" s="10">
        <v>2218242</v>
      </c>
      <c r="GI117" s="97">
        <v>2339963</v>
      </c>
      <c r="GJ117" s="10">
        <v>6715000</v>
      </c>
      <c r="GL117" s="10">
        <v>5870000</v>
      </c>
      <c r="GM117" s="10">
        <v>0</v>
      </c>
      <c r="GN117" s="10">
        <v>0</v>
      </c>
      <c r="GO117" s="94">
        <v>2650847</v>
      </c>
      <c r="GP117" s="10">
        <v>42890</v>
      </c>
      <c r="GQ117" s="10">
        <v>293748</v>
      </c>
      <c r="GR117" s="10">
        <v>5781808</v>
      </c>
      <c r="GS117" s="10">
        <v>752348</v>
      </c>
      <c r="GU117" s="10">
        <v>3020928</v>
      </c>
      <c r="GV117" s="10">
        <v>11004683</v>
      </c>
      <c r="GW117" s="10">
        <v>785747</v>
      </c>
      <c r="GX117" s="10">
        <v>11230833</v>
      </c>
      <c r="GY117" s="10">
        <v>16115833</v>
      </c>
      <c r="GZ117" s="10">
        <v>203420</v>
      </c>
      <c r="HA117" s="10">
        <v>12731654</v>
      </c>
      <c r="HB117" s="153">
        <f>HB114+HB115-HB116</f>
        <v>6119593</v>
      </c>
      <c r="HC117" s="10">
        <v>300000</v>
      </c>
      <c r="HD117" s="94">
        <v>200000</v>
      </c>
      <c r="HE117" s="10">
        <v>11889999</v>
      </c>
      <c r="HF117" s="10">
        <v>11889999</v>
      </c>
      <c r="HG117" s="10">
        <v>114135</v>
      </c>
      <c r="HI117" s="10">
        <v>2217891</v>
      </c>
      <c r="HK117" s="10">
        <v>0</v>
      </c>
      <c r="HM117" s="10">
        <v>0</v>
      </c>
      <c r="HO117" s="10">
        <v>133041</v>
      </c>
      <c r="HP117" s="10">
        <v>261849</v>
      </c>
      <c r="HQ117" s="10">
        <v>9751230</v>
      </c>
      <c r="IB117" s="10">
        <v>1400000</v>
      </c>
      <c r="ID117" s="10">
        <v>14388</v>
      </c>
      <c r="IF117" s="10">
        <v>29286</v>
      </c>
      <c r="IH117" s="10">
        <v>13468740</v>
      </c>
      <c r="IL117" s="10">
        <v>6304</v>
      </c>
      <c r="IO117" s="10">
        <v>66428</v>
      </c>
      <c r="IS117" s="10">
        <v>121887</v>
      </c>
      <c r="IT117" s="10">
        <v>60944</v>
      </c>
      <c r="IW117" s="10">
        <v>208701</v>
      </c>
      <c r="IX117" s="10">
        <v>58864</v>
      </c>
      <c r="IZ117" s="10">
        <v>3540794</v>
      </c>
      <c r="JA117" s="10">
        <v>2505090</v>
      </c>
      <c r="JB117" s="10">
        <v>2833002</v>
      </c>
      <c r="JC117" s="10">
        <v>12522432</v>
      </c>
      <c r="JD117" s="10">
        <v>0</v>
      </c>
      <c r="JE117" s="10">
        <v>7920834</v>
      </c>
      <c r="JF117" s="10">
        <v>8347083</v>
      </c>
      <c r="JG117" s="10">
        <v>0</v>
      </c>
      <c r="JH117" s="10">
        <v>8879</v>
      </c>
      <c r="JI117" s="10">
        <v>16910454</v>
      </c>
      <c r="JJ117" s="10">
        <v>15634842</v>
      </c>
      <c r="JK117" s="10">
        <v>21242217</v>
      </c>
      <c r="JL117" s="10">
        <v>21341776</v>
      </c>
      <c r="JM117" s="10">
        <v>20856792</v>
      </c>
      <c r="JN117" s="10">
        <v>16601905</v>
      </c>
      <c r="JO117" s="10">
        <v>20088836</v>
      </c>
      <c r="JP117" s="10">
        <v>18338050</v>
      </c>
      <c r="JQ117" s="10">
        <v>18008471</v>
      </c>
      <c r="JR117" s="10">
        <v>14306169</v>
      </c>
      <c r="JS117" s="10">
        <v>25368043</v>
      </c>
      <c r="JT117" s="10">
        <v>20214240</v>
      </c>
      <c r="JU117" s="10">
        <v>23932644</v>
      </c>
      <c r="JV117" s="10">
        <v>18374735</v>
      </c>
      <c r="JW117" s="10">
        <v>60124871</v>
      </c>
      <c r="KE117" s="10">
        <v>3957806</v>
      </c>
      <c r="KF117" s="10">
        <v>54568650</v>
      </c>
      <c r="KH117" s="10">
        <v>366641</v>
      </c>
      <c r="KI117" s="10">
        <v>107322</v>
      </c>
      <c r="KJ117" s="97">
        <v>0</v>
      </c>
      <c r="KK117" s="10">
        <v>6906609</v>
      </c>
      <c r="KL117" s="10">
        <v>441091</v>
      </c>
      <c r="KN117" s="10">
        <v>5103765</v>
      </c>
      <c r="KO117" s="10">
        <v>6119593</v>
      </c>
      <c r="KT117" s="10">
        <v>10517976</v>
      </c>
      <c r="KU117" s="10">
        <v>1498909</v>
      </c>
      <c r="KW117" s="10">
        <v>1455968</v>
      </c>
      <c r="KX117" s="10">
        <v>520429</v>
      </c>
      <c r="KY117" s="10">
        <v>1989743</v>
      </c>
      <c r="LA117" s="10">
        <v>1405182</v>
      </c>
      <c r="LB117" s="10">
        <v>1687907</v>
      </c>
      <c r="LD117" s="10">
        <v>4098266</v>
      </c>
      <c r="LE117" s="10">
        <v>6353641</v>
      </c>
      <c r="LH117" s="10">
        <v>9831</v>
      </c>
      <c r="LK117" s="10">
        <v>1893086</v>
      </c>
      <c r="LL117" s="10">
        <v>705648</v>
      </c>
      <c r="LM117" s="10">
        <v>350000</v>
      </c>
      <c r="LN117" s="10">
        <v>187902</v>
      </c>
      <c r="LO117" s="10">
        <v>2652561</v>
      </c>
      <c r="LP117" s="10">
        <v>44886937</v>
      </c>
      <c r="LQ117" s="10">
        <v>4264548</v>
      </c>
      <c r="LR117" s="10">
        <v>7620000</v>
      </c>
      <c r="LS117" s="10">
        <v>34912</v>
      </c>
      <c r="LT117" s="10">
        <v>0</v>
      </c>
      <c r="LV117" s="10">
        <v>2584313</v>
      </c>
      <c r="LY117" s="10">
        <v>7583907</v>
      </c>
      <c r="LZ117" s="10">
        <v>25966522</v>
      </c>
      <c r="MG117" s="10">
        <v>2800000</v>
      </c>
      <c r="ML117" s="10">
        <v>8362320</v>
      </c>
      <c r="MM117" s="10">
        <v>15880949</v>
      </c>
      <c r="MP117" s="10">
        <v>7839603</v>
      </c>
      <c r="MQ117" s="10">
        <v>699789</v>
      </c>
      <c r="MR117" s="10">
        <v>2714474</v>
      </c>
      <c r="MS117" s="10">
        <v>445800</v>
      </c>
      <c r="MT117" s="10">
        <v>2246980</v>
      </c>
      <c r="MU117" s="10">
        <v>0</v>
      </c>
      <c r="MV117" s="10">
        <v>6276184</v>
      </c>
      <c r="MW117" s="10">
        <v>0</v>
      </c>
      <c r="MX117" s="10">
        <v>1145535</v>
      </c>
      <c r="MZ117" s="10">
        <v>32945937</v>
      </c>
      <c r="NC117" s="10">
        <v>10432</v>
      </c>
      <c r="ND117" s="10">
        <v>488833</v>
      </c>
      <c r="NF117" s="10">
        <v>1365417</v>
      </c>
      <c r="NJ117" s="10">
        <v>0</v>
      </c>
      <c r="NK117" s="10">
        <v>0</v>
      </c>
      <c r="NL117" s="10">
        <v>587132</v>
      </c>
      <c r="NM117" s="10">
        <v>9218352</v>
      </c>
      <c r="NN117" s="10">
        <v>408300</v>
      </c>
      <c r="NO117" s="10">
        <v>0</v>
      </c>
      <c r="NP117" s="10">
        <v>12966700</v>
      </c>
      <c r="NS117" s="10">
        <v>3713095</v>
      </c>
      <c r="NT117" s="10">
        <v>154643</v>
      </c>
      <c r="NU117" s="10">
        <v>12718738</v>
      </c>
      <c r="NV117" s="10">
        <v>0</v>
      </c>
      <c r="NW117" s="10">
        <v>1310559</v>
      </c>
      <c r="NZ117" s="10">
        <v>217919</v>
      </c>
      <c r="OA117" s="10">
        <v>14513800</v>
      </c>
      <c r="OB117" s="10">
        <v>45183040</v>
      </c>
      <c r="OC117" s="10">
        <v>15745003</v>
      </c>
      <c r="OD117" s="10">
        <v>161056</v>
      </c>
      <c r="OF117" s="10">
        <v>4515000</v>
      </c>
      <c r="OG117" s="10">
        <v>71970</v>
      </c>
      <c r="OH117" s="10">
        <v>397393</v>
      </c>
      <c r="OK117" s="10">
        <v>1576942</v>
      </c>
      <c r="OL117" s="10">
        <v>380426</v>
      </c>
      <c r="OM117" s="10">
        <v>0</v>
      </c>
      <c r="OO117" s="10">
        <v>7970000</v>
      </c>
      <c r="OQ117" s="10">
        <v>9316401</v>
      </c>
      <c r="OR117" s="10">
        <v>3636000</v>
      </c>
      <c r="OS117" s="10">
        <v>0</v>
      </c>
      <c r="OT117" s="10">
        <v>2472000</v>
      </c>
    </row>
    <row r="118" spans="1:411" s="10" customFormat="1">
      <c r="B118" s="30"/>
      <c r="AD118" s="30"/>
      <c r="FE118" s="38"/>
      <c r="GI118" s="98"/>
      <c r="GO118" s="95"/>
      <c r="HB118" s="154"/>
      <c r="HD118" s="95"/>
      <c r="IC118" s="10">
        <v>0</v>
      </c>
      <c r="KJ118" s="98"/>
    </row>
    <row r="119" spans="1:411" s="10" customFormat="1">
      <c r="A119" s="10" t="s">
        <v>75</v>
      </c>
      <c r="B119" s="91">
        <v>15645</v>
      </c>
      <c r="C119" s="10">
        <v>0</v>
      </c>
      <c r="D119" s="10">
        <v>0</v>
      </c>
      <c r="E119" s="10">
        <v>3529315</v>
      </c>
      <c r="F119" s="10">
        <v>58780</v>
      </c>
      <c r="G119" s="10">
        <v>645476</v>
      </c>
      <c r="H119" s="10">
        <v>0</v>
      </c>
      <c r="I119" s="10">
        <v>709482</v>
      </c>
      <c r="L119" s="10">
        <v>490556</v>
      </c>
      <c r="M119" s="10">
        <v>72404</v>
      </c>
      <c r="Q119" s="10">
        <v>0</v>
      </c>
      <c r="T119" s="10">
        <v>0</v>
      </c>
      <c r="U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C119" s="10">
        <v>0</v>
      </c>
      <c r="AD119" s="91">
        <v>2670314</v>
      </c>
      <c r="AE119" s="10">
        <v>0</v>
      </c>
      <c r="AF119" s="10">
        <v>0</v>
      </c>
      <c r="BB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89082</v>
      </c>
      <c r="BJ119" s="10">
        <v>0</v>
      </c>
      <c r="BN119" s="10">
        <v>0</v>
      </c>
      <c r="BP119" s="10">
        <v>590192</v>
      </c>
      <c r="BQ119" s="10">
        <v>91538</v>
      </c>
      <c r="BR119" s="10">
        <v>95423</v>
      </c>
      <c r="BS119" s="10">
        <v>83625</v>
      </c>
      <c r="BT119" s="10">
        <v>331010</v>
      </c>
      <c r="BU119" s="10">
        <v>101266</v>
      </c>
      <c r="BV119" s="10">
        <v>83497</v>
      </c>
      <c r="BW119" s="10">
        <v>91791</v>
      </c>
      <c r="BX119" s="10">
        <v>14062</v>
      </c>
      <c r="BY119" s="10">
        <v>529164</v>
      </c>
      <c r="BZ119" s="10">
        <v>57802</v>
      </c>
      <c r="CA119" s="10">
        <v>80997</v>
      </c>
      <c r="CC119" s="10">
        <v>879368</v>
      </c>
      <c r="CE119" s="10">
        <v>127570</v>
      </c>
      <c r="CF119" s="10">
        <v>125484</v>
      </c>
      <c r="CG119" s="10">
        <v>24169</v>
      </c>
      <c r="CH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E119" s="10">
        <v>0</v>
      </c>
      <c r="DF119" s="10">
        <v>32352</v>
      </c>
      <c r="DI119" s="10">
        <v>320000</v>
      </c>
      <c r="DJ119" s="10">
        <v>0</v>
      </c>
      <c r="DK119" s="10">
        <v>0</v>
      </c>
      <c r="DL119" s="10">
        <v>0</v>
      </c>
      <c r="DM119" s="10">
        <v>2192065</v>
      </c>
      <c r="DN119" s="10">
        <v>18456</v>
      </c>
      <c r="DS119" s="10">
        <v>4736</v>
      </c>
      <c r="DT119" s="10">
        <v>774749</v>
      </c>
      <c r="DU119" s="10">
        <v>165353</v>
      </c>
      <c r="DW119" s="10">
        <v>0</v>
      </c>
      <c r="DX119" s="10">
        <v>0</v>
      </c>
      <c r="DY119" s="10">
        <v>44443</v>
      </c>
      <c r="DZ119" s="10">
        <v>1582214</v>
      </c>
      <c r="EA119" s="10">
        <v>0</v>
      </c>
      <c r="EB119" s="10">
        <v>9079</v>
      </c>
      <c r="EC119" s="10">
        <v>33775</v>
      </c>
      <c r="ED119" s="10">
        <v>0</v>
      </c>
      <c r="EE119" s="10">
        <v>277126</v>
      </c>
      <c r="EF119" s="10">
        <v>66435</v>
      </c>
      <c r="EG119" s="10">
        <v>0</v>
      </c>
      <c r="EM119" s="10">
        <v>0</v>
      </c>
      <c r="EN119" s="10">
        <v>62600</v>
      </c>
      <c r="EO119" s="10">
        <v>24498</v>
      </c>
      <c r="EQ119" s="10">
        <v>26663</v>
      </c>
      <c r="ER119" s="10">
        <v>0</v>
      </c>
      <c r="ES119" s="10">
        <v>42910</v>
      </c>
      <c r="ET119" s="10">
        <v>86947</v>
      </c>
      <c r="EV119" s="10">
        <v>47400</v>
      </c>
      <c r="EW119" s="10">
        <v>474800</v>
      </c>
      <c r="EX119" s="10">
        <v>0</v>
      </c>
      <c r="EY119" s="10">
        <v>0</v>
      </c>
      <c r="EZ119" s="10">
        <v>7540</v>
      </c>
      <c r="FA119" s="10">
        <v>489890</v>
      </c>
      <c r="FB119" s="10">
        <v>0</v>
      </c>
      <c r="FC119" s="10">
        <v>0</v>
      </c>
      <c r="FD119" s="10">
        <v>0</v>
      </c>
      <c r="FE119" s="38"/>
      <c r="FF119" s="10">
        <v>66723</v>
      </c>
      <c r="FH119" s="10">
        <v>0</v>
      </c>
      <c r="FI119" s="10">
        <v>94131</v>
      </c>
      <c r="FJ119" s="10">
        <v>83338</v>
      </c>
      <c r="FK119" s="10">
        <v>251179</v>
      </c>
      <c r="FL119" s="10">
        <v>57366</v>
      </c>
      <c r="FM119" s="10">
        <v>254889</v>
      </c>
      <c r="FN119" s="10">
        <v>11312</v>
      </c>
      <c r="FO119" s="10">
        <v>290118</v>
      </c>
      <c r="FP119" s="10">
        <v>106707</v>
      </c>
      <c r="FR119" s="10">
        <v>104073</v>
      </c>
      <c r="FU119" s="10">
        <v>4734</v>
      </c>
      <c r="FX119" s="10">
        <v>217892</v>
      </c>
      <c r="FZ119" s="10">
        <v>23075</v>
      </c>
      <c r="GB119" s="10">
        <v>160458</v>
      </c>
      <c r="GC119" s="10">
        <v>0</v>
      </c>
      <c r="GD119" s="10">
        <v>3252069</v>
      </c>
      <c r="GE119" s="10">
        <v>321314</v>
      </c>
      <c r="GF119" s="10">
        <v>0</v>
      </c>
      <c r="GG119" s="10">
        <v>12644</v>
      </c>
      <c r="GH119" s="10">
        <v>415350</v>
      </c>
      <c r="GI119" s="96">
        <v>35844</v>
      </c>
      <c r="GJ119" s="10">
        <v>0</v>
      </c>
      <c r="GL119" s="10">
        <v>87083</v>
      </c>
      <c r="GM119" s="10">
        <v>0</v>
      </c>
      <c r="GN119" s="10">
        <v>21834</v>
      </c>
      <c r="GO119" s="92">
        <v>37759</v>
      </c>
      <c r="GP119" s="10">
        <v>0</v>
      </c>
      <c r="GQ119" s="10">
        <v>223841</v>
      </c>
      <c r="GR119" s="10">
        <v>143313</v>
      </c>
      <c r="GS119" s="10">
        <v>43994</v>
      </c>
      <c r="GW119" s="10">
        <v>0</v>
      </c>
      <c r="GX119" s="10">
        <v>0</v>
      </c>
      <c r="GY119" s="10">
        <v>0</v>
      </c>
      <c r="GZ119" s="10">
        <v>0</v>
      </c>
      <c r="HA119" s="10">
        <v>0</v>
      </c>
      <c r="HB119" s="153">
        <v>430316</v>
      </c>
      <c r="HC119" s="10">
        <v>0</v>
      </c>
      <c r="HD119" s="92">
        <v>103348</v>
      </c>
      <c r="HE119" s="10">
        <v>0</v>
      </c>
      <c r="HF119" s="10">
        <v>0</v>
      </c>
      <c r="HG119" s="10">
        <v>224244</v>
      </c>
      <c r="HI119" s="10">
        <v>232862</v>
      </c>
      <c r="HK119" s="10">
        <v>917873</v>
      </c>
      <c r="HM119" s="10">
        <v>0</v>
      </c>
      <c r="HO119" s="10">
        <v>13618</v>
      </c>
      <c r="HP119" s="10">
        <v>246532</v>
      </c>
      <c r="HQ119" s="10">
        <v>0</v>
      </c>
      <c r="IB119" s="10">
        <v>0</v>
      </c>
      <c r="IC119" s="10">
        <v>9166</v>
      </c>
      <c r="IF119" s="10">
        <v>10469</v>
      </c>
      <c r="IH119" s="10">
        <v>0</v>
      </c>
      <c r="IL119" s="10">
        <v>0</v>
      </c>
      <c r="IO119" s="10">
        <v>0</v>
      </c>
      <c r="IS119" s="10">
        <v>0</v>
      </c>
      <c r="IT119" s="10">
        <v>0</v>
      </c>
      <c r="IW119" s="10">
        <v>0</v>
      </c>
      <c r="IX119" s="10">
        <v>0</v>
      </c>
      <c r="IZ119" s="10">
        <v>0</v>
      </c>
      <c r="JA119" s="10">
        <v>0</v>
      </c>
      <c r="JB119" s="10">
        <v>22211</v>
      </c>
      <c r="JC119" s="10">
        <v>0</v>
      </c>
      <c r="JD119" s="10">
        <v>15405</v>
      </c>
      <c r="JE119" s="10">
        <v>0</v>
      </c>
      <c r="JF119" s="10">
        <v>0</v>
      </c>
      <c r="JG119" s="10">
        <v>0</v>
      </c>
      <c r="JH119" s="10">
        <v>10012</v>
      </c>
      <c r="JI119" s="10">
        <v>19111</v>
      </c>
      <c r="JJ119" s="10">
        <v>10604</v>
      </c>
      <c r="JK119" s="10">
        <v>24193</v>
      </c>
      <c r="JL119" s="10">
        <v>0</v>
      </c>
      <c r="JM119" s="10">
        <v>16551</v>
      </c>
      <c r="JN119" s="10">
        <v>21363</v>
      </c>
      <c r="JO119" s="10">
        <v>16337</v>
      </c>
      <c r="JP119" s="10">
        <v>321718</v>
      </c>
      <c r="JQ119" s="10">
        <v>16366</v>
      </c>
      <c r="JR119" s="10">
        <v>320654</v>
      </c>
      <c r="JS119" s="10">
        <v>0</v>
      </c>
      <c r="JT119" s="10">
        <v>14533</v>
      </c>
      <c r="JU119" s="10">
        <v>24991</v>
      </c>
      <c r="JV119" s="10">
        <v>13808</v>
      </c>
      <c r="JW119" s="10">
        <v>650729</v>
      </c>
      <c r="KE119" s="10">
        <v>142806</v>
      </c>
      <c r="KF119" s="10">
        <v>1119199</v>
      </c>
      <c r="KH119" s="10">
        <v>217786</v>
      </c>
      <c r="KI119" s="10">
        <v>71145</v>
      </c>
      <c r="KJ119" s="96">
        <v>18466</v>
      </c>
      <c r="KK119" s="10">
        <v>0</v>
      </c>
      <c r="KL119" s="10">
        <v>49150</v>
      </c>
      <c r="KN119" s="10">
        <v>0</v>
      </c>
      <c r="KO119" s="10">
        <v>430316</v>
      </c>
      <c r="KT119" s="10">
        <v>1246490</v>
      </c>
      <c r="KU119" s="10">
        <v>68436</v>
      </c>
      <c r="KW119" s="10">
        <v>158484</v>
      </c>
      <c r="KX119" s="10">
        <v>941</v>
      </c>
      <c r="KY119" s="10">
        <v>146208</v>
      </c>
      <c r="LA119" s="10">
        <v>51430</v>
      </c>
      <c r="LD119" s="10">
        <v>22235</v>
      </c>
      <c r="LE119" s="10">
        <v>561037</v>
      </c>
      <c r="LH119" s="10">
        <v>9510</v>
      </c>
      <c r="LK119" s="10">
        <v>16403</v>
      </c>
      <c r="LL119" s="10">
        <v>0</v>
      </c>
      <c r="LM119" s="10">
        <v>394306</v>
      </c>
      <c r="LN119" s="10">
        <v>0</v>
      </c>
      <c r="LP119" s="10">
        <v>0</v>
      </c>
      <c r="LQ119" s="10">
        <v>334947</v>
      </c>
      <c r="LR119" s="10">
        <v>81454</v>
      </c>
      <c r="LT119" s="10">
        <v>9429</v>
      </c>
      <c r="LV119" s="10">
        <v>0</v>
      </c>
      <c r="LY119" s="10">
        <v>923478</v>
      </c>
      <c r="LZ119" s="10">
        <v>291731</v>
      </c>
      <c r="MG119" s="10">
        <v>167339</v>
      </c>
      <c r="ML119" s="10">
        <v>212624</v>
      </c>
      <c r="MP119" s="10">
        <v>149936</v>
      </c>
      <c r="MQ119" s="10">
        <v>115452</v>
      </c>
      <c r="MR119" s="10">
        <v>0</v>
      </c>
      <c r="MS119" s="10">
        <v>116674</v>
      </c>
      <c r="MT119" s="10">
        <v>132000</v>
      </c>
      <c r="MU119" s="10">
        <v>26139</v>
      </c>
      <c r="MV119" s="10">
        <v>1520</v>
      </c>
      <c r="MW119" s="10">
        <v>14555</v>
      </c>
      <c r="MX119" s="10">
        <v>0</v>
      </c>
      <c r="MZ119" s="10">
        <v>29410</v>
      </c>
      <c r="ND119" s="10">
        <v>24278</v>
      </c>
      <c r="NF119" s="10">
        <v>0</v>
      </c>
      <c r="NJ119" s="10">
        <v>405119</v>
      </c>
      <c r="NK119" s="10">
        <v>390875</v>
      </c>
      <c r="NM119" s="10">
        <v>208648</v>
      </c>
      <c r="NN119" s="10">
        <v>244170</v>
      </c>
      <c r="NO119" s="10">
        <v>150000</v>
      </c>
      <c r="NT119" s="10">
        <v>29391</v>
      </c>
      <c r="NU119" s="10">
        <v>0</v>
      </c>
      <c r="NV119" s="10">
        <v>0</v>
      </c>
      <c r="NW119" s="10">
        <v>0</v>
      </c>
      <c r="NZ119" s="10">
        <v>0</v>
      </c>
      <c r="OA119" s="10">
        <v>566789</v>
      </c>
      <c r="OB119" s="10">
        <v>0</v>
      </c>
      <c r="OC119" s="10">
        <v>0</v>
      </c>
      <c r="OD119" s="10">
        <v>0</v>
      </c>
      <c r="OF119" s="10">
        <v>4115</v>
      </c>
      <c r="OG119" s="10">
        <v>29360</v>
      </c>
      <c r="OH119" s="10">
        <v>21267</v>
      </c>
      <c r="OK119" s="10">
        <v>132410</v>
      </c>
      <c r="OL119" s="10">
        <v>681082</v>
      </c>
      <c r="OO119" s="10">
        <v>170000</v>
      </c>
      <c r="OQ119" s="10">
        <v>32798</v>
      </c>
      <c r="OR119" s="10">
        <v>482800</v>
      </c>
      <c r="OS119" s="10">
        <v>404053</v>
      </c>
    </row>
    <row r="120" spans="1:411" s="10" customFormat="1">
      <c r="A120" s="10" t="s">
        <v>76</v>
      </c>
      <c r="B120" s="91">
        <v>5861</v>
      </c>
      <c r="C120" s="10">
        <v>0</v>
      </c>
      <c r="D120" s="10">
        <v>0</v>
      </c>
      <c r="E120" s="10">
        <v>1752460</v>
      </c>
      <c r="F120" s="10">
        <v>687594</v>
      </c>
      <c r="G120" s="10">
        <v>620234</v>
      </c>
      <c r="H120" s="10">
        <v>0</v>
      </c>
      <c r="I120" s="10">
        <v>662757</v>
      </c>
      <c r="L120" s="10">
        <v>428453</v>
      </c>
      <c r="M120" s="10">
        <v>75939</v>
      </c>
      <c r="Q120" s="10">
        <v>0</v>
      </c>
      <c r="T120" s="10">
        <v>0</v>
      </c>
      <c r="U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C120" s="10">
        <v>0</v>
      </c>
      <c r="AD120" s="91">
        <v>7547472</v>
      </c>
      <c r="AE120" s="10">
        <v>0</v>
      </c>
      <c r="AF120" s="10">
        <v>0</v>
      </c>
      <c r="BB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93191</v>
      </c>
      <c r="BJ120" s="10">
        <v>0</v>
      </c>
      <c r="BN120" s="10">
        <v>0</v>
      </c>
      <c r="BP120" s="10">
        <v>110806</v>
      </c>
      <c r="BQ120" s="10">
        <v>85589</v>
      </c>
      <c r="BR120" s="10">
        <v>89221</v>
      </c>
      <c r="BS120" s="10">
        <v>78190</v>
      </c>
      <c r="BT120" s="10">
        <v>62146</v>
      </c>
      <c r="BU120" s="10">
        <v>94685</v>
      </c>
      <c r="BV120" s="10">
        <v>78070</v>
      </c>
      <c r="BW120" s="10">
        <v>85825</v>
      </c>
      <c r="BX120" s="10">
        <v>13148</v>
      </c>
      <c r="BY120" s="10">
        <v>99348</v>
      </c>
      <c r="BZ120" s="10">
        <v>54045</v>
      </c>
      <c r="CA120" s="10">
        <v>75733</v>
      </c>
      <c r="CC120" s="10">
        <v>1037572</v>
      </c>
      <c r="CE120" s="10">
        <v>140000</v>
      </c>
      <c r="CF120" s="10">
        <v>140000</v>
      </c>
      <c r="CG120" s="10">
        <v>133205</v>
      </c>
      <c r="CH120" s="10">
        <v>327166</v>
      </c>
      <c r="CI120" s="10">
        <v>268124</v>
      </c>
      <c r="CJ120" s="10">
        <v>435642</v>
      </c>
      <c r="CK120" s="10">
        <v>131950</v>
      </c>
      <c r="CL120" s="10">
        <v>689086</v>
      </c>
      <c r="CM120" s="10">
        <v>198249</v>
      </c>
      <c r="CN120" s="10">
        <v>42297</v>
      </c>
      <c r="CO120" s="10">
        <v>0</v>
      </c>
      <c r="CP120" s="10">
        <v>154724</v>
      </c>
      <c r="CQ120" s="10">
        <v>71753</v>
      </c>
      <c r="CR120" s="10">
        <v>21615</v>
      </c>
      <c r="CS120" s="10">
        <v>216438</v>
      </c>
      <c r="CT120" s="10">
        <v>163531</v>
      </c>
      <c r="CU120" s="10">
        <v>30893</v>
      </c>
      <c r="CV120" s="10">
        <v>30383</v>
      </c>
      <c r="CW120" s="10">
        <v>265971</v>
      </c>
      <c r="CX120" s="10">
        <v>60424</v>
      </c>
      <c r="CY120" s="10">
        <v>140284</v>
      </c>
      <c r="CZ120" s="10">
        <v>140284</v>
      </c>
      <c r="DA120" s="10">
        <v>96300</v>
      </c>
      <c r="DB120" s="10">
        <v>194616</v>
      </c>
      <c r="DC120" s="10">
        <v>66678</v>
      </c>
      <c r="DE120" s="10">
        <v>0</v>
      </c>
      <c r="DF120" s="10">
        <v>33251</v>
      </c>
      <c r="DI120" s="10">
        <v>320000</v>
      </c>
      <c r="DJ120" s="10">
        <v>0</v>
      </c>
      <c r="DK120" s="10">
        <v>0</v>
      </c>
      <c r="DL120" s="10">
        <v>0</v>
      </c>
      <c r="DM120" s="10">
        <v>1170759</v>
      </c>
      <c r="DN120" s="10">
        <v>6224</v>
      </c>
      <c r="DS120" s="10">
        <v>10912</v>
      </c>
      <c r="DT120" s="10">
        <v>789231</v>
      </c>
      <c r="DU120" s="10">
        <v>0</v>
      </c>
      <c r="DW120" s="10">
        <v>0</v>
      </c>
      <c r="DX120" s="10">
        <v>0</v>
      </c>
      <c r="DY120" s="10">
        <v>48132</v>
      </c>
      <c r="DZ120" s="10">
        <v>1562023</v>
      </c>
      <c r="EA120" s="10">
        <v>0</v>
      </c>
      <c r="EB120" s="10">
        <v>0</v>
      </c>
      <c r="EC120" s="10">
        <v>57921</v>
      </c>
      <c r="EE120" s="10">
        <v>276505</v>
      </c>
      <c r="EF120" s="10">
        <v>67548</v>
      </c>
      <c r="EG120" s="10">
        <v>0</v>
      </c>
      <c r="EM120" s="10">
        <v>0</v>
      </c>
      <c r="EN120" s="10">
        <v>19709</v>
      </c>
      <c r="EO120" s="10">
        <v>246</v>
      </c>
      <c r="EQ120" s="10">
        <v>31991</v>
      </c>
      <c r="ER120" s="10">
        <v>78324</v>
      </c>
      <c r="ES120" s="10">
        <v>18734</v>
      </c>
      <c r="ET120" s="10">
        <v>57805</v>
      </c>
      <c r="EV120" s="10">
        <v>47400</v>
      </c>
      <c r="EW120" s="10">
        <v>572238</v>
      </c>
      <c r="EX120" s="10">
        <v>0</v>
      </c>
      <c r="EY120" s="10">
        <v>0</v>
      </c>
      <c r="EZ120" s="10">
        <v>31522</v>
      </c>
      <c r="FA120" s="10">
        <v>0</v>
      </c>
      <c r="FB120" s="10">
        <v>0</v>
      </c>
      <c r="FC120" s="10">
        <v>0</v>
      </c>
      <c r="FD120" s="10">
        <v>0</v>
      </c>
      <c r="FE120" s="38"/>
      <c r="FF120" s="10">
        <v>28380</v>
      </c>
      <c r="FH120" s="10">
        <v>5294</v>
      </c>
      <c r="FI120" s="10">
        <v>102778</v>
      </c>
      <c r="FJ120" s="10">
        <v>90994</v>
      </c>
      <c r="FK120" s="10">
        <v>274253</v>
      </c>
      <c r="FL120" s="10">
        <v>62636</v>
      </c>
      <c r="FM120" s="10">
        <v>278304</v>
      </c>
      <c r="FN120" s="10">
        <v>12351</v>
      </c>
      <c r="FO120" s="10">
        <v>316769</v>
      </c>
      <c r="FP120" s="10">
        <v>116509</v>
      </c>
      <c r="FR120" s="10">
        <v>113634</v>
      </c>
      <c r="FU120" s="10">
        <v>5637</v>
      </c>
      <c r="FX120" s="10">
        <v>206632</v>
      </c>
      <c r="FZ120" s="10">
        <v>79334</v>
      </c>
      <c r="GB120" s="10">
        <v>197557</v>
      </c>
      <c r="GC120" s="10">
        <v>0</v>
      </c>
      <c r="GD120" s="10">
        <v>4037216</v>
      </c>
      <c r="GE120" s="10">
        <v>350275</v>
      </c>
      <c r="GF120" s="10">
        <v>0</v>
      </c>
      <c r="GG120" s="10">
        <v>3153</v>
      </c>
      <c r="GH120" s="10">
        <v>215596</v>
      </c>
      <c r="GI120" s="96">
        <v>25872</v>
      </c>
      <c r="GJ120" s="10">
        <v>70000</v>
      </c>
      <c r="GL120" s="10">
        <v>80761</v>
      </c>
      <c r="GM120" s="10">
        <v>0</v>
      </c>
      <c r="GN120" s="10">
        <v>22062</v>
      </c>
      <c r="GO120" s="92">
        <v>31227</v>
      </c>
      <c r="GP120" s="10">
        <v>0</v>
      </c>
      <c r="GQ120" s="10">
        <v>16534</v>
      </c>
      <c r="GR120" s="10">
        <v>155489</v>
      </c>
      <c r="GS120" s="10">
        <v>32330</v>
      </c>
      <c r="GX120" s="10">
        <v>0</v>
      </c>
      <c r="GY120" s="10">
        <v>0</v>
      </c>
      <c r="GZ120" s="10">
        <v>0</v>
      </c>
      <c r="HA120" s="10">
        <v>0</v>
      </c>
      <c r="HB120" s="153">
        <v>366402</v>
      </c>
      <c r="HD120" s="92">
        <v>68068</v>
      </c>
      <c r="HE120" s="10">
        <v>0</v>
      </c>
      <c r="HF120" s="10">
        <v>0</v>
      </c>
      <c r="HG120" s="10">
        <v>361933</v>
      </c>
      <c r="HI120" s="10">
        <v>244321</v>
      </c>
      <c r="HK120" s="10">
        <v>1244871</v>
      </c>
      <c r="HM120" s="10">
        <v>0</v>
      </c>
      <c r="HO120" s="10">
        <v>15123</v>
      </c>
      <c r="HQ120" s="10">
        <v>80859</v>
      </c>
      <c r="IB120" s="10">
        <v>25854</v>
      </c>
      <c r="IC120" s="12">
        <v>9166</v>
      </c>
      <c r="IF120" s="10">
        <v>11533</v>
      </c>
      <c r="IH120" s="10">
        <v>23008</v>
      </c>
      <c r="IL120" s="10">
        <v>0</v>
      </c>
      <c r="IO120" s="10">
        <v>0</v>
      </c>
      <c r="IS120" s="10">
        <v>0</v>
      </c>
      <c r="IT120" s="10">
        <v>0</v>
      </c>
      <c r="IW120" s="10">
        <v>0</v>
      </c>
      <c r="IX120" s="10">
        <v>0</v>
      </c>
      <c r="IZ120" s="10">
        <v>0</v>
      </c>
      <c r="JA120" s="10">
        <v>0</v>
      </c>
      <c r="JB120" s="10">
        <v>163018</v>
      </c>
      <c r="JC120" s="10">
        <v>0</v>
      </c>
      <c r="JE120" s="10">
        <v>0</v>
      </c>
      <c r="JG120" s="10">
        <v>0</v>
      </c>
      <c r="JH120" s="10">
        <v>10961</v>
      </c>
      <c r="JI120" s="10">
        <v>36458.74</v>
      </c>
      <c r="JJ120" s="10">
        <v>10330</v>
      </c>
      <c r="JK120" s="10">
        <v>82051</v>
      </c>
      <c r="JL120" s="10">
        <v>114350.59</v>
      </c>
      <c r="JM120" s="10">
        <v>11884.43</v>
      </c>
      <c r="JN120" s="10">
        <v>79675</v>
      </c>
      <c r="JO120" s="10">
        <v>14449</v>
      </c>
      <c r="JP120" s="10">
        <v>29261.599999999999</v>
      </c>
      <c r="JQ120" s="10">
        <v>49075.01</v>
      </c>
      <c r="JR120" s="10">
        <v>47878</v>
      </c>
      <c r="JS120" s="10">
        <v>81877</v>
      </c>
      <c r="JT120" s="10">
        <v>21843.32</v>
      </c>
      <c r="JU120" s="10">
        <v>40395</v>
      </c>
      <c r="JV120" s="10">
        <v>75508</v>
      </c>
      <c r="JW120" s="10">
        <v>821423</v>
      </c>
      <c r="KE120" s="10">
        <v>148650</v>
      </c>
      <c r="KF120" s="10">
        <v>10157708</v>
      </c>
      <c r="KH120" s="10">
        <v>142416</v>
      </c>
      <c r="KI120" s="10">
        <v>54039</v>
      </c>
      <c r="KJ120" s="96">
        <v>19178</v>
      </c>
      <c r="KK120" s="10">
        <v>0</v>
      </c>
      <c r="KL120" s="10">
        <v>27322</v>
      </c>
      <c r="KN120" s="10">
        <v>0</v>
      </c>
      <c r="KO120" s="10">
        <v>366402</v>
      </c>
      <c r="KT120" s="10">
        <v>221191</v>
      </c>
      <c r="KU120" s="10">
        <v>86980</v>
      </c>
      <c r="KW120" s="10">
        <v>128717</v>
      </c>
      <c r="KX120" s="10">
        <v>1652</v>
      </c>
      <c r="KY120" s="10">
        <v>154000</v>
      </c>
      <c r="LA120" s="10">
        <v>50036</v>
      </c>
      <c r="LD120" s="10">
        <v>24000</v>
      </c>
      <c r="LE120" s="10">
        <v>532763</v>
      </c>
      <c r="LH120" s="10">
        <v>10952</v>
      </c>
      <c r="LK120" s="10">
        <v>0</v>
      </c>
      <c r="LL120" s="10">
        <v>0</v>
      </c>
      <c r="LM120" s="10">
        <v>261550</v>
      </c>
      <c r="LN120" s="10">
        <v>0</v>
      </c>
      <c r="LP120" s="10">
        <v>0</v>
      </c>
      <c r="LQ120" s="10">
        <v>400758</v>
      </c>
      <c r="LR120" s="10">
        <v>20122</v>
      </c>
      <c r="LT120" s="10">
        <v>0</v>
      </c>
      <c r="LV120" s="10">
        <v>0</v>
      </c>
      <c r="LY120" s="10">
        <v>628478</v>
      </c>
      <c r="LZ120" s="10">
        <v>0</v>
      </c>
      <c r="MG120" s="10">
        <v>32963</v>
      </c>
      <c r="ML120" s="10">
        <v>168815</v>
      </c>
      <c r="MP120" s="10">
        <v>200709</v>
      </c>
      <c r="MQ120" s="10">
        <v>0</v>
      </c>
      <c r="MR120" s="10">
        <v>0</v>
      </c>
      <c r="MS120" s="10">
        <v>137298</v>
      </c>
      <c r="MT120" s="10">
        <v>137320</v>
      </c>
      <c r="MU120" s="10">
        <v>14348</v>
      </c>
      <c r="MV120" s="10">
        <v>925</v>
      </c>
      <c r="MW120" s="10">
        <v>1373</v>
      </c>
      <c r="MX120" s="10">
        <v>0</v>
      </c>
      <c r="MZ120" s="10">
        <v>185630</v>
      </c>
      <c r="ND120" s="10">
        <v>36368</v>
      </c>
      <c r="NF120" s="10">
        <v>0</v>
      </c>
      <c r="NJ120" s="10">
        <v>490361</v>
      </c>
      <c r="NK120" s="10">
        <v>427581</v>
      </c>
      <c r="NL120" s="10">
        <v>13114</v>
      </c>
      <c r="NM120" s="10">
        <v>453759</v>
      </c>
      <c r="NN120" s="10">
        <v>504663</v>
      </c>
      <c r="NO120" s="10">
        <v>146259</v>
      </c>
      <c r="NT120" s="10">
        <v>0</v>
      </c>
      <c r="NU120" s="10">
        <v>0</v>
      </c>
      <c r="NV120" s="10">
        <v>0</v>
      </c>
      <c r="NW120" s="10">
        <v>0</v>
      </c>
      <c r="NZ120" s="10">
        <v>0</v>
      </c>
      <c r="OA120" s="10">
        <v>698971</v>
      </c>
      <c r="OB120" s="10">
        <v>0</v>
      </c>
      <c r="OC120" s="10">
        <v>0</v>
      </c>
      <c r="OD120" s="10">
        <v>37671</v>
      </c>
      <c r="OF120" s="10">
        <v>171000</v>
      </c>
      <c r="OG120" s="10">
        <v>29360</v>
      </c>
      <c r="OH120" s="10">
        <v>29334</v>
      </c>
      <c r="OK120" s="10">
        <v>93484</v>
      </c>
      <c r="OL120" s="10">
        <v>935516</v>
      </c>
      <c r="OO120" s="10">
        <v>175000</v>
      </c>
      <c r="OQ120" s="10">
        <v>42925</v>
      </c>
      <c r="OR120" s="10">
        <v>492600</v>
      </c>
      <c r="OS120" s="10">
        <v>312009</v>
      </c>
    </row>
    <row r="121" spans="1:411" s="12" customFormat="1">
      <c r="A121" s="12" t="s">
        <v>963</v>
      </c>
    </row>
    <row r="122" spans="1:411" s="10" customFormat="1">
      <c r="A122" s="16" t="s">
        <v>924</v>
      </c>
      <c r="B122" s="10">
        <v>336807</v>
      </c>
      <c r="C122" s="10">
        <v>2210262</v>
      </c>
      <c r="D122" s="10">
        <v>739015</v>
      </c>
      <c r="E122" s="10">
        <v>5144255</v>
      </c>
      <c r="F122" s="10">
        <v>2000218</v>
      </c>
      <c r="G122" s="10">
        <v>3334120</v>
      </c>
      <c r="H122" s="10">
        <v>2394259</v>
      </c>
      <c r="I122" s="10">
        <v>600156</v>
      </c>
      <c r="J122" s="10">
        <v>831802</v>
      </c>
      <c r="K122" s="10">
        <v>651781</v>
      </c>
      <c r="L122" s="10">
        <v>1345674</v>
      </c>
      <c r="M122" s="10">
        <v>2141359</v>
      </c>
      <c r="N122" s="10">
        <v>333508</v>
      </c>
      <c r="O122" s="10">
        <v>67379</v>
      </c>
      <c r="P122" s="10">
        <v>341253</v>
      </c>
      <c r="Q122" s="10">
        <v>530461</v>
      </c>
      <c r="R122" s="10">
        <v>1581850</v>
      </c>
      <c r="S122" s="10">
        <v>448475</v>
      </c>
      <c r="T122" s="10">
        <v>1623125</v>
      </c>
      <c r="U122" s="10">
        <v>649516</v>
      </c>
      <c r="V122" s="10">
        <v>1086015</v>
      </c>
      <c r="W122" s="10">
        <v>961107</v>
      </c>
      <c r="X122" s="10">
        <v>822039</v>
      </c>
      <c r="Y122" s="10">
        <v>1581331</v>
      </c>
      <c r="Z122" s="10">
        <v>1614086</v>
      </c>
      <c r="AA122" s="10">
        <v>1491388</v>
      </c>
      <c r="AB122" s="10">
        <v>1573148</v>
      </c>
      <c r="AC122" s="10">
        <v>1502709</v>
      </c>
      <c r="AD122" s="10">
        <v>33808475</v>
      </c>
      <c r="AE122" s="10">
        <v>10560003</v>
      </c>
      <c r="AF122" s="10">
        <v>1294747</v>
      </c>
      <c r="AG122" s="10">
        <v>3398029</v>
      </c>
      <c r="AH122" s="10">
        <v>2141803</v>
      </c>
      <c r="AI122" s="10">
        <v>2030095</v>
      </c>
      <c r="AJ122" s="10">
        <v>2039303</v>
      </c>
      <c r="AK122" s="10">
        <v>2272735</v>
      </c>
      <c r="AL122" s="10">
        <v>2857346</v>
      </c>
      <c r="AM122" s="10">
        <v>3102081</v>
      </c>
      <c r="AN122" s="10">
        <v>3456901</v>
      </c>
      <c r="AO122" s="10">
        <v>1805721</v>
      </c>
      <c r="AP122" s="10">
        <v>1953867</v>
      </c>
      <c r="AQ122" s="10">
        <v>2713443</v>
      </c>
      <c r="AR122" s="10">
        <v>2469264</v>
      </c>
      <c r="AS122" s="10">
        <v>1898867</v>
      </c>
      <c r="AT122" s="10">
        <v>3307967</v>
      </c>
      <c r="AU122" s="10">
        <v>2264670</v>
      </c>
      <c r="AV122" s="10">
        <v>1836471</v>
      </c>
      <c r="AW122" s="10">
        <v>2601078</v>
      </c>
      <c r="AX122" s="10">
        <v>2186779</v>
      </c>
      <c r="AY122" s="10">
        <v>3784305</v>
      </c>
      <c r="AZ122" s="10">
        <v>3523038</v>
      </c>
      <c r="BA122" s="10">
        <v>3399974</v>
      </c>
      <c r="BB122" s="10">
        <v>281964</v>
      </c>
      <c r="BC122" s="10">
        <v>622287</v>
      </c>
      <c r="BD122" s="10">
        <v>1626684</v>
      </c>
      <c r="BE122" s="10">
        <v>856070</v>
      </c>
      <c r="BF122" s="10">
        <v>1457357</v>
      </c>
      <c r="BG122" s="10">
        <v>1053690</v>
      </c>
      <c r="BH122" s="10">
        <v>3395653</v>
      </c>
      <c r="BI122" s="10">
        <v>726346</v>
      </c>
      <c r="BJ122" s="10">
        <v>8063287</v>
      </c>
      <c r="BK122" s="10">
        <v>4107413</v>
      </c>
      <c r="BL122" s="10">
        <v>138876</v>
      </c>
      <c r="BM122" s="16">
        <v>390742</v>
      </c>
      <c r="BN122" s="10">
        <v>2126111</v>
      </c>
      <c r="BO122" s="10">
        <v>4457212</v>
      </c>
      <c r="BP122" s="10">
        <v>1199661</v>
      </c>
      <c r="BQ122" s="10">
        <v>2069737</v>
      </c>
      <c r="BR122" s="10">
        <v>1648631</v>
      </c>
      <c r="BS122" s="10">
        <v>1534440</v>
      </c>
      <c r="BT122" s="10">
        <v>828718</v>
      </c>
      <c r="BU122" s="10">
        <v>2541192</v>
      </c>
      <c r="BV122" s="10">
        <v>1695723</v>
      </c>
      <c r="BW122" s="10">
        <v>2014408</v>
      </c>
      <c r="BX122" s="10">
        <v>418228</v>
      </c>
      <c r="BY122" s="10">
        <v>1336693</v>
      </c>
      <c r="BZ122" s="10">
        <v>1197256</v>
      </c>
      <c r="CA122" s="10">
        <v>3714250</v>
      </c>
      <c r="CB122" s="10">
        <v>446297</v>
      </c>
      <c r="CC122" s="10">
        <v>716690</v>
      </c>
      <c r="CD122" s="10">
        <v>697815</v>
      </c>
      <c r="CE122" s="10">
        <v>1853277</v>
      </c>
      <c r="CF122" s="10">
        <v>2356595</v>
      </c>
      <c r="CG122" s="10">
        <v>1347308</v>
      </c>
      <c r="CH122" s="10">
        <v>3994141</v>
      </c>
      <c r="CI122" s="10">
        <v>3208331</v>
      </c>
      <c r="CJ122" s="10">
        <v>4600548</v>
      </c>
      <c r="CK122" s="10">
        <v>3012400</v>
      </c>
      <c r="CL122" s="10">
        <v>5187527</v>
      </c>
      <c r="CM122" s="10">
        <v>3406828</v>
      </c>
      <c r="CN122" s="10">
        <v>1781528</v>
      </c>
      <c r="CO122" s="10">
        <v>2133082</v>
      </c>
      <c r="CP122" s="10">
        <v>2585469</v>
      </c>
      <c r="CQ122" s="10">
        <v>2704980</v>
      </c>
      <c r="CR122" s="10">
        <v>2791057</v>
      </c>
      <c r="CS122" s="99">
        <v>4133298</v>
      </c>
      <c r="CT122" s="10">
        <v>3398193</v>
      </c>
      <c r="CU122" s="10">
        <v>3672856</v>
      </c>
      <c r="CV122" s="10">
        <v>4183046</v>
      </c>
      <c r="CW122" s="10">
        <v>3060333</v>
      </c>
      <c r="CX122" s="10">
        <v>2265594</v>
      </c>
      <c r="CY122" s="10">
        <v>1589438</v>
      </c>
      <c r="CZ122" s="10">
        <v>2189283</v>
      </c>
      <c r="DA122" s="10">
        <v>3498554</v>
      </c>
      <c r="DB122" s="10">
        <v>3192317</v>
      </c>
      <c r="DC122" s="10">
        <v>3432142</v>
      </c>
      <c r="DD122" s="10">
        <v>1840085</v>
      </c>
      <c r="DE122" s="10">
        <v>5643171</v>
      </c>
      <c r="DF122" s="10">
        <v>447033</v>
      </c>
      <c r="DG122" s="10">
        <v>1802233</v>
      </c>
      <c r="DH122" s="10">
        <v>1435206</v>
      </c>
      <c r="DI122" s="10">
        <v>1121823</v>
      </c>
      <c r="DJ122" s="10">
        <v>1464750</v>
      </c>
      <c r="DK122" s="10">
        <v>2419457</v>
      </c>
      <c r="DL122" s="10">
        <v>651871</v>
      </c>
      <c r="DM122" s="10">
        <v>1824678</v>
      </c>
      <c r="DN122" s="10">
        <v>1313569</v>
      </c>
      <c r="DO122" s="10">
        <v>2666659</v>
      </c>
      <c r="DP122" s="10">
        <v>2101881</v>
      </c>
      <c r="DQ122" s="10">
        <v>1482291</v>
      </c>
      <c r="DR122" s="10">
        <v>556110</v>
      </c>
      <c r="DS122" s="10">
        <v>386405</v>
      </c>
      <c r="DT122" s="10">
        <v>2805347</v>
      </c>
      <c r="DU122" s="10">
        <v>805065</v>
      </c>
      <c r="DV122" s="10">
        <v>564195</v>
      </c>
      <c r="DW122" s="10">
        <v>5909240</v>
      </c>
      <c r="DX122" s="10">
        <v>2183753</v>
      </c>
      <c r="DY122" s="10">
        <v>1339061</v>
      </c>
      <c r="DZ122" s="10">
        <v>3587799</v>
      </c>
      <c r="EA122" s="10">
        <v>2724434</v>
      </c>
      <c r="EB122" s="10">
        <v>2197146</v>
      </c>
      <c r="EC122" s="10">
        <v>1704953</v>
      </c>
      <c r="ED122" s="10">
        <v>617732</v>
      </c>
      <c r="EE122" s="10">
        <v>1203323</v>
      </c>
      <c r="EF122" s="10">
        <v>1015584</v>
      </c>
      <c r="EG122" s="10">
        <v>665204</v>
      </c>
      <c r="EH122" s="10">
        <v>1108568</v>
      </c>
      <c r="EI122" s="10">
        <v>75396</v>
      </c>
      <c r="EJ122" s="10">
        <v>366314</v>
      </c>
      <c r="EK122" s="10">
        <v>624972</v>
      </c>
      <c r="EL122" s="10">
        <v>666671</v>
      </c>
      <c r="EM122" s="38">
        <v>0</v>
      </c>
      <c r="EN122" s="10">
        <v>2086297</v>
      </c>
      <c r="EO122" s="10">
        <v>576455</v>
      </c>
      <c r="EQ122" s="10">
        <v>206912</v>
      </c>
      <c r="ER122" s="10">
        <v>1190928</v>
      </c>
      <c r="ES122" s="10">
        <v>1067226</v>
      </c>
      <c r="ET122" s="10">
        <v>4158488</v>
      </c>
      <c r="EU122" s="10">
        <v>907477</v>
      </c>
      <c r="EV122" s="10">
        <v>300559</v>
      </c>
      <c r="EW122" s="10">
        <v>1977626</v>
      </c>
      <c r="EX122" s="10">
        <v>898539</v>
      </c>
      <c r="EY122" s="10">
        <v>1746720</v>
      </c>
      <c r="EZ122" s="10">
        <v>553418</v>
      </c>
      <c r="FA122" s="10">
        <v>1995090</v>
      </c>
      <c r="FB122" s="10">
        <v>867426</v>
      </c>
      <c r="FC122" s="10">
        <v>1155025</v>
      </c>
      <c r="FD122" s="10">
        <v>724836</v>
      </c>
      <c r="FE122" s="10">
        <v>2194318</v>
      </c>
      <c r="FF122" s="10">
        <v>1306904</v>
      </c>
      <c r="FG122" s="10">
        <v>397621</v>
      </c>
      <c r="FH122" s="10">
        <v>1166684</v>
      </c>
      <c r="FI122" s="10">
        <v>1666925</v>
      </c>
      <c r="FJ122" s="10">
        <v>1342226</v>
      </c>
      <c r="FK122" s="10">
        <v>2467296</v>
      </c>
      <c r="FL122" s="10">
        <v>908221</v>
      </c>
      <c r="FM122" s="10">
        <v>3265369</v>
      </c>
      <c r="FN122" s="10">
        <v>2108926</v>
      </c>
      <c r="FO122" s="10">
        <v>3669342</v>
      </c>
      <c r="FP122" s="10">
        <v>1161171</v>
      </c>
      <c r="FQ122" s="10">
        <v>1139566</v>
      </c>
      <c r="FR122" s="10">
        <v>1896017</v>
      </c>
      <c r="FS122" s="10">
        <v>509976</v>
      </c>
      <c r="FT122" s="10">
        <v>1096770</v>
      </c>
      <c r="FU122" s="10">
        <v>316017</v>
      </c>
      <c r="FV122" s="10">
        <v>14279940</v>
      </c>
      <c r="FW122" s="10">
        <v>3727686</v>
      </c>
      <c r="FX122" s="10">
        <v>2054973</v>
      </c>
      <c r="FY122" s="10">
        <v>1068036</v>
      </c>
      <c r="FZ122" s="10">
        <v>937302</v>
      </c>
      <c r="GA122" s="10">
        <v>316049</v>
      </c>
      <c r="GB122" s="10">
        <v>1438122</v>
      </c>
      <c r="GC122" s="10">
        <v>1464750</v>
      </c>
      <c r="GD122" s="10">
        <v>5995462</v>
      </c>
      <c r="GE122" s="10">
        <v>1646785</v>
      </c>
      <c r="GF122" s="10">
        <v>1589795</v>
      </c>
      <c r="GG122" s="10">
        <v>783791</v>
      </c>
      <c r="GH122" s="10">
        <v>1898428</v>
      </c>
      <c r="GI122" s="10">
        <v>262002</v>
      </c>
      <c r="GJ122" s="10">
        <v>2270846</v>
      </c>
      <c r="GK122" s="10">
        <v>727292</v>
      </c>
      <c r="GL122" s="10">
        <v>1492058</v>
      </c>
      <c r="GM122" s="10">
        <v>2292496</v>
      </c>
      <c r="GN122" s="10">
        <v>147043</v>
      </c>
      <c r="GO122" s="10">
        <v>534264</v>
      </c>
      <c r="GP122" s="10">
        <v>798772</v>
      </c>
      <c r="GQ122" s="10">
        <v>1193657</v>
      </c>
      <c r="GR122" s="10">
        <v>771653</v>
      </c>
      <c r="GS122" s="10">
        <v>0</v>
      </c>
      <c r="GT122" s="10">
        <v>0</v>
      </c>
      <c r="GU122" s="10">
        <v>319080</v>
      </c>
      <c r="GV122" s="10">
        <v>7431475</v>
      </c>
      <c r="GW122" s="10">
        <v>542035</v>
      </c>
      <c r="GX122" s="10">
        <v>2087827</v>
      </c>
      <c r="GY122" s="10">
        <v>2410173</v>
      </c>
      <c r="GZ122" s="10">
        <v>3671111</v>
      </c>
      <c r="HA122" s="10">
        <v>3176921</v>
      </c>
      <c r="HB122" s="10">
        <v>1055078</v>
      </c>
      <c r="HC122" s="10">
        <v>239088</v>
      </c>
      <c r="HD122" s="10">
        <v>944507</v>
      </c>
      <c r="HE122" s="10">
        <v>3342972</v>
      </c>
      <c r="HF122" s="10">
        <v>3386188</v>
      </c>
      <c r="HG122" s="10">
        <v>1180638</v>
      </c>
      <c r="HH122" s="10">
        <v>2530950</v>
      </c>
      <c r="HI122" s="10">
        <v>1433245</v>
      </c>
      <c r="HJ122" s="10">
        <v>1049053</v>
      </c>
      <c r="HK122" s="10">
        <v>2156223</v>
      </c>
      <c r="HL122" s="10">
        <v>760197</v>
      </c>
      <c r="HM122" s="10">
        <v>457878</v>
      </c>
      <c r="HN122" s="10">
        <v>1969769</v>
      </c>
      <c r="HO122" s="10">
        <v>3143469</v>
      </c>
      <c r="HP122" s="10">
        <v>2370340</v>
      </c>
      <c r="HQ122" s="10">
        <v>1565312</v>
      </c>
      <c r="HR122" s="10">
        <v>274966</v>
      </c>
      <c r="HS122" s="10">
        <v>1135299</v>
      </c>
      <c r="HT122" s="10">
        <v>1750329</v>
      </c>
      <c r="HU122" s="10">
        <v>1895876</v>
      </c>
      <c r="HV122" s="10">
        <v>1448242</v>
      </c>
      <c r="HW122" s="10">
        <v>394034</v>
      </c>
      <c r="HX122" s="10">
        <v>2601597</v>
      </c>
      <c r="HY122" s="10">
        <v>1256551</v>
      </c>
      <c r="HZ122" s="10">
        <v>370618</v>
      </c>
      <c r="IA122" s="10">
        <v>1877441</v>
      </c>
      <c r="IB122" s="10">
        <v>564470</v>
      </c>
      <c r="IC122" s="10">
        <v>204887</v>
      </c>
      <c r="ID122" s="10">
        <v>221998</v>
      </c>
      <c r="IE122" s="10">
        <v>1421020</v>
      </c>
      <c r="IF122" s="10">
        <v>1103566</v>
      </c>
      <c r="IG122" s="10">
        <v>176890</v>
      </c>
      <c r="IH122" s="10">
        <v>3173829</v>
      </c>
      <c r="II122" s="10">
        <v>338630</v>
      </c>
      <c r="IJ122" s="10">
        <v>693989</v>
      </c>
      <c r="IK122" s="10">
        <v>756708</v>
      </c>
      <c r="IL122" s="10">
        <v>1708823</v>
      </c>
      <c r="IM122" s="10">
        <v>565590</v>
      </c>
      <c r="IN122" s="10">
        <v>854703</v>
      </c>
      <c r="IO122" s="10">
        <v>878681</v>
      </c>
      <c r="IP122" s="10">
        <v>1467722</v>
      </c>
      <c r="IQ122" s="10">
        <v>1082088</v>
      </c>
      <c r="IR122" s="10">
        <v>711827</v>
      </c>
      <c r="IS122" s="10">
        <v>1010630</v>
      </c>
      <c r="IT122" s="10">
        <v>653730</v>
      </c>
      <c r="IU122" s="10">
        <v>984941</v>
      </c>
      <c r="IV122" s="10">
        <v>335994</v>
      </c>
      <c r="IW122" s="10">
        <v>1042975</v>
      </c>
      <c r="IX122" s="10">
        <v>171064</v>
      </c>
      <c r="IY122" s="10">
        <v>67636</v>
      </c>
      <c r="IZ122" s="10">
        <v>2036655</v>
      </c>
      <c r="JA122" s="10">
        <v>1129695</v>
      </c>
      <c r="JB122" s="10">
        <v>597332</v>
      </c>
      <c r="JC122" s="10">
        <v>5214175</v>
      </c>
      <c r="JD122" s="10">
        <v>599256</v>
      </c>
      <c r="JE122" s="10">
        <v>3098912</v>
      </c>
      <c r="JF122" s="10">
        <v>2687567</v>
      </c>
      <c r="JG122" s="10">
        <v>1476934</v>
      </c>
      <c r="JH122" s="10">
        <v>885500</v>
      </c>
      <c r="JI122" s="10">
        <v>4264125</v>
      </c>
      <c r="JJ122" s="10">
        <v>3658458</v>
      </c>
      <c r="JK122" s="10">
        <v>4830758</v>
      </c>
      <c r="JL122" s="10">
        <v>2898922</v>
      </c>
      <c r="JM122" s="10">
        <v>4060081</v>
      </c>
      <c r="JN122" s="10">
        <v>4062140</v>
      </c>
      <c r="JO122" s="10">
        <v>4319083</v>
      </c>
      <c r="JP122" s="10">
        <v>3653759</v>
      </c>
      <c r="JQ122" s="10">
        <v>4190353</v>
      </c>
      <c r="JR122" s="10">
        <v>2726302</v>
      </c>
      <c r="JS122" s="10">
        <v>3624196</v>
      </c>
      <c r="JT122" s="10">
        <v>4329828</v>
      </c>
      <c r="JU122" s="10">
        <v>6154745</v>
      </c>
      <c r="JV122" s="10">
        <v>3814063</v>
      </c>
      <c r="JW122" s="10">
        <v>10025610</v>
      </c>
      <c r="JX122" s="10">
        <v>470524</v>
      </c>
      <c r="JY122" s="10">
        <v>1945354</v>
      </c>
      <c r="JZ122" s="10">
        <v>65381</v>
      </c>
      <c r="KA122" s="10">
        <v>1286093</v>
      </c>
      <c r="KB122" s="10">
        <v>1670896</v>
      </c>
      <c r="KC122" s="10">
        <v>1429998</v>
      </c>
      <c r="KD122" s="10">
        <v>1055807</v>
      </c>
      <c r="KE122" s="10">
        <v>2449845</v>
      </c>
      <c r="KF122" s="10">
        <v>2481441</v>
      </c>
      <c r="KG122" s="10">
        <v>769461</v>
      </c>
      <c r="KH122" s="10">
        <v>1165537</v>
      </c>
      <c r="KI122" s="10">
        <v>1217156</v>
      </c>
      <c r="KJ122" s="10">
        <v>711710</v>
      </c>
      <c r="KK122" s="10">
        <v>1012286</v>
      </c>
      <c r="KL122" s="10">
        <v>732689</v>
      </c>
      <c r="KM122" s="10">
        <v>2085725</v>
      </c>
      <c r="KN122" s="10">
        <v>2611755</v>
      </c>
      <c r="KO122" s="10">
        <v>1055078</v>
      </c>
      <c r="KP122" s="10">
        <v>0</v>
      </c>
      <c r="KQ122" s="10">
        <v>2778795</v>
      </c>
      <c r="KR122" s="10">
        <v>177611</v>
      </c>
      <c r="KS122" s="10">
        <v>408102</v>
      </c>
      <c r="KT122" s="10">
        <v>1708701</v>
      </c>
      <c r="KU122" s="10">
        <v>380021</v>
      </c>
      <c r="KV122" s="10">
        <v>1215064</v>
      </c>
      <c r="KW122" s="10">
        <v>973782</v>
      </c>
      <c r="KX122" s="10">
        <v>948530</v>
      </c>
      <c r="KY122" s="10">
        <v>875937</v>
      </c>
      <c r="KZ122" s="10">
        <v>264645</v>
      </c>
      <c r="LA122" s="10">
        <v>1120793</v>
      </c>
      <c r="LB122" s="10">
        <v>3488993</v>
      </c>
      <c r="LC122" s="10">
        <v>1852107</v>
      </c>
      <c r="LD122" s="10">
        <v>908574</v>
      </c>
      <c r="LE122" s="10">
        <v>3106690</v>
      </c>
      <c r="LF122" s="10">
        <v>1412616</v>
      </c>
      <c r="LG122" s="10">
        <v>4321776</v>
      </c>
      <c r="LH122" s="10">
        <v>1385733</v>
      </c>
      <c r="LI122" s="10">
        <v>600978</v>
      </c>
      <c r="LJ122" s="10">
        <v>4607313</v>
      </c>
      <c r="LK122" s="10">
        <v>407055</v>
      </c>
      <c r="LL122" s="10">
        <v>1363289</v>
      </c>
      <c r="LM122" s="10">
        <v>1445099</v>
      </c>
      <c r="LN122" s="10">
        <v>408370</v>
      </c>
      <c r="LO122" s="10">
        <v>3740920</v>
      </c>
      <c r="LP122" s="10">
        <v>10516028</v>
      </c>
      <c r="LQ122" s="10">
        <v>1003430</v>
      </c>
      <c r="LR122" s="10">
        <v>932079</v>
      </c>
      <c r="LS122" s="10">
        <v>549222</v>
      </c>
      <c r="LT122" s="10">
        <v>183337</v>
      </c>
      <c r="LU122" s="10">
        <v>2544905</v>
      </c>
      <c r="LV122" s="10">
        <v>594390</v>
      </c>
      <c r="LW122" s="10">
        <v>850308</v>
      </c>
      <c r="LX122" s="10">
        <v>1019000</v>
      </c>
      <c r="LY122" s="10">
        <v>1002493</v>
      </c>
      <c r="LZ122" s="10">
        <v>2880079</v>
      </c>
      <c r="MA122" s="10">
        <v>492980</v>
      </c>
      <c r="MB122" s="10">
        <v>165692</v>
      </c>
      <c r="MC122" s="10">
        <v>549704</v>
      </c>
      <c r="MD122" s="10">
        <v>393123</v>
      </c>
      <c r="ME122" s="10">
        <v>1077789</v>
      </c>
      <c r="MF122" s="10">
        <v>1659381</v>
      </c>
      <c r="MG122" s="10">
        <v>1371329</v>
      </c>
      <c r="MH122" s="10">
        <v>114587</v>
      </c>
      <c r="MI122" s="10">
        <v>219242</v>
      </c>
      <c r="MJ122" s="10">
        <v>1442564</v>
      </c>
      <c r="MK122" s="10">
        <v>102921</v>
      </c>
      <c r="ML122" s="10">
        <v>2361176</v>
      </c>
      <c r="MM122" s="10">
        <v>3787271</v>
      </c>
      <c r="MN122" s="10">
        <v>3211423</v>
      </c>
      <c r="MO122" s="10">
        <v>12424020</v>
      </c>
      <c r="MP122" s="10">
        <v>1088653</v>
      </c>
      <c r="MQ122" s="10">
        <v>1223636</v>
      </c>
      <c r="MR122" s="10">
        <v>1513063</v>
      </c>
      <c r="MS122" s="10">
        <v>1943072</v>
      </c>
      <c r="MT122" s="10">
        <v>2510858</v>
      </c>
      <c r="MU122" s="10">
        <v>435352</v>
      </c>
      <c r="MV122" s="10">
        <v>2597061</v>
      </c>
      <c r="MW122" s="10">
        <v>129982</v>
      </c>
      <c r="MX122" s="10">
        <v>500206</v>
      </c>
      <c r="MY122" s="10">
        <v>3503936</v>
      </c>
      <c r="MZ122" s="99">
        <v>4078319</v>
      </c>
      <c r="NA122" s="10">
        <v>342893</v>
      </c>
      <c r="NB122" s="10">
        <v>597869</v>
      </c>
      <c r="NC122" s="10">
        <v>235381</v>
      </c>
      <c r="ND122" s="10">
        <v>259011</v>
      </c>
      <c r="NE122" s="10">
        <v>809994</v>
      </c>
      <c r="NF122" s="10">
        <v>703892</v>
      </c>
      <c r="NG122" s="10">
        <v>837369</v>
      </c>
      <c r="NH122" s="10">
        <v>1220960</v>
      </c>
      <c r="NI122" s="10">
        <v>877746</v>
      </c>
      <c r="NJ122" s="10">
        <v>983712</v>
      </c>
      <c r="NK122" s="10">
        <v>555185</v>
      </c>
      <c r="NL122" s="10">
        <v>1093514</v>
      </c>
      <c r="NM122" s="10">
        <v>942915</v>
      </c>
      <c r="NN122" s="10">
        <v>1007878</v>
      </c>
      <c r="NO122" s="10">
        <v>695439</v>
      </c>
      <c r="NP122" s="10">
        <v>2570333</v>
      </c>
      <c r="NQ122" s="10">
        <v>1466283</v>
      </c>
      <c r="NR122" s="10">
        <v>488682</v>
      </c>
      <c r="NS122" s="10">
        <v>890182</v>
      </c>
      <c r="NT122" s="10">
        <v>468660</v>
      </c>
      <c r="NU122" s="10">
        <v>3824269</v>
      </c>
      <c r="NV122" s="10">
        <v>1945540</v>
      </c>
      <c r="NW122" s="10">
        <v>2419457</v>
      </c>
      <c r="NX122" s="10">
        <v>2791211</v>
      </c>
      <c r="NY122" s="10">
        <v>281215</v>
      </c>
      <c r="NZ122" s="10">
        <v>325046</v>
      </c>
      <c r="OA122" s="10">
        <v>2303407</v>
      </c>
      <c r="OB122" s="10">
        <v>9827837</v>
      </c>
      <c r="OC122" s="10">
        <v>2815344</v>
      </c>
      <c r="OD122" s="10">
        <v>352305</v>
      </c>
      <c r="OE122" s="10">
        <v>468218</v>
      </c>
      <c r="OF122" s="10">
        <v>2854356</v>
      </c>
      <c r="OG122" s="10">
        <v>1823062</v>
      </c>
      <c r="OH122" s="10">
        <v>648257</v>
      </c>
      <c r="OI122" s="10">
        <v>1641435</v>
      </c>
      <c r="OJ122" s="10">
        <v>1186284</v>
      </c>
      <c r="OK122" s="10">
        <v>1997261</v>
      </c>
      <c r="OL122" s="10">
        <v>862693</v>
      </c>
      <c r="OM122" s="10">
        <v>1067942</v>
      </c>
      <c r="ON122" s="10">
        <v>127206</v>
      </c>
      <c r="OO122" s="10">
        <v>3856643</v>
      </c>
      <c r="OP122" s="10">
        <v>32941</v>
      </c>
      <c r="OQ122" s="10">
        <v>2523241</v>
      </c>
      <c r="OR122" s="10">
        <v>1284259</v>
      </c>
      <c r="OS122" s="10">
        <v>2547767</v>
      </c>
      <c r="OT122" s="10">
        <v>1775713</v>
      </c>
      <c r="OU122" s="10">
        <v>565139</v>
      </c>
    </row>
    <row r="123" spans="1:411" s="10" customFormat="1">
      <c r="A123" s="16" t="s">
        <v>925</v>
      </c>
      <c r="B123" s="10">
        <v>27760</v>
      </c>
      <c r="C123" s="10">
        <v>373308</v>
      </c>
      <c r="D123" s="10">
        <v>155177</v>
      </c>
      <c r="E123" s="10">
        <v>929497</v>
      </c>
      <c r="F123" s="10">
        <v>423252</v>
      </c>
      <c r="G123" s="10">
        <v>519192</v>
      </c>
      <c r="H123" s="10">
        <v>684109</v>
      </c>
      <c r="I123" s="10">
        <v>70805</v>
      </c>
      <c r="J123" s="10">
        <v>169263</v>
      </c>
      <c r="K123" s="10">
        <v>198050</v>
      </c>
      <c r="L123" s="10">
        <v>275614</v>
      </c>
      <c r="M123" s="10">
        <v>481637</v>
      </c>
      <c r="N123" s="10">
        <v>73262</v>
      </c>
      <c r="O123" s="10">
        <v>22014</v>
      </c>
      <c r="P123" s="10">
        <v>153124</v>
      </c>
      <c r="Q123" s="10">
        <v>80068</v>
      </c>
      <c r="R123" s="10">
        <v>213947</v>
      </c>
      <c r="S123" s="10">
        <v>779606</v>
      </c>
      <c r="T123" s="10">
        <v>414772</v>
      </c>
      <c r="U123" s="10">
        <v>176792</v>
      </c>
      <c r="V123" s="10">
        <v>269752</v>
      </c>
      <c r="W123" s="10">
        <v>246157</v>
      </c>
      <c r="X123" s="10">
        <v>182552</v>
      </c>
      <c r="Y123" s="10">
        <v>405854</v>
      </c>
      <c r="Z123" s="10">
        <v>341343</v>
      </c>
      <c r="AA123" s="10">
        <v>340713</v>
      </c>
      <c r="AB123" s="10">
        <v>420885</v>
      </c>
      <c r="AC123" s="10">
        <v>373059</v>
      </c>
      <c r="AD123" s="10">
        <v>4582578</v>
      </c>
      <c r="AE123" s="10">
        <v>1426845</v>
      </c>
      <c r="AF123" s="10">
        <v>391352</v>
      </c>
      <c r="AG123" s="10">
        <v>952677</v>
      </c>
      <c r="AH123" s="10">
        <v>649580</v>
      </c>
      <c r="AI123" s="10">
        <v>622636</v>
      </c>
      <c r="AJ123" s="10">
        <v>614790</v>
      </c>
      <c r="AK123" s="10">
        <v>656901</v>
      </c>
      <c r="AL123" s="10">
        <v>887791</v>
      </c>
      <c r="AM123" s="10">
        <v>981683</v>
      </c>
      <c r="AN123" s="10">
        <v>1039711</v>
      </c>
      <c r="AO123" s="10">
        <v>595886</v>
      </c>
      <c r="AP123" s="10">
        <v>628018</v>
      </c>
      <c r="AQ123" s="10">
        <v>791227</v>
      </c>
      <c r="AR123" s="10">
        <v>687187</v>
      </c>
      <c r="AS123" s="10">
        <v>503132</v>
      </c>
      <c r="AT123" s="10">
        <v>839429</v>
      </c>
      <c r="AU123" s="10">
        <v>610835</v>
      </c>
      <c r="AV123" s="10">
        <v>526365</v>
      </c>
      <c r="AW123" s="10">
        <v>766977</v>
      </c>
      <c r="AX123" s="10">
        <v>538739</v>
      </c>
      <c r="AY123" s="10">
        <v>856420</v>
      </c>
      <c r="AZ123" s="10">
        <v>954505</v>
      </c>
      <c r="BA123" s="10">
        <v>866472</v>
      </c>
      <c r="BB123" s="10">
        <v>79391</v>
      </c>
      <c r="BC123" s="10">
        <v>164278</v>
      </c>
      <c r="BD123" s="10">
        <v>438818</v>
      </c>
      <c r="BE123" s="10">
        <v>248557</v>
      </c>
      <c r="BF123" s="10">
        <v>387548</v>
      </c>
      <c r="BG123" s="10">
        <v>277645</v>
      </c>
      <c r="BH123" s="10">
        <v>428372</v>
      </c>
      <c r="BI123" s="10">
        <v>129878</v>
      </c>
      <c r="BJ123" s="10">
        <v>1697868</v>
      </c>
      <c r="BK123" s="10">
        <v>1185885</v>
      </c>
      <c r="BL123" s="10">
        <v>0</v>
      </c>
      <c r="BM123" s="16">
        <v>34707</v>
      </c>
      <c r="BN123" s="10">
        <v>564056</v>
      </c>
      <c r="BO123" s="10">
        <v>1253964</v>
      </c>
      <c r="BP123" s="10">
        <v>408423</v>
      </c>
      <c r="BQ123" s="10">
        <v>614357</v>
      </c>
      <c r="BR123" s="10">
        <v>506372</v>
      </c>
      <c r="BS123" s="10">
        <v>350792</v>
      </c>
      <c r="BT123" s="10">
        <v>262163</v>
      </c>
      <c r="BU123" s="10">
        <v>969050</v>
      </c>
      <c r="BV123" s="10">
        <v>545386</v>
      </c>
      <c r="BW123" s="10">
        <v>648819</v>
      </c>
      <c r="BX123" s="10">
        <v>136221</v>
      </c>
      <c r="BY123" s="10">
        <v>392119</v>
      </c>
      <c r="BZ123" s="10">
        <v>379042</v>
      </c>
      <c r="CA123" s="10">
        <v>1190318</v>
      </c>
      <c r="CB123" s="10">
        <v>120088</v>
      </c>
      <c r="CC123" s="10">
        <v>103203</v>
      </c>
      <c r="CD123" s="10">
        <v>251532</v>
      </c>
      <c r="CE123" s="10">
        <v>501763</v>
      </c>
      <c r="CF123" s="10">
        <v>638745</v>
      </c>
      <c r="CG123" s="10">
        <v>349242</v>
      </c>
      <c r="CH123" s="10">
        <v>852407</v>
      </c>
      <c r="CI123" s="10">
        <v>668773</v>
      </c>
      <c r="CJ123" s="10">
        <v>949636</v>
      </c>
      <c r="CK123" s="10">
        <v>653224</v>
      </c>
      <c r="CL123" s="10">
        <v>1078228</v>
      </c>
      <c r="CM123" s="10">
        <v>752092</v>
      </c>
      <c r="CN123" s="10">
        <v>391507</v>
      </c>
      <c r="CO123" s="10">
        <v>394448</v>
      </c>
      <c r="CP123" s="10">
        <v>527121</v>
      </c>
      <c r="CQ123" s="10">
        <v>529119</v>
      </c>
      <c r="CR123" s="10">
        <v>585582</v>
      </c>
      <c r="CS123" s="99">
        <v>908068</v>
      </c>
      <c r="CT123" s="10">
        <v>696412</v>
      </c>
      <c r="CU123" s="10">
        <v>753047</v>
      </c>
      <c r="CV123" s="10">
        <v>848598</v>
      </c>
      <c r="CW123" s="10">
        <v>664345</v>
      </c>
      <c r="CX123" s="10">
        <v>471028</v>
      </c>
      <c r="CY123" s="10">
        <v>312730</v>
      </c>
      <c r="CZ123" s="10">
        <v>454611</v>
      </c>
      <c r="DA123" s="10">
        <v>747071</v>
      </c>
      <c r="DB123" s="10">
        <v>713524</v>
      </c>
      <c r="DC123" s="10">
        <v>767381</v>
      </c>
      <c r="DD123" s="10">
        <v>516302</v>
      </c>
      <c r="DE123" s="10">
        <v>1563656</v>
      </c>
      <c r="DF123" s="10">
        <v>69735</v>
      </c>
      <c r="DG123" s="10">
        <v>402754</v>
      </c>
      <c r="DH123" s="10">
        <v>332551</v>
      </c>
      <c r="DI123" s="10">
        <v>127470</v>
      </c>
      <c r="DJ123" s="10">
        <v>327307</v>
      </c>
      <c r="DK123" s="10">
        <v>490115</v>
      </c>
      <c r="DL123" s="10">
        <v>239183</v>
      </c>
      <c r="DM123" s="10">
        <v>229605</v>
      </c>
      <c r="DN123" s="10">
        <v>178905</v>
      </c>
      <c r="DO123" s="10">
        <v>507334</v>
      </c>
      <c r="DP123" s="10">
        <v>366614</v>
      </c>
      <c r="DQ123" s="10">
        <v>226778</v>
      </c>
      <c r="DR123" s="10">
        <v>95021</v>
      </c>
      <c r="DS123" s="10">
        <v>121732</v>
      </c>
      <c r="DT123" s="10">
        <v>476848</v>
      </c>
      <c r="DU123" s="10">
        <v>276848</v>
      </c>
      <c r="DV123" s="10">
        <v>64129</v>
      </c>
      <c r="DW123" s="10">
        <v>1320424</v>
      </c>
      <c r="DX123" s="10">
        <v>755222</v>
      </c>
      <c r="DY123" s="10">
        <v>210209</v>
      </c>
      <c r="DZ123" s="10">
        <v>634304</v>
      </c>
      <c r="EA123" s="10">
        <v>545730</v>
      </c>
      <c r="EB123" s="10">
        <v>566927</v>
      </c>
      <c r="EC123" s="10">
        <v>309777</v>
      </c>
      <c r="ED123" s="10">
        <v>92659</v>
      </c>
      <c r="EE123" s="10">
        <v>152518</v>
      </c>
      <c r="EF123" s="10">
        <v>236733</v>
      </c>
      <c r="EG123" s="10">
        <v>115794</v>
      </c>
      <c r="EH123" s="10">
        <v>238408</v>
      </c>
      <c r="EI123" s="10">
        <v>15669</v>
      </c>
      <c r="EJ123" s="10">
        <v>88051</v>
      </c>
      <c r="EK123" s="10">
        <v>145431</v>
      </c>
      <c r="EL123" s="10">
        <v>106678</v>
      </c>
      <c r="EM123" s="38">
        <v>0</v>
      </c>
      <c r="EN123" s="10">
        <v>384296</v>
      </c>
      <c r="EO123" s="10">
        <v>356283</v>
      </c>
      <c r="EQ123" s="10">
        <v>356747</v>
      </c>
      <c r="ER123" s="10">
        <v>268828</v>
      </c>
      <c r="ES123" s="10">
        <v>196020</v>
      </c>
      <c r="ET123" s="10">
        <v>572628</v>
      </c>
      <c r="EU123" s="10">
        <v>138819</v>
      </c>
      <c r="EV123" s="10">
        <v>24099</v>
      </c>
      <c r="EW123" s="10">
        <v>315886</v>
      </c>
      <c r="EX123" s="10">
        <v>114822</v>
      </c>
      <c r="EY123" s="10">
        <v>651195</v>
      </c>
      <c r="EZ123" s="10">
        <v>107346</v>
      </c>
      <c r="FA123" s="10">
        <v>284167</v>
      </c>
      <c r="FB123" s="10">
        <v>158504</v>
      </c>
      <c r="FC123" s="10">
        <v>283580</v>
      </c>
      <c r="FD123" s="10">
        <v>186923</v>
      </c>
      <c r="FE123" s="10">
        <v>516505</v>
      </c>
      <c r="FF123" s="10">
        <v>147575</v>
      </c>
      <c r="FG123" s="10">
        <v>32094</v>
      </c>
      <c r="FH123" s="10">
        <v>305659</v>
      </c>
      <c r="FI123" s="10">
        <v>470600</v>
      </c>
      <c r="FJ123" s="10">
        <v>414977</v>
      </c>
      <c r="FK123" s="10">
        <v>707758</v>
      </c>
      <c r="FL123" s="10">
        <v>262539</v>
      </c>
      <c r="FM123" s="10">
        <v>982801</v>
      </c>
      <c r="FN123" s="10">
        <v>593414</v>
      </c>
      <c r="FO123" s="10">
        <v>986272</v>
      </c>
      <c r="FP123" s="10">
        <v>334279</v>
      </c>
      <c r="FQ123" s="10">
        <v>331753</v>
      </c>
      <c r="FR123" s="10">
        <v>510033</v>
      </c>
      <c r="FS123" s="10">
        <v>79589</v>
      </c>
      <c r="FT123" s="10">
        <v>98962</v>
      </c>
      <c r="FU123" s="10">
        <v>87308</v>
      </c>
      <c r="FV123" s="10">
        <v>3014842</v>
      </c>
      <c r="FW123" s="10">
        <v>428014</v>
      </c>
      <c r="FX123" s="10">
        <v>470694</v>
      </c>
      <c r="FY123" s="10">
        <v>290690</v>
      </c>
      <c r="FZ123" s="10">
        <v>99927</v>
      </c>
      <c r="GA123" s="10">
        <v>44784</v>
      </c>
      <c r="GB123" s="10">
        <v>180226</v>
      </c>
      <c r="GC123" s="10">
        <v>327307</v>
      </c>
      <c r="GD123" s="10">
        <v>793420</v>
      </c>
      <c r="GE123" s="10">
        <v>427704</v>
      </c>
      <c r="GF123" s="10">
        <v>415510</v>
      </c>
      <c r="GG123" s="10">
        <v>91905</v>
      </c>
      <c r="GH123" s="10">
        <v>188967</v>
      </c>
      <c r="GI123" s="10">
        <v>21802</v>
      </c>
      <c r="GJ123" s="10">
        <v>491619</v>
      </c>
      <c r="GK123" s="10">
        <v>186905</v>
      </c>
      <c r="GL123" s="10">
        <v>371773</v>
      </c>
      <c r="GM123" s="10">
        <v>365874</v>
      </c>
      <c r="GN123" s="10">
        <v>16508</v>
      </c>
      <c r="GO123" s="10">
        <v>165267</v>
      </c>
      <c r="GP123" s="10">
        <v>212242</v>
      </c>
      <c r="GQ123" s="10">
        <v>361393</v>
      </c>
      <c r="GR123" s="10">
        <v>158857</v>
      </c>
      <c r="GS123" s="10">
        <v>0</v>
      </c>
      <c r="GT123" s="10">
        <v>474532</v>
      </c>
      <c r="GU123" s="10">
        <v>798968</v>
      </c>
      <c r="GV123" s="10">
        <v>1411981</v>
      </c>
      <c r="GW123" s="10">
        <v>31862</v>
      </c>
      <c r="GX123" s="10">
        <v>406917</v>
      </c>
      <c r="GY123" s="10">
        <v>502756</v>
      </c>
      <c r="GZ123" s="10">
        <v>670253</v>
      </c>
      <c r="HA123" s="10">
        <v>380833</v>
      </c>
      <c r="HB123" s="10">
        <v>141882</v>
      </c>
      <c r="HC123" s="10">
        <v>20850</v>
      </c>
      <c r="HD123" s="10">
        <v>207386</v>
      </c>
      <c r="HE123" s="10">
        <v>902419</v>
      </c>
      <c r="HF123" s="10">
        <v>936163</v>
      </c>
      <c r="HG123" s="10">
        <v>319876</v>
      </c>
      <c r="HH123" s="10">
        <v>753810</v>
      </c>
      <c r="HI123" s="10">
        <v>406333</v>
      </c>
      <c r="HJ123" s="10">
        <v>261175</v>
      </c>
      <c r="HK123" s="10">
        <v>596217</v>
      </c>
      <c r="HL123" s="10">
        <v>207095</v>
      </c>
      <c r="HM123" s="10">
        <v>112422</v>
      </c>
      <c r="HN123" s="10">
        <v>546673</v>
      </c>
      <c r="HO123" s="10">
        <v>776690</v>
      </c>
      <c r="HP123" s="10">
        <v>700216</v>
      </c>
      <c r="HQ123" s="10">
        <v>394083</v>
      </c>
      <c r="HR123" s="10">
        <v>79102</v>
      </c>
      <c r="HS123" s="10">
        <v>315463</v>
      </c>
      <c r="HT123" s="10">
        <v>502678</v>
      </c>
      <c r="HU123" s="10">
        <v>432340</v>
      </c>
      <c r="HV123" s="10">
        <v>444078</v>
      </c>
      <c r="HW123" s="10">
        <v>86917</v>
      </c>
      <c r="HX123" s="10">
        <v>681464</v>
      </c>
      <c r="HY123" s="10">
        <v>347817</v>
      </c>
      <c r="HZ123" s="10">
        <v>154771</v>
      </c>
      <c r="IA123" s="10">
        <v>526022</v>
      </c>
      <c r="IB123" s="10">
        <v>83631</v>
      </c>
      <c r="IC123" s="10">
        <v>19172</v>
      </c>
      <c r="ID123" s="10">
        <v>59783</v>
      </c>
      <c r="IE123" s="10">
        <v>440362</v>
      </c>
      <c r="IF123" s="10">
        <v>226157</v>
      </c>
      <c r="IG123" s="10">
        <v>28522</v>
      </c>
      <c r="IH123" s="10">
        <v>1119307</v>
      </c>
      <c r="II123" s="10">
        <v>92491</v>
      </c>
      <c r="IJ123" s="10">
        <v>196195</v>
      </c>
      <c r="IK123" s="10">
        <v>181786</v>
      </c>
      <c r="IL123" s="10">
        <v>375650</v>
      </c>
      <c r="IM123" s="10">
        <v>158923</v>
      </c>
      <c r="IN123" s="10">
        <v>298774</v>
      </c>
      <c r="IO123" s="10">
        <v>257001</v>
      </c>
      <c r="IP123" s="10">
        <v>400904</v>
      </c>
      <c r="IQ123" s="10">
        <v>264360</v>
      </c>
      <c r="IR123" s="10">
        <v>169133</v>
      </c>
      <c r="IS123" s="10">
        <v>244205</v>
      </c>
      <c r="IT123" s="10">
        <v>168151</v>
      </c>
      <c r="IU123" s="10">
        <v>249858</v>
      </c>
      <c r="IV123" s="10">
        <v>82492</v>
      </c>
      <c r="IW123" s="10">
        <v>274378</v>
      </c>
      <c r="IX123" s="10">
        <v>30175</v>
      </c>
      <c r="IY123" s="10">
        <v>6602</v>
      </c>
      <c r="IZ123" s="10">
        <v>481274</v>
      </c>
      <c r="JA123" s="10">
        <v>299951</v>
      </c>
      <c r="JB123" s="10">
        <v>63265</v>
      </c>
      <c r="JC123" s="10">
        <v>2724947</v>
      </c>
      <c r="JD123" s="10">
        <v>153407</v>
      </c>
      <c r="JE123" s="10">
        <v>353012</v>
      </c>
      <c r="JF123" s="10">
        <v>303573</v>
      </c>
      <c r="JG123" s="10">
        <v>155690</v>
      </c>
      <c r="JH123" s="10">
        <v>138741</v>
      </c>
      <c r="JI123" s="10">
        <v>727825</v>
      </c>
      <c r="JJ123" s="10">
        <v>583711</v>
      </c>
      <c r="JK123" s="10">
        <v>775970</v>
      </c>
      <c r="JL123" s="10">
        <v>423393</v>
      </c>
      <c r="JM123" s="10">
        <v>666181</v>
      </c>
      <c r="JN123" s="10">
        <v>751086</v>
      </c>
      <c r="JO123" s="10">
        <v>720880</v>
      </c>
      <c r="JP123" s="10">
        <v>600446</v>
      </c>
      <c r="JQ123" s="10">
        <v>679578</v>
      </c>
      <c r="JR123" s="10">
        <v>479451</v>
      </c>
      <c r="JS123" s="10">
        <v>591843</v>
      </c>
      <c r="JT123" s="10">
        <v>680127</v>
      </c>
      <c r="JU123" s="10">
        <v>1064201</v>
      </c>
      <c r="JV123" s="10">
        <v>624909</v>
      </c>
      <c r="JW123" s="10">
        <v>1529695</v>
      </c>
      <c r="JX123" s="10">
        <v>193446</v>
      </c>
      <c r="JY123" s="10">
        <v>239746</v>
      </c>
      <c r="JZ123" s="10">
        <v>5226</v>
      </c>
      <c r="KA123" s="10">
        <v>144862</v>
      </c>
      <c r="KB123" s="10">
        <v>211158</v>
      </c>
      <c r="KC123" s="10">
        <v>489599</v>
      </c>
      <c r="KD123" s="10">
        <v>424593</v>
      </c>
      <c r="KE123" s="10">
        <v>779637</v>
      </c>
      <c r="KF123" s="10">
        <v>367519</v>
      </c>
      <c r="KG123" s="10">
        <v>245597</v>
      </c>
      <c r="KH123" s="10">
        <v>334321</v>
      </c>
      <c r="KI123" s="10">
        <v>267981</v>
      </c>
      <c r="KJ123" s="10">
        <v>88812</v>
      </c>
      <c r="KK123" s="10">
        <v>199128</v>
      </c>
      <c r="KL123" s="10">
        <v>253312</v>
      </c>
      <c r="KM123" s="10">
        <v>552565</v>
      </c>
      <c r="KN123" s="10">
        <v>685778</v>
      </c>
      <c r="KO123" s="10">
        <v>141882</v>
      </c>
      <c r="KP123" s="10">
        <v>8151</v>
      </c>
      <c r="KQ123" s="10">
        <v>275490</v>
      </c>
      <c r="KR123" s="10">
        <v>31418</v>
      </c>
      <c r="KS123" s="10">
        <v>41773</v>
      </c>
      <c r="KT123" s="10">
        <v>274723</v>
      </c>
      <c r="KU123" s="10">
        <v>89815</v>
      </c>
      <c r="KV123" s="10">
        <v>243962</v>
      </c>
      <c r="KW123" s="10">
        <v>235331</v>
      </c>
      <c r="KX123" s="10">
        <v>110298</v>
      </c>
      <c r="KY123" s="10">
        <v>213728</v>
      </c>
      <c r="KZ123" s="10">
        <v>88108</v>
      </c>
      <c r="LA123" s="10">
        <v>156518</v>
      </c>
      <c r="LB123" s="10">
        <v>829104</v>
      </c>
      <c r="LC123" s="10">
        <v>382604</v>
      </c>
      <c r="LD123" s="10">
        <v>217731</v>
      </c>
      <c r="LE123" s="10">
        <v>983205</v>
      </c>
      <c r="LF123" s="10">
        <v>314297</v>
      </c>
      <c r="LG123" s="10">
        <v>720208</v>
      </c>
      <c r="LH123" s="10">
        <v>275745</v>
      </c>
      <c r="LI123" s="10">
        <v>133604</v>
      </c>
      <c r="LJ123" s="10">
        <v>1514515</v>
      </c>
      <c r="LK123" s="10">
        <v>102809</v>
      </c>
      <c r="LL123" s="10">
        <v>268287</v>
      </c>
      <c r="LM123" s="10">
        <v>337404</v>
      </c>
      <c r="LN123" s="10">
        <v>116137</v>
      </c>
      <c r="LO123" s="10">
        <v>743000</v>
      </c>
      <c r="LP123" s="10">
        <v>3534338</v>
      </c>
      <c r="LQ123" s="10">
        <v>251210</v>
      </c>
      <c r="LR123" s="10">
        <v>340843</v>
      </c>
      <c r="LS123" s="10">
        <v>135828</v>
      </c>
      <c r="LT123" s="10">
        <v>48566</v>
      </c>
      <c r="LU123" s="10">
        <v>651075</v>
      </c>
      <c r="LV123" s="10">
        <v>65671</v>
      </c>
      <c r="LW123" s="10">
        <v>199736</v>
      </c>
      <c r="LX123" s="10">
        <v>160084</v>
      </c>
      <c r="LY123" s="10">
        <v>196337</v>
      </c>
      <c r="LZ123" s="10">
        <v>457806</v>
      </c>
      <c r="MA123" s="10">
        <v>119469</v>
      </c>
      <c r="MB123" s="10">
        <v>30220</v>
      </c>
      <c r="MC123" s="10">
        <v>163204</v>
      </c>
      <c r="MD123" s="10">
        <v>110924</v>
      </c>
      <c r="ME123" s="10">
        <v>301164</v>
      </c>
      <c r="MF123" s="10">
        <v>250211</v>
      </c>
      <c r="MG123" s="10">
        <v>374803</v>
      </c>
      <c r="MH123" s="10">
        <v>22560</v>
      </c>
      <c r="MI123" s="10">
        <v>38532</v>
      </c>
      <c r="MJ123" s="10">
        <v>291737</v>
      </c>
      <c r="MK123" s="10">
        <v>29746</v>
      </c>
      <c r="ML123" s="10">
        <v>460189</v>
      </c>
      <c r="MM123" s="10">
        <v>1009735</v>
      </c>
      <c r="MN123" s="10">
        <v>654969</v>
      </c>
      <c r="MO123" s="10">
        <v>2458232</v>
      </c>
      <c r="MP123" s="10">
        <v>231164</v>
      </c>
      <c r="MQ123" s="10">
        <v>239067</v>
      </c>
      <c r="MR123" s="10">
        <v>437823</v>
      </c>
      <c r="MS123" s="10">
        <v>711722</v>
      </c>
      <c r="MT123" s="10">
        <v>811995</v>
      </c>
      <c r="MU123" s="10">
        <v>137733</v>
      </c>
      <c r="MV123" s="10">
        <v>512132</v>
      </c>
      <c r="MW123" s="10">
        <v>19438</v>
      </c>
      <c r="MX123" s="10">
        <v>142442</v>
      </c>
      <c r="MY123" s="10">
        <v>1165480</v>
      </c>
      <c r="MZ123" s="99">
        <v>650440</v>
      </c>
      <c r="NA123" s="10">
        <v>51481</v>
      </c>
      <c r="NB123" s="10">
        <v>103484</v>
      </c>
      <c r="NC123" s="10">
        <v>66465</v>
      </c>
      <c r="ND123" s="10">
        <v>37679</v>
      </c>
      <c r="NE123" s="10">
        <v>168652</v>
      </c>
      <c r="NF123" s="10">
        <v>221122</v>
      </c>
      <c r="NG123" s="10">
        <v>114116</v>
      </c>
      <c r="NH123" s="10">
        <v>287622</v>
      </c>
      <c r="NI123" s="10">
        <v>117356</v>
      </c>
      <c r="NJ123" s="10">
        <v>110661</v>
      </c>
      <c r="NK123" s="10">
        <v>135410</v>
      </c>
      <c r="NL123" s="10">
        <v>346892</v>
      </c>
      <c r="NM123" s="10">
        <v>127554</v>
      </c>
      <c r="NN123" s="10">
        <v>139947</v>
      </c>
      <c r="NO123" s="10">
        <v>245157</v>
      </c>
      <c r="NP123" s="10">
        <v>385271</v>
      </c>
      <c r="NQ123" s="10">
        <v>263359</v>
      </c>
      <c r="NR123" s="10">
        <v>102752</v>
      </c>
      <c r="NS123" s="10">
        <v>275406</v>
      </c>
      <c r="NT123" s="10">
        <v>57910</v>
      </c>
      <c r="NU123" s="10">
        <v>996696</v>
      </c>
      <c r="NV123" s="10">
        <v>432199</v>
      </c>
      <c r="NW123" s="10">
        <v>490115</v>
      </c>
      <c r="NX123" s="10">
        <v>538009</v>
      </c>
      <c r="NY123" s="10">
        <v>40574</v>
      </c>
      <c r="NZ123" s="10">
        <v>29306</v>
      </c>
      <c r="OA123" s="10">
        <v>477029</v>
      </c>
      <c r="OB123" s="10">
        <v>1650695</v>
      </c>
      <c r="OC123" s="10">
        <v>423303</v>
      </c>
      <c r="OD123" s="10">
        <v>37575</v>
      </c>
      <c r="OE123" s="10">
        <v>90987</v>
      </c>
      <c r="OF123" s="10">
        <v>671858</v>
      </c>
      <c r="OG123" s="10">
        <v>272996</v>
      </c>
      <c r="OH123" s="10">
        <v>253046</v>
      </c>
      <c r="OI123" s="10">
        <v>354500</v>
      </c>
      <c r="OJ123" s="10">
        <v>184713</v>
      </c>
      <c r="OK123" s="10">
        <v>339391</v>
      </c>
      <c r="OL123" s="10">
        <v>122364</v>
      </c>
      <c r="OM123" s="10">
        <v>86126</v>
      </c>
      <c r="ON123" s="10">
        <v>10335</v>
      </c>
      <c r="OO123" s="10">
        <v>719427</v>
      </c>
      <c r="OP123" s="10">
        <v>3622</v>
      </c>
      <c r="OQ123" s="10">
        <v>385856</v>
      </c>
      <c r="OR123" s="10">
        <v>252586</v>
      </c>
      <c r="OS123" s="10">
        <v>504767</v>
      </c>
      <c r="OT123" s="10">
        <v>559966</v>
      </c>
      <c r="OU123" s="10">
        <v>189393</v>
      </c>
    </row>
    <row r="124" spans="1:411" s="10" customFormat="1">
      <c r="A124" s="16" t="s">
        <v>926</v>
      </c>
      <c r="B124" s="10">
        <v>232912</v>
      </c>
      <c r="C124" s="10">
        <v>1345394</v>
      </c>
      <c r="D124" s="10">
        <v>153915</v>
      </c>
      <c r="E124" s="10">
        <v>2835982</v>
      </c>
      <c r="F124" s="10">
        <v>1340005</v>
      </c>
      <c r="G124" s="10">
        <v>2165689</v>
      </c>
      <c r="H124" s="10">
        <v>423521</v>
      </c>
      <c r="I124" s="10">
        <v>189726</v>
      </c>
      <c r="J124" s="10">
        <v>320064</v>
      </c>
      <c r="K124" s="10">
        <v>398701</v>
      </c>
      <c r="L124" s="10">
        <v>682173</v>
      </c>
      <c r="M124" s="10">
        <v>505025</v>
      </c>
      <c r="N124" s="10">
        <v>503453</v>
      </c>
      <c r="O124" s="10">
        <v>45943</v>
      </c>
      <c r="P124" s="10">
        <v>222129</v>
      </c>
      <c r="Q124" s="10">
        <v>416297</v>
      </c>
      <c r="R124" s="10">
        <v>696823</v>
      </c>
      <c r="S124" s="10">
        <v>4107531</v>
      </c>
      <c r="T124" s="10">
        <v>1975892</v>
      </c>
      <c r="U124" s="10">
        <v>607233</v>
      </c>
      <c r="V124" s="10">
        <v>1070987</v>
      </c>
      <c r="W124" s="10">
        <v>1075596</v>
      </c>
      <c r="X124" s="10">
        <v>1096484</v>
      </c>
      <c r="Y124" s="10">
        <v>1695191</v>
      </c>
      <c r="Z124" s="10">
        <v>2066750</v>
      </c>
      <c r="AA124" s="10">
        <v>1540300</v>
      </c>
      <c r="AB124" s="10">
        <v>1783863</v>
      </c>
      <c r="AC124" s="10">
        <v>1719174</v>
      </c>
      <c r="AD124" s="10">
        <v>15507398</v>
      </c>
      <c r="AE124" s="10">
        <v>36563772</v>
      </c>
      <c r="AF124" s="10">
        <v>624082</v>
      </c>
      <c r="AG124" s="10">
        <v>1700139</v>
      </c>
      <c r="AH124" s="10">
        <v>1214970</v>
      </c>
      <c r="AI124" s="10">
        <v>1249233</v>
      </c>
      <c r="AJ124" s="10">
        <v>1377634</v>
      </c>
      <c r="AK124" s="10">
        <v>1375348</v>
      </c>
      <c r="AL124" s="10">
        <v>1728194</v>
      </c>
      <c r="AM124" s="10">
        <v>2038397</v>
      </c>
      <c r="AN124" s="10">
        <v>2665974</v>
      </c>
      <c r="AO124" s="10">
        <v>1311143</v>
      </c>
      <c r="AP124" s="10">
        <v>1241752</v>
      </c>
      <c r="AQ124" s="10">
        <v>1934575</v>
      </c>
      <c r="AR124" s="10">
        <v>1327425</v>
      </c>
      <c r="AS124" s="10">
        <v>1404607</v>
      </c>
      <c r="AT124" s="10">
        <v>1855931</v>
      </c>
      <c r="AU124" s="10">
        <v>1403832</v>
      </c>
      <c r="AV124" s="10">
        <v>1188396</v>
      </c>
      <c r="AW124" s="10">
        <v>2053132</v>
      </c>
      <c r="AX124" s="10">
        <v>1110754</v>
      </c>
      <c r="AY124" s="10">
        <v>2186231</v>
      </c>
      <c r="AZ124" s="10">
        <v>1945786</v>
      </c>
      <c r="BA124" s="10">
        <v>2151102</v>
      </c>
      <c r="BB124" s="10">
        <v>264231</v>
      </c>
      <c r="BC124" s="10">
        <v>269453</v>
      </c>
      <c r="BD124" s="10">
        <v>601123</v>
      </c>
      <c r="BE124" s="10">
        <v>483937</v>
      </c>
      <c r="BF124" s="10">
        <v>1044189</v>
      </c>
      <c r="BG124" s="10">
        <v>674168</v>
      </c>
      <c r="BH124" s="10">
        <v>1378654</v>
      </c>
      <c r="BI124" s="10">
        <v>452991</v>
      </c>
      <c r="BJ124" s="10">
        <v>3014299</v>
      </c>
      <c r="BK124" s="10">
        <v>12975128</v>
      </c>
      <c r="BL124" s="10">
        <v>1264316</v>
      </c>
      <c r="BM124" s="16">
        <v>196896</v>
      </c>
      <c r="BN124" s="10">
        <v>945521</v>
      </c>
      <c r="BO124" s="10">
        <v>854188</v>
      </c>
      <c r="BP124" s="10">
        <v>583993</v>
      </c>
      <c r="BQ124" s="10">
        <v>1433212</v>
      </c>
      <c r="BR124" s="10">
        <v>1468169</v>
      </c>
      <c r="BS124" s="10">
        <v>973084</v>
      </c>
      <c r="BT124" s="10">
        <v>600170</v>
      </c>
      <c r="BU124" s="10">
        <v>1562065</v>
      </c>
      <c r="BV124" s="10">
        <v>1834339</v>
      </c>
      <c r="BW124" s="10">
        <v>1076322</v>
      </c>
      <c r="BX124" s="10">
        <v>281270</v>
      </c>
      <c r="BY124" s="10">
        <v>604907</v>
      </c>
      <c r="BZ124" s="10">
        <v>1135214</v>
      </c>
      <c r="CA124" s="10">
        <v>1949501</v>
      </c>
      <c r="CB124" s="10">
        <v>206827</v>
      </c>
      <c r="CC124" s="10">
        <v>1629831</v>
      </c>
      <c r="CD124" s="10">
        <v>62701</v>
      </c>
      <c r="CE124" s="10">
        <v>391087</v>
      </c>
      <c r="CF124" s="10">
        <v>531696</v>
      </c>
      <c r="CG124" s="10">
        <v>334629</v>
      </c>
      <c r="CH124" s="10">
        <v>1622226</v>
      </c>
      <c r="CI124" s="10">
        <v>1408031</v>
      </c>
      <c r="CJ124" s="10">
        <v>1768773</v>
      </c>
      <c r="CK124" s="10">
        <v>1070595</v>
      </c>
      <c r="CL124" s="10">
        <v>2236362</v>
      </c>
      <c r="CM124" s="10">
        <v>1472872</v>
      </c>
      <c r="CN124" s="10">
        <v>797765</v>
      </c>
      <c r="CO124" s="10">
        <v>729283</v>
      </c>
      <c r="CP124" s="10">
        <v>1178884</v>
      </c>
      <c r="CQ124" s="10">
        <v>1033526</v>
      </c>
      <c r="CR124" s="10">
        <v>1394451</v>
      </c>
      <c r="CS124" s="99">
        <v>1513140</v>
      </c>
      <c r="CT124" s="10">
        <v>1290672</v>
      </c>
      <c r="CU124" s="10">
        <v>1324159</v>
      </c>
      <c r="CV124" s="10">
        <v>1447385</v>
      </c>
      <c r="CW124" s="10">
        <v>1091159</v>
      </c>
      <c r="CX124" s="10">
        <v>942167</v>
      </c>
      <c r="CY124" s="10">
        <v>514856</v>
      </c>
      <c r="CZ124" s="10">
        <v>1171945</v>
      </c>
      <c r="DA124" s="10">
        <v>1589858</v>
      </c>
      <c r="DB124" s="10">
        <v>1424517</v>
      </c>
      <c r="DC124" s="10">
        <v>1447291</v>
      </c>
      <c r="DD124" s="10">
        <v>622713</v>
      </c>
      <c r="DE124" s="10">
        <v>1005311</v>
      </c>
      <c r="DF124" s="10">
        <v>171133</v>
      </c>
      <c r="DG124" s="10">
        <v>1150354</v>
      </c>
      <c r="DH124" s="10">
        <v>389980</v>
      </c>
      <c r="DI124" s="10">
        <v>760847</v>
      </c>
      <c r="DJ124" s="10">
        <v>368091</v>
      </c>
      <c r="DK124" s="10">
        <v>559573</v>
      </c>
      <c r="DL124" s="10">
        <v>414470</v>
      </c>
      <c r="DM124" s="10">
        <v>851027</v>
      </c>
      <c r="DN124" s="10">
        <v>422931</v>
      </c>
      <c r="DO124" s="10">
        <v>455433</v>
      </c>
      <c r="DP124" s="10">
        <v>629404</v>
      </c>
      <c r="DQ124" s="10">
        <v>279657</v>
      </c>
      <c r="DR124" s="10">
        <v>108791</v>
      </c>
      <c r="DS124" s="10">
        <v>133250</v>
      </c>
      <c r="DT124" s="10">
        <v>1148100</v>
      </c>
      <c r="DU124" s="10">
        <v>453724</v>
      </c>
      <c r="DV124" s="10">
        <v>468967</v>
      </c>
      <c r="DW124" s="10">
        <v>1062432</v>
      </c>
      <c r="DX124" s="10">
        <v>573225</v>
      </c>
      <c r="DY124" s="10">
        <v>261580</v>
      </c>
      <c r="DZ124" s="10">
        <v>1419917</v>
      </c>
      <c r="EA124" s="10">
        <v>487897</v>
      </c>
      <c r="EB124" s="10">
        <v>862478</v>
      </c>
      <c r="EC124" s="10">
        <v>313971</v>
      </c>
      <c r="ED124" s="10">
        <v>360533</v>
      </c>
      <c r="EE124" s="10">
        <v>2415380</v>
      </c>
      <c r="EF124" s="10">
        <v>365480</v>
      </c>
      <c r="EG124" s="10">
        <v>164754</v>
      </c>
      <c r="EH124" s="10">
        <v>382599</v>
      </c>
      <c r="EI124" s="10">
        <v>3538586</v>
      </c>
      <c r="EJ124" s="10">
        <v>482027</v>
      </c>
      <c r="EK124" s="10">
        <v>719825</v>
      </c>
      <c r="EL124" s="10">
        <v>500055</v>
      </c>
      <c r="EM124" s="38">
        <v>0</v>
      </c>
      <c r="EN124" s="10">
        <v>839778</v>
      </c>
      <c r="EO124" s="10">
        <v>3496023</v>
      </c>
      <c r="EQ124" s="10">
        <v>1737435</v>
      </c>
      <c r="ER124" s="10">
        <v>241980</v>
      </c>
      <c r="ES124" s="10">
        <v>1096613</v>
      </c>
      <c r="ET124" s="10">
        <v>533833</v>
      </c>
      <c r="EU124" s="10">
        <v>120402</v>
      </c>
      <c r="EV124" s="10">
        <v>287751</v>
      </c>
      <c r="EW124" s="10">
        <v>806068</v>
      </c>
      <c r="EX124" s="10">
        <v>308854</v>
      </c>
      <c r="EY124" s="10">
        <v>253560</v>
      </c>
      <c r="EZ124" s="10">
        <v>117043</v>
      </c>
      <c r="FA124" s="10">
        <v>2403462</v>
      </c>
      <c r="FB124" s="10">
        <v>916671</v>
      </c>
      <c r="FC124" s="10">
        <v>1241629</v>
      </c>
      <c r="FD124" s="10">
        <v>679426</v>
      </c>
      <c r="FE124" s="10">
        <v>1357483</v>
      </c>
      <c r="FF124" s="10">
        <v>3009915</v>
      </c>
      <c r="FG124" s="10">
        <v>127464</v>
      </c>
      <c r="FH124" s="10">
        <v>465160</v>
      </c>
      <c r="FI124" s="10">
        <v>842492</v>
      </c>
      <c r="FJ124" s="10">
        <v>731433</v>
      </c>
      <c r="FK124" s="10">
        <v>1459250</v>
      </c>
      <c r="FL124" s="10">
        <v>595997</v>
      </c>
      <c r="FM124" s="10">
        <v>5003991</v>
      </c>
      <c r="FN124" s="10">
        <v>2469375</v>
      </c>
      <c r="FO124" s="10">
        <v>1792498</v>
      </c>
      <c r="FP124" s="10">
        <v>1264796</v>
      </c>
      <c r="FQ124" s="10">
        <v>1589832</v>
      </c>
      <c r="FR124" s="10">
        <v>1035306</v>
      </c>
      <c r="FS124" s="10">
        <v>543868</v>
      </c>
      <c r="FT124" s="10">
        <v>634061</v>
      </c>
      <c r="FU124" s="10">
        <v>159679</v>
      </c>
      <c r="FV124" s="10">
        <v>4832117</v>
      </c>
      <c r="FW124" s="10">
        <v>2003124</v>
      </c>
      <c r="FX124" s="10">
        <v>1774836</v>
      </c>
      <c r="FY124" s="10">
        <v>2231467</v>
      </c>
      <c r="FZ124" s="10">
        <v>120054</v>
      </c>
      <c r="GA124" s="10">
        <v>710882</v>
      </c>
      <c r="GB124" s="10">
        <v>627459</v>
      </c>
      <c r="GC124" s="10">
        <v>368091</v>
      </c>
      <c r="GD124" s="10">
        <v>3686370</v>
      </c>
      <c r="GE124" s="10">
        <v>307162</v>
      </c>
      <c r="GF124" s="10">
        <v>466111</v>
      </c>
      <c r="GG124" s="10">
        <v>507433</v>
      </c>
      <c r="GH124" s="10">
        <v>793658</v>
      </c>
      <c r="GI124" s="10">
        <v>243669</v>
      </c>
      <c r="GJ124" s="10">
        <v>587325</v>
      </c>
      <c r="GK124" s="10">
        <v>343669</v>
      </c>
      <c r="GL124" s="10">
        <v>443856</v>
      </c>
      <c r="GM124" s="10">
        <v>5768855</v>
      </c>
      <c r="GN124" s="10">
        <v>100664</v>
      </c>
      <c r="GO124" s="10">
        <v>174204</v>
      </c>
      <c r="GP124" s="10">
        <v>740944</v>
      </c>
      <c r="GQ124" s="10">
        <v>445643</v>
      </c>
      <c r="GR124" s="10">
        <v>397232</v>
      </c>
      <c r="GS124" s="10">
        <v>1266998</v>
      </c>
      <c r="GT124" s="10">
        <v>3294993</v>
      </c>
      <c r="GU124" s="10">
        <v>3407803</v>
      </c>
      <c r="GV124" s="10">
        <v>4007613</v>
      </c>
      <c r="GW124" s="10">
        <v>118403</v>
      </c>
      <c r="GX124" s="10">
        <v>432601</v>
      </c>
      <c r="GY124" s="10">
        <v>595155</v>
      </c>
      <c r="GZ124" s="10">
        <v>1235539</v>
      </c>
      <c r="HA124" s="10">
        <v>2195315</v>
      </c>
      <c r="HB124" s="10">
        <v>312942</v>
      </c>
      <c r="HC124" s="10">
        <v>99078</v>
      </c>
      <c r="HD124" s="10">
        <v>330074</v>
      </c>
      <c r="HE124" s="10">
        <v>688352</v>
      </c>
      <c r="HF124" s="10">
        <v>551386</v>
      </c>
      <c r="HG124" s="10">
        <v>575219</v>
      </c>
      <c r="HH124" s="10">
        <v>1978129</v>
      </c>
      <c r="HI124" s="10">
        <v>1165161</v>
      </c>
      <c r="HJ124" s="10">
        <v>570506</v>
      </c>
      <c r="HK124" s="10">
        <v>2034995</v>
      </c>
      <c r="HL124" s="10">
        <v>999237</v>
      </c>
      <c r="HM124" s="10">
        <v>1423532</v>
      </c>
      <c r="HN124" s="10">
        <v>1796675</v>
      </c>
      <c r="HO124" s="10">
        <v>2885792</v>
      </c>
      <c r="HP124" s="10">
        <v>2633424</v>
      </c>
      <c r="HQ124" s="10">
        <v>1346744</v>
      </c>
      <c r="HR124" s="10">
        <v>609397</v>
      </c>
      <c r="HS124" s="10">
        <v>1981096</v>
      </c>
      <c r="HT124" s="10">
        <v>3068096</v>
      </c>
      <c r="HU124" s="10">
        <v>1255345</v>
      </c>
      <c r="HV124" s="10">
        <v>1106129</v>
      </c>
      <c r="HW124" s="10">
        <v>992634</v>
      </c>
      <c r="HX124" s="10">
        <v>2105306</v>
      </c>
      <c r="HY124" s="10">
        <v>630837</v>
      </c>
      <c r="HZ124" s="10">
        <v>265262</v>
      </c>
      <c r="IA124" s="10">
        <v>458769</v>
      </c>
      <c r="IB124" s="10">
        <v>438247</v>
      </c>
      <c r="IC124" s="10">
        <v>218018</v>
      </c>
      <c r="ID124" s="10">
        <v>485907</v>
      </c>
      <c r="IE124" s="10">
        <v>1588067</v>
      </c>
      <c r="IF124" s="10">
        <v>332343</v>
      </c>
      <c r="IG124" s="10">
        <v>144798</v>
      </c>
      <c r="IH124" s="10">
        <v>717720</v>
      </c>
      <c r="II124" s="10">
        <v>279283</v>
      </c>
      <c r="IJ124" s="10">
        <v>516938</v>
      </c>
      <c r="IK124" s="10">
        <v>713908</v>
      </c>
      <c r="IL124" s="10">
        <v>1977325</v>
      </c>
      <c r="IM124" s="10">
        <v>531526</v>
      </c>
      <c r="IN124" s="10">
        <v>738704</v>
      </c>
      <c r="IO124" s="10">
        <v>826919</v>
      </c>
      <c r="IP124" s="10">
        <v>1437712</v>
      </c>
      <c r="IQ124" s="10">
        <v>1332334</v>
      </c>
      <c r="IR124" s="10">
        <v>648776</v>
      </c>
      <c r="IS124" s="10">
        <v>1187150</v>
      </c>
      <c r="IT124" s="10">
        <v>658748</v>
      </c>
      <c r="IU124" s="10">
        <v>1038808</v>
      </c>
      <c r="IV124" s="10">
        <v>251508</v>
      </c>
      <c r="IW124" s="10">
        <v>832471</v>
      </c>
      <c r="IX124" s="10">
        <v>233190</v>
      </c>
      <c r="IY124" s="10">
        <v>87029</v>
      </c>
      <c r="IZ124" s="10">
        <v>560114</v>
      </c>
      <c r="JA124" s="10">
        <v>628537</v>
      </c>
      <c r="JB124" s="10">
        <v>352890</v>
      </c>
      <c r="JC124" s="10">
        <v>1241256</v>
      </c>
      <c r="JD124" s="10">
        <v>236583</v>
      </c>
      <c r="JE124" s="10">
        <v>1591306</v>
      </c>
      <c r="JF124" s="10">
        <v>1117528</v>
      </c>
      <c r="JG124" s="10">
        <v>1042811</v>
      </c>
      <c r="JH124" s="10">
        <v>580831</v>
      </c>
      <c r="JI124" s="10">
        <v>2152827</v>
      </c>
      <c r="JJ124" s="10">
        <v>2183191</v>
      </c>
      <c r="JK124" s="10">
        <v>2454855</v>
      </c>
      <c r="JL124" s="10">
        <v>1301577</v>
      </c>
      <c r="JM124" s="10">
        <v>1979686</v>
      </c>
      <c r="JN124" s="10">
        <v>1980454</v>
      </c>
      <c r="JO124" s="10">
        <v>2159461</v>
      </c>
      <c r="JP124" s="10">
        <v>1645807</v>
      </c>
      <c r="JQ124" s="10">
        <v>2264061</v>
      </c>
      <c r="JR124" s="10">
        <v>1506312</v>
      </c>
      <c r="JS124" s="10">
        <v>2122872</v>
      </c>
      <c r="JT124" s="10">
        <v>2053623</v>
      </c>
      <c r="JU124" s="10">
        <v>3304450</v>
      </c>
      <c r="JV124" s="10">
        <v>2509003</v>
      </c>
      <c r="JW124" s="10">
        <v>4592831</v>
      </c>
      <c r="JX124" s="10">
        <v>103860</v>
      </c>
      <c r="JY124" s="10">
        <v>1721787</v>
      </c>
      <c r="JZ124" s="10">
        <v>225456</v>
      </c>
      <c r="KA124" s="10">
        <v>741539</v>
      </c>
      <c r="KB124" s="10">
        <v>1701952</v>
      </c>
      <c r="KC124" s="10">
        <v>338723</v>
      </c>
      <c r="KD124" s="10">
        <v>248424</v>
      </c>
      <c r="KE124" s="10">
        <v>457895</v>
      </c>
      <c r="KF124" s="10">
        <v>2763175</v>
      </c>
      <c r="KG124" s="10">
        <v>347866</v>
      </c>
      <c r="KH124" s="10">
        <v>390922</v>
      </c>
      <c r="KI124" s="10">
        <v>597310</v>
      </c>
      <c r="KJ124" s="10">
        <v>314843</v>
      </c>
      <c r="KK124" s="10">
        <v>325323</v>
      </c>
      <c r="KL124" s="10">
        <v>190345</v>
      </c>
      <c r="KM124" s="10">
        <v>1025821</v>
      </c>
      <c r="KN124" s="10">
        <v>426510</v>
      </c>
      <c r="KO124" s="10">
        <v>312942</v>
      </c>
      <c r="KP124" s="10">
        <v>1854086</v>
      </c>
      <c r="KQ124" s="10">
        <v>599254</v>
      </c>
      <c r="KR124" s="10">
        <v>174090</v>
      </c>
      <c r="KS124" s="10">
        <v>196550</v>
      </c>
      <c r="KT124" s="10">
        <v>694119</v>
      </c>
      <c r="KU124" s="10">
        <v>853857</v>
      </c>
      <c r="KV124" s="10">
        <v>248800</v>
      </c>
      <c r="KW124" s="10">
        <v>268407</v>
      </c>
      <c r="KX124" s="10">
        <v>218024</v>
      </c>
      <c r="KY124" s="10">
        <v>176746</v>
      </c>
      <c r="KZ124" s="10">
        <v>200450</v>
      </c>
      <c r="LA124" s="10">
        <v>478058</v>
      </c>
      <c r="LB124" s="10">
        <v>1842726</v>
      </c>
      <c r="LC124" s="10">
        <v>1613322</v>
      </c>
      <c r="LD124" s="10">
        <v>3251998</v>
      </c>
      <c r="LE124" s="10">
        <v>736932</v>
      </c>
      <c r="LF124" s="10">
        <v>617891</v>
      </c>
      <c r="LG124" s="10">
        <v>2490381</v>
      </c>
      <c r="LH124" s="10">
        <v>584153</v>
      </c>
      <c r="LI124" s="10">
        <v>452340</v>
      </c>
      <c r="LJ124" s="10">
        <v>1356932</v>
      </c>
      <c r="LK124" s="10">
        <v>229783</v>
      </c>
      <c r="LL124" s="10">
        <v>1299037</v>
      </c>
      <c r="LM124" s="10">
        <v>1191318</v>
      </c>
      <c r="LN124" s="10">
        <v>103345</v>
      </c>
      <c r="LO124" s="10">
        <v>645499</v>
      </c>
      <c r="LP124" s="10">
        <v>2363625</v>
      </c>
      <c r="LQ124" s="10">
        <v>886291</v>
      </c>
      <c r="LR124" s="10">
        <v>589035</v>
      </c>
      <c r="LS124" s="10">
        <v>1243733</v>
      </c>
      <c r="LT124" s="10">
        <v>45230</v>
      </c>
      <c r="LU124" s="10">
        <v>1757312</v>
      </c>
      <c r="LV124" s="10">
        <v>464706</v>
      </c>
      <c r="LW124" s="10">
        <v>347593</v>
      </c>
      <c r="LX124" s="10">
        <v>813260</v>
      </c>
      <c r="LY124" s="10">
        <v>770581</v>
      </c>
      <c r="LZ124" s="10">
        <v>1819814</v>
      </c>
      <c r="MA124" s="10">
        <v>471853</v>
      </c>
      <c r="MB124" s="10">
        <v>146701</v>
      </c>
      <c r="MC124" s="10">
        <v>488342</v>
      </c>
      <c r="MD124" s="10">
        <v>250141</v>
      </c>
      <c r="ME124" s="10">
        <v>794307</v>
      </c>
      <c r="MF124" s="10">
        <v>398775</v>
      </c>
      <c r="MG124" s="10">
        <v>208262</v>
      </c>
      <c r="MH124" s="10">
        <v>118432</v>
      </c>
      <c r="MI124" s="10">
        <v>201656</v>
      </c>
      <c r="MJ124" s="10">
        <v>672778</v>
      </c>
      <c r="MK124" s="10">
        <v>158314</v>
      </c>
      <c r="ML124" s="10">
        <v>636943</v>
      </c>
      <c r="MM124" s="10">
        <v>1520229</v>
      </c>
      <c r="MN124" s="10">
        <v>450449</v>
      </c>
      <c r="MO124" s="10">
        <v>18912994</v>
      </c>
      <c r="MP124" s="10">
        <v>913489</v>
      </c>
      <c r="MQ124" s="10">
        <v>902438</v>
      </c>
      <c r="MR124" s="10">
        <v>1526592</v>
      </c>
      <c r="MS124" s="10">
        <v>702161</v>
      </c>
      <c r="MT124" s="10">
        <v>744137</v>
      </c>
      <c r="MU124" s="10">
        <v>295356</v>
      </c>
      <c r="MV124" s="10">
        <v>623110</v>
      </c>
      <c r="MW124" s="10">
        <v>550271</v>
      </c>
      <c r="MX124" s="10">
        <v>924101</v>
      </c>
      <c r="MY124" s="10">
        <v>125276</v>
      </c>
      <c r="MZ124" s="99">
        <v>921444</v>
      </c>
      <c r="NA124" s="10">
        <v>188973</v>
      </c>
      <c r="NB124" s="10">
        <v>506454</v>
      </c>
      <c r="NC124" s="10">
        <v>535303</v>
      </c>
      <c r="ND124" s="10">
        <v>121637</v>
      </c>
      <c r="NE124" s="10">
        <v>366142</v>
      </c>
      <c r="NF124" s="10">
        <v>300226</v>
      </c>
      <c r="NG124" s="10">
        <v>1737890</v>
      </c>
      <c r="NH124" s="10">
        <v>1763373</v>
      </c>
      <c r="NI124" s="10">
        <v>279298</v>
      </c>
      <c r="NJ124" s="10">
        <v>1418354</v>
      </c>
      <c r="NK124" s="10">
        <v>1181670</v>
      </c>
      <c r="NL124" s="10">
        <v>278331</v>
      </c>
      <c r="NM124" s="10">
        <v>549590</v>
      </c>
      <c r="NN124" s="10">
        <v>892445</v>
      </c>
      <c r="NO124" s="10">
        <v>306259</v>
      </c>
      <c r="NP124" s="10">
        <v>919641</v>
      </c>
      <c r="NQ124" s="10">
        <v>440278</v>
      </c>
      <c r="NR124" s="10">
        <v>188683</v>
      </c>
      <c r="NS124" s="10">
        <v>362012</v>
      </c>
      <c r="NT124" s="10">
        <v>206087</v>
      </c>
      <c r="NU124" s="10">
        <v>600759</v>
      </c>
      <c r="NV124" s="10">
        <v>912837</v>
      </c>
      <c r="NW124" s="10">
        <v>559573</v>
      </c>
      <c r="NX124" s="10">
        <v>2328266</v>
      </c>
      <c r="NY124" s="10">
        <v>177944</v>
      </c>
      <c r="NZ124" s="10">
        <v>170779</v>
      </c>
      <c r="OA124" s="10">
        <v>633164</v>
      </c>
      <c r="OB124" s="10">
        <v>7163454</v>
      </c>
      <c r="OC124" s="10">
        <v>1516885</v>
      </c>
      <c r="OD124" s="10">
        <v>308404</v>
      </c>
      <c r="OE124" s="10">
        <v>188085</v>
      </c>
      <c r="OF124" s="10">
        <v>448921</v>
      </c>
      <c r="OG124" s="10">
        <v>2478185</v>
      </c>
      <c r="OH124" s="10">
        <v>306666</v>
      </c>
      <c r="OI124" s="10">
        <v>2901732</v>
      </c>
      <c r="OJ124" s="10">
        <v>474823</v>
      </c>
      <c r="OK124" s="10">
        <v>751744</v>
      </c>
      <c r="OL124" s="10">
        <v>1052272</v>
      </c>
      <c r="OM124" s="10">
        <v>1090370</v>
      </c>
      <c r="ON124" s="10">
        <v>73503</v>
      </c>
      <c r="OO124" s="10">
        <v>1112009</v>
      </c>
      <c r="OP124" s="10">
        <v>94535</v>
      </c>
      <c r="OQ124" s="10">
        <v>1267588</v>
      </c>
      <c r="OR124" s="10">
        <v>832137</v>
      </c>
      <c r="OS124" s="10">
        <v>1382342</v>
      </c>
      <c r="OT124" s="10">
        <v>75795</v>
      </c>
      <c r="OU124" s="10">
        <v>216119</v>
      </c>
    </row>
    <row r="125" spans="1:411" s="38" customFormat="1">
      <c r="A125" s="61" t="s">
        <v>965</v>
      </c>
      <c r="CS125" s="64"/>
      <c r="MZ125" s="64"/>
    </row>
    <row r="126" spans="1:411" s="12" customFormat="1">
      <c r="A126" s="14" t="s">
        <v>966</v>
      </c>
    </row>
    <row r="127" spans="1:411" s="10" customFormat="1">
      <c r="A127" s="10" t="s">
        <v>77</v>
      </c>
      <c r="H127" s="10">
        <v>0</v>
      </c>
      <c r="J127" s="10">
        <v>75</v>
      </c>
      <c r="R127" s="10">
        <v>61686</v>
      </c>
      <c r="W127" s="10">
        <v>12000</v>
      </c>
      <c r="AD127" s="80">
        <v>259984</v>
      </c>
      <c r="AE127" s="10">
        <v>1500</v>
      </c>
      <c r="AF127" s="10">
        <v>134951</v>
      </c>
      <c r="AG127" s="10">
        <v>146465</v>
      </c>
      <c r="AH127" s="10">
        <v>176936</v>
      </c>
      <c r="AI127" s="10">
        <v>210705</v>
      </c>
      <c r="AJ127" s="10">
        <v>215194</v>
      </c>
      <c r="AK127" s="10">
        <v>207759</v>
      </c>
      <c r="AL127" s="10">
        <v>269445</v>
      </c>
      <c r="AM127" s="10">
        <v>293527</v>
      </c>
      <c r="AN127" s="10">
        <v>514783</v>
      </c>
      <c r="AO127" s="10">
        <v>136777</v>
      </c>
      <c r="AP127" s="10">
        <v>188250</v>
      </c>
      <c r="AQ127" s="10">
        <v>332621</v>
      </c>
      <c r="AR127" s="10">
        <v>11910</v>
      </c>
      <c r="AS127" s="10">
        <v>25400</v>
      </c>
      <c r="AT127" s="10">
        <v>14280</v>
      </c>
      <c r="AU127" s="10">
        <v>7175</v>
      </c>
      <c r="AV127" s="10">
        <v>14825</v>
      </c>
      <c r="AW127" s="10">
        <v>17550</v>
      </c>
      <c r="AX127" s="10">
        <v>0</v>
      </c>
      <c r="AY127" s="10">
        <v>28433</v>
      </c>
      <c r="AZ127" s="10">
        <v>10970</v>
      </c>
      <c r="BA127" s="10">
        <v>44535</v>
      </c>
      <c r="BK127" s="10">
        <v>0</v>
      </c>
      <c r="BM127" s="10">
        <v>131635</v>
      </c>
      <c r="BQ127" s="10">
        <v>142433</v>
      </c>
      <c r="BR127" s="10">
        <v>1425</v>
      </c>
      <c r="BS127" s="10">
        <v>625</v>
      </c>
      <c r="BW127" s="10">
        <v>371894</v>
      </c>
      <c r="BZ127" s="10">
        <v>26775</v>
      </c>
      <c r="CC127" s="10">
        <v>6780</v>
      </c>
      <c r="CE127" s="10">
        <v>110770</v>
      </c>
      <c r="CF127" s="10">
        <v>226983</v>
      </c>
      <c r="CG127" s="10">
        <v>66005</v>
      </c>
      <c r="DI127" s="10">
        <v>69500</v>
      </c>
      <c r="DS127" s="10">
        <v>0</v>
      </c>
      <c r="DU127" s="10">
        <v>6</v>
      </c>
      <c r="EB127" s="10">
        <v>0</v>
      </c>
      <c r="EE127" s="10">
        <v>0</v>
      </c>
      <c r="EG127" s="10">
        <v>12920</v>
      </c>
      <c r="EK127" s="10">
        <v>0</v>
      </c>
      <c r="FX127" s="10">
        <v>25809</v>
      </c>
      <c r="FZ127" s="10">
        <v>0</v>
      </c>
      <c r="GB127" s="10">
        <v>0</v>
      </c>
      <c r="GO127" s="10">
        <v>0</v>
      </c>
      <c r="HB127" s="10">
        <v>808289</v>
      </c>
      <c r="HC127" s="10">
        <v>0</v>
      </c>
      <c r="HD127" s="10">
        <v>0</v>
      </c>
      <c r="HJ127" s="10">
        <v>0</v>
      </c>
      <c r="HN127" s="10">
        <v>0</v>
      </c>
      <c r="IH127" s="10">
        <v>0</v>
      </c>
      <c r="IL127" s="10">
        <v>5000</v>
      </c>
      <c r="IQ127" s="10">
        <v>93750</v>
      </c>
      <c r="IZ127" s="10">
        <v>1078012</v>
      </c>
      <c r="JC127" s="10">
        <v>168841</v>
      </c>
      <c r="JM127" s="10">
        <v>0</v>
      </c>
      <c r="JW127" s="10">
        <v>685505</v>
      </c>
      <c r="KD127" s="10">
        <v>9514</v>
      </c>
      <c r="KE127" s="10">
        <v>0</v>
      </c>
      <c r="KM127" s="10">
        <v>0</v>
      </c>
      <c r="KN127" s="10">
        <v>0</v>
      </c>
      <c r="KO127" s="10">
        <v>808289</v>
      </c>
      <c r="KQ127" s="10">
        <v>69660</v>
      </c>
      <c r="KR127" s="10">
        <v>0</v>
      </c>
      <c r="KT127" s="10">
        <v>0</v>
      </c>
      <c r="KY127" s="10">
        <v>0</v>
      </c>
      <c r="KZ127" s="10">
        <v>0</v>
      </c>
      <c r="LB127" s="10">
        <v>0</v>
      </c>
      <c r="LI127" s="10">
        <v>0</v>
      </c>
      <c r="LT127" s="10">
        <v>19983</v>
      </c>
      <c r="ML127" s="10">
        <v>0</v>
      </c>
      <c r="MO127" s="10">
        <v>16572</v>
      </c>
      <c r="MS127" s="10">
        <v>92085</v>
      </c>
      <c r="MT127" s="10">
        <v>148862</v>
      </c>
      <c r="MZ127" s="10">
        <v>88278</v>
      </c>
      <c r="NB127" s="10">
        <v>0</v>
      </c>
      <c r="NF127" s="10">
        <v>0</v>
      </c>
      <c r="NS127" s="10">
        <v>141762</v>
      </c>
      <c r="NZ127" s="10">
        <v>143038</v>
      </c>
      <c r="OK127" s="10">
        <v>0</v>
      </c>
      <c r="OS127" s="10">
        <v>0</v>
      </c>
    </row>
    <row r="128" spans="1:411" s="10" customFormat="1">
      <c r="A128" s="10" t="s">
        <v>78</v>
      </c>
      <c r="H128" s="10">
        <v>0</v>
      </c>
      <c r="AD128" s="80"/>
      <c r="AE128" s="10">
        <v>5600</v>
      </c>
      <c r="AF128" s="10">
        <v>0</v>
      </c>
      <c r="BA128" s="10">
        <v>0</v>
      </c>
      <c r="BK128" s="10">
        <v>0</v>
      </c>
      <c r="BM128" s="10">
        <v>0</v>
      </c>
      <c r="EB128" s="10">
        <v>0</v>
      </c>
      <c r="EE128" s="10">
        <v>0</v>
      </c>
      <c r="EK128" s="10">
        <v>0</v>
      </c>
      <c r="FZ128" s="10">
        <v>551274</v>
      </c>
      <c r="GB128" s="10">
        <v>0</v>
      </c>
      <c r="GO128" s="10">
        <v>0</v>
      </c>
      <c r="HB128" s="10">
        <v>0</v>
      </c>
      <c r="HC128" s="10">
        <v>0</v>
      </c>
      <c r="HD128" s="10">
        <v>0</v>
      </c>
      <c r="HJ128" s="10">
        <v>0</v>
      </c>
      <c r="HN128" s="10">
        <v>0</v>
      </c>
      <c r="IH128" s="10">
        <v>0</v>
      </c>
      <c r="JM128" s="10">
        <v>0</v>
      </c>
      <c r="KD128" s="10">
        <v>0</v>
      </c>
      <c r="KE128" s="10">
        <v>0</v>
      </c>
      <c r="KM128" s="10">
        <v>0</v>
      </c>
      <c r="KN128" s="10">
        <v>0</v>
      </c>
      <c r="KO128" s="10">
        <v>0</v>
      </c>
      <c r="KR128" s="10">
        <v>0</v>
      </c>
      <c r="KT128" s="10">
        <v>0</v>
      </c>
      <c r="KY128" s="10">
        <v>0</v>
      </c>
      <c r="KZ128" s="10">
        <v>0</v>
      </c>
      <c r="LB128" s="10">
        <v>0</v>
      </c>
      <c r="LI128" s="10">
        <v>0</v>
      </c>
      <c r="ML128" s="10">
        <v>0</v>
      </c>
      <c r="NB128" s="10">
        <v>0</v>
      </c>
      <c r="NF128" s="10">
        <v>0</v>
      </c>
      <c r="OK128" s="10">
        <v>0</v>
      </c>
      <c r="OS128" s="10">
        <v>0</v>
      </c>
    </row>
    <row r="129" spans="1:411" s="10" customFormat="1">
      <c r="A129" s="10" t="s">
        <v>79</v>
      </c>
      <c r="C129" s="10">
        <v>860</v>
      </c>
      <c r="H129" s="10">
        <v>0</v>
      </c>
      <c r="L129" s="10">
        <v>11700</v>
      </c>
      <c r="M129" s="10">
        <v>5510</v>
      </c>
      <c r="N129" s="10">
        <v>1730</v>
      </c>
      <c r="AD129" s="80">
        <v>246541</v>
      </c>
      <c r="AF129" s="10">
        <v>0</v>
      </c>
      <c r="BA129" s="10">
        <v>0</v>
      </c>
      <c r="BI129" s="10">
        <v>724</v>
      </c>
      <c r="BK129" s="10">
        <v>0</v>
      </c>
      <c r="BM129" s="10">
        <v>0</v>
      </c>
      <c r="CA129" s="10">
        <v>3500</v>
      </c>
      <c r="EB129" s="10">
        <v>0</v>
      </c>
      <c r="ED129" s="10">
        <v>50</v>
      </c>
      <c r="EE129" s="10">
        <v>0</v>
      </c>
      <c r="EK129" s="10">
        <v>0</v>
      </c>
      <c r="EX129" s="10">
        <v>6533</v>
      </c>
      <c r="FZ129" s="10">
        <v>0</v>
      </c>
      <c r="GB129" s="10">
        <v>0</v>
      </c>
      <c r="GO129" s="10">
        <v>0</v>
      </c>
      <c r="HB129" s="10">
        <v>0</v>
      </c>
      <c r="HC129" s="10">
        <v>0</v>
      </c>
      <c r="HD129" s="10">
        <v>0</v>
      </c>
      <c r="HJ129" s="10">
        <v>0</v>
      </c>
      <c r="HN129" s="10">
        <v>0</v>
      </c>
      <c r="IH129" s="10">
        <v>0</v>
      </c>
      <c r="JC129" s="10">
        <v>690</v>
      </c>
      <c r="JM129" s="10">
        <v>0</v>
      </c>
      <c r="KD129" s="10">
        <v>0</v>
      </c>
      <c r="KE129" s="10">
        <v>0</v>
      </c>
      <c r="KI129" s="10">
        <v>3530</v>
      </c>
      <c r="KM129" s="10">
        <v>0</v>
      </c>
      <c r="KN129" s="10">
        <v>0</v>
      </c>
      <c r="KO129" s="10">
        <v>0</v>
      </c>
      <c r="KR129" s="10">
        <v>0</v>
      </c>
      <c r="KT129" s="10">
        <v>0</v>
      </c>
      <c r="KY129" s="10">
        <v>0</v>
      </c>
      <c r="KZ129" s="10">
        <v>0</v>
      </c>
      <c r="LB129" s="10">
        <v>0</v>
      </c>
      <c r="LI129" s="10">
        <v>0</v>
      </c>
      <c r="LT129" s="10">
        <v>780</v>
      </c>
      <c r="ML129" s="10">
        <v>0</v>
      </c>
      <c r="NB129" s="10">
        <v>0</v>
      </c>
      <c r="NF129" s="10">
        <v>0</v>
      </c>
      <c r="OS129" s="10">
        <v>0</v>
      </c>
    </row>
    <row r="130" spans="1:411" s="10" customFormat="1">
      <c r="A130" s="10" t="s">
        <v>103</v>
      </c>
      <c r="B130" s="10" t="s">
        <v>927</v>
      </c>
      <c r="C130" s="10" t="s">
        <v>927</v>
      </c>
      <c r="D130" s="10" t="s">
        <v>927</v>
      </c>
      <c r="E130" s="10" t="s">
        <v>927</v>
      </c>
      <c r="F130" s="10" t="s">
        <v>927</v>
      </c>
      <c r="G130" s="10" t="s">
        <v>927</v>
      </c>
      <c r="H130" s="10">
        <v>0</v>
      </c>
      <c r="I130" s="10" t="s">
        <v>927</v>
      </c>
      <c r="J130" s="10" t="s">
        <v>927</v>
      </c>
      <c r="K130" s="10" t="s">
        <v>927</v>
      </c>
      <c r="L130" s="10" t="s">
        <v>927</v>
      </c>
      <c r="M130" s="10" t="s">
        <v>927</v>
      </c>
      <c r="N130" s="10" t="s">
        <v>927</v>
      </c>
      <c r="O130" s="10" t="s">
        <v>927</v>
      </c>
      <c r="P130" s="10" t="s">
        <v>927</v>
      </c>
      <c r="Q130" s="10" t="s">
        <v>927</v>
      </c>
      <c r="R130" s="10" t="s">
        <v>927</v>
      </c>
      <c r="S130" s="10" t="s">
        <v>927</v>
      </c>
      <c r="T130" s="10" t="s">
        <v>927</v>
      </c>
      <c r="U130" s="10" t="s">
        <v>927</v>
      </c>
      <c r="V130" s="10" t="s">
        <v>927</v>
      </c>
      <c r="X130" s="10" t="s">
        <v>927</v>
      </c>
      <c r="Y130" s="10" t="s">
        <v>927</v>
      </c>
      <c r="Z130" s="10" t="s">
        <v>927</v>
      </c>
      <c r="AA130" s="10" t="s">
        <v>927</v>
      </c>
      <c r="AB130" s="10" t="s">
        <v>927</v>
      </c>
      <c r="AC130" s="10" t="s">
        <v>927</v>
      </c>
      <c r="AD130" s="80" t="s">
        <v>927</v>
      </c>
      <c r="AE130" s="10" t="s">
        <v>927</v>
      </c>
      <c r="AF130" s="10">
        <v>0</v>
      </c>
      <c r="AG130" s="10" t="s">
        <v>927</v>
      </c>
      <c r="AH130" s="10" t="s">
        <v>927</v>
      </c>
      <c r="AI130" s="10" t="s">
        <v>927</v>
      </c>
      <c r="AJ130" s="10" t="s">
        <v>927</v>
      </c>
      <c r="AK130" s="10" t="s">
        <v>927</v>
      </c>
      <c r="AL130" s="10" t="s">
        <v>927</v>
      </c>
      <c r="AM130" s="10" t="s">
        <v>927</v>
      </c>
      <c r="AN130" s="10" t="s">
        <v>927</v>
      </c>
      <c r="AO130" s="10" t="s">
        <v>927</v>
      </c>
      <c r="AP130" s="10" t="s">
        <v>927</v>
      </c>
      <c r="AQ130" s="10" t="s">
        <v>927</v>
      </c>
      <c r="AR130" s="10" t="s">
        <v>927</v>
      </c>
      <c r="AS130" s="10" t="s">
        <v>927</v>
      </c>
      <c r="AT130" s="10" t="s">
        <v>927</v>
      </c>
      <c r="AU130" s="10" t="s">
        <v>927</v>
      </c>
      <c r="AV130" s="10" t="s">
        <v>927</v>
      </c>
      <c r="AW130" s="10" t="s">
        <v>927</v>
      </c>
      <c r="AX130" s="10" t="s">
        <v>927</v>
      </c>
      <c r="AY130" s="10" t="s">
        <v>927</v>
      </c>
      <c r="AZ130" s="10" t="s">
        <v>927</v>
      </c>
      <c r="BA130" s="10">
        <v>0</v>
      </c>
      <c r="BB130" s="10" t="s">
        <v>927</v>
      </c>
      <c r="BC130" s="10" t="s">
        <v>927</v>
      </c>
      <c r="BD130" s="10" t="s">
        <v>927</v>
      </c>
      <c r="BE130" s="10" t="s">
        <v>927</v>
      </c>
      <c r="BF130" s="10" t="s">
        <v>927</v>
      </c>
      <c r="BG130" s="10" t="s">
        <v>927</v>
      </c>
      <c r="BH130" s="10" t="s">
        <v>927</v>
      </c>
      <c r="BI130" s="10" t="s">
        <v>927</v>
      </c>
      <c r="BJ130" s="10" t="s">
        <v>927</v>
      </c>
      <c r="BK130" s="10">
        <v>0</v>
      </c>
      <c r="BL130" s="10" t="s">
        <v>927</v>
      </c>
      <c r="BM130" s="10">
        <v>0</v>
      </c>
      <c r="BN130" s="10" t="s">
        <v>927</v>
      </c>
      <c r="BO130" s="10" t="s">
        <v>927</v>
      </c>
      <c r="BP130" s="10" t="s">
        <v>927</v>
      </c>
      <c r="BQ130" s="10" t="s">
        <v>927</v>
      </c>
      <c r="BR130" s="10" t="s">
        <v>927</v>
      </c>
      <c r="BS130" s="10" t="s">
        <v>927</v>
      </c>
      <c r="BT130" s="10" t="s">
        <v>927</v>
      </c>
      <c r="BU130" s="10" t="s">
        <v>927</v>
      </c>
      <c r="BV130" s="10" t="s">
        <v>927</v>
      </c>
      <c r="BW130" s="10" t="s">
        <v>927</v>
      </c>
      <c r="BX130" s="10" t="s">
        <v>927</v>
      </c>
      <c r="BY130" s="10" t="s">
        <v>927</v>
      </c>
      <c r="BZ130" s="10" t="s">
        <v>927</v>
      </c>
      <c r="CA130" s="10" t="s">
        <v>927</v>
      </c>
      <c r="CB130" s="10" t="s">
        <v>927</v>
      </c>
      <c r="CC130" s="10" t="s">
        <v>927</v>
      </c>
      <c r="CD130" s="10" t="s">
        <v>927</v>
      </c>
      <c r="CE130" s="10" t="s">
        <v>927</v>
      </c>
      <c r="CF130" s="10" t="s">
        <v>927</v>
      </c>
      <c r="CG130" s="10" t="s">
        <v>927</v>
      </c>
      <c r="CH130" s="10" t="s">
        <v>927</v>
      </c>
      <c r="CI130" s="10" t="s">
        <v>927</v>
      </c>
      <c r="CJ130" s="10" t="s">
        <v>927</v>
      </c>
      <c r="CK130" s="10" t="s">
        <v>927</v>
      </c>
      <c r="CL130" s="10" t="s">
        <v>927</v>
      </c>
      <c r="CM130" s="10" t="s">
        <v>927</v>
      </c>
      <c r="CN130" s="10" t="s">
        <v>927</v>
      </c>
      <c r="CO130" s="10" t="s">
        <v>927</v>
      </c>
      <c r="CP130" s="10" t="s">
        <v>927</v>
      </c>
      <c r="CQ130" s="10" t="s">
        <v>927</v>
      </c>
      <c r="CR130" s="10" t="s">
        <v>927</v>
      </c>
      <c r="CS130" s="10" t="s">
        <v>927</v>
      </c>
      <c r="CT130" s="10" t="s">
        <v>927</v>
      </c>
      <c r="CU130" s="10" t="s">
        <v>927</v>
      </c>
      <c r="CV130" s="10" t="s">
        <v>927</v>
      </c>
      <c r="CW130" s="10" t="s">
        <v>927</v>
      </c>
      <c r="CX130" s="10" t="s">
        <v>927</v>
      </c>
      <c r="CY130" s="10" t="s">
        <v>927</v>
      </c>
      <c r="CZ130" s="10" t="s">
        <v>927</v>
      </c>
      <c r="DA130" s="10" t="s">
        <v>927</v>
      </c>
      <c r="DB130" s="10" t="s">
        <v>927</v>
      </c>
      <c r="DC130" s="10" t="s">
        <v>927</v>
      </c>
      <c r="DD130" s="10" t="s">
        <v>927</v>
      </c>
      <c r="DE130" s="10" t="s">
        <v>927</v>
      </c>
      <c r="DF130" s="10" t="s">
        <v>927</v>
      </c>
      <c r="DG130" s="10" t="s">
        <v>927</v>
      </c>
      <c r="DH130" s="10" t="s">
        <v>927</v>
      </c>
      <c r="DI130" s="10" t="s">
        <v>927</v>
      </c>
      <c r="DJ130" s="10" t="s">
        <v>927</v>
      </c>
      <c r="DK130" s="10" t="s">
        <v>927</v>
      </c>
      <c r="DL130" s="10" t="s">
        <v>927</v>
      </c>
      <c r="DM130" s="10" t="s">
        <v>927</v>
      </c>
      <c r="DN130" s="10" t="s">
        <v>927</v>
      </c>
      <c r="DO130" s="10" t="s">
        <v>927</v>
      </c>
      <c r="DP130" s="10" t="s">
        <v>927</v>
      </c>
      <c r="DQ130" s="10" t="s">
        <v>927</v>
      </c>
      <c r="DR130" s="10" t="s">
        <v>927</v>
      </c>
      <c r="DS130" s="10" t="s">
        <v>927</v>
      </c>
      <c r="DT130" s="10" t="s">
        <v>927</v>
      </c>
      <c r="DU130" s="10" t="s">
        <v>927</v>
      </c>
      <c r="DV130" s="10" t="s">
        <v>927</v>
      </c>
      <c r="DW130" s="10" t="s">
        <v>927</v>
      </c>
      <c r="DX130" s="10" t="s">
        <v>927</v>
      </c>
      <c r="DY130" s="10" t="s">
        <v>927</v>
      </c>
      <c r="DZ130" s="10" t="s">
        <v>927</v>
      </c>
      <c r="EA130" s="10" t="s">
        <v>927</v>
      </c>
      <c r="EB130" s="10">
        <v>0</v>
      </c>
      <c r="EC130" s="10" t="s">
        <v>927</v>
      </c>
      <c r="ED130" s="10" t="s">
        <v>927</v>
      </c>
      <c r="EE130" s="10">
        <v>0</v>
      </c>
      <c r="EF130" s="10" t="s">
        <v>927</v>
      </c>
      <c r="EG130" s="10" t="s">
        <v>927</v>
      </c>
      <c r="EH130" s="10" t="s">
        <v>927</v>
      </c>
      <c r="EI130" s="10" t="s">
        <v>927</v>
      </c>
      <c r="EJ130" s="10" t="s">
        <v>927</v>
      </c>
      <c r="EK130" s="10">
        <v>0</v>
      </c>
      <c r="EL130" s="10" t="s">
        <v>927</v>
      </c>
      <c r="EM130" s="10" t="s">
        <v>927</v>
      </c>
      <c r="EN130" s="10" t="s">
        <v>927</v>
      </c>
      <c r="EO130" s="10" t="s">
        <v>927</v>
      </c>
      <c r="EQ130" s="10" t="s">
        <v>927</v>
      </c>
      <c r="ER130" s="10" t="s">
        <v>927</v>
      </c>
      <c r="ES130" s="10" t="s">
        <v>927</v>
      </c>
      <c r="ET130" s="10" t="s">
        <v>927</v>
      </c>
      <c r="EU130" s="10" t="s">
        <v>927</v>
      </c>
      <c r="EV130" s="10" t="s">
        <v>927</v>
      </c>
      <c r="EW130" s="10" t="s">
        <v>927</v>
      </c>
      <c r="EX130" s="10" t="s">
        <v>927</v>
      </c>
      <c r="EY130" s="10" t="s">
        <v>927</v>
      </c>
      <c r="EZ130" s="10" t="s">
        <v>927</v>
      </c>
      <c r="FA130" s="10" t="s">
        <v>927</v>
      </c>
      <c r="FB130" s="10" t="s">
        <v>927</v>
      </c>
      <c r="FC130" s="10" t="s">
        <v>927</v>
      </c>
      <c r="FD130" s="10" t="s">
        <v>927</v>
      </c>
      <c r="FE130" s="10" t="s">
        <v>927</v>
      </c>
      <c r="FF130" s="10" t="s">
        <v>927</v>
      </c>
      <c r="FG130" s="10" t="s">
        <v>927</v>
      </c>
      <c r="FH130" s="10" t="s">
        <v>927</v>
      </c>
      <c r="FI130" s="10" t="s">
        <v>927</v>
      </c>
      <c r="FJ130" s="10" t="s">
        <v>927</v>
      </c>
      <c r="FK130" s="10" t="s">
        <v>927</v>
      </c>
      <c r="FL130" s="10" t="s">
        <v>927</v>
      </c>
      <c r="FM130" s="10" t="s">
        <v>927</v>
      </c>
      <c r="FN130" s="10" t="s">
        <v>927</v>
      </c>
      <c r="FO130" s="10" t="s">
        <v>927</v>
      </c>
      <c r="FP130" s="10" t="s">
        <v>927</v>
      </c>
      <c r="FQ130" s="10" t="s">
        <v>927</v>
      </c>
      <c r="FR130" s="10" t="s">
        <v>927</v>
      </c>
      <c r="FS130" s="10" t="s">
        <v>927</v>
      </c>
      <c r="FT130" s="10" t="s">
        <v>927</v>
      </c>
      <c r="FU130" s="10" t="s">
        <v>927</v>
      </c>
      <c r="FV130" s="10" t="s">
        <v>927</v>
      </c>
      <c r="FW130" s="10" t="s">
        <v>927</v>
      </c>
      <c r="FX130" s="10" t="s">
        <v>927</v>
      </c>
      <c r="FY130" s="10" t="s">
        <v>927</v>
      </c>
      <c r="FZ130" s="10">
        <v>0</v>
      </c>
      <c r="GA130" s="10" t="s">
        <v>927</v>
      </c>
      <c r="GB130" s="10">
        <v>0</v>
      </c>
      <c r="GC130" s="10" t="s">
        <v>927</v>
      </c>
      <c r="GD130" s="10" t="s">
        <v>927</v>
      </c>
      <c r="GE130" s="10" t="s">
        <v>927</v>
      </c>
      <c r="GF130" s="10" t="s">
        <v>927</v>
      </c>
      <c r="GG130" s="10" t="s">
        <v>927</v>
      </c>
      <c r="GH130" s="10" t="s">
        <v>927</v>
      </c>
      <c r="GI130" s="10" t="s">
        <v>927</v>
      </c>
      <c r="GJ130" s="10" t="s">
        <v>927</v>
      </c>
      <c r="GK130" s="10" t="s">
        <v>927</v>
      </c>
      <c r="GL130" s="10" t="s">
        <v>927</v>
      </c>
      <c r="GM130" s="10" t="s">
        <v>927</v>
      </c>
      <c r="GN130" s="10" t="s">
        <v>927</v>
      </c>
      <c r="GO130" s="10">
        <v>0</v>
      </c>
      <c r="GP130" s="10" t="s">
        <v>927</v>
      </c>
      <c r="GQ130" s="10" t="s">
        <v>927</v>
      </c>
      <c r="GR130" s="10" t="s">
        <v>927</v>
      </c>
      <c r="GS130" s="10" t="s">
        <v>927</v>
      </c>
      <c r="GT130" s="10" t="s">
        <v>927</v>
      </c>
      <c r="GU130" s="10" t="s">
        <v>927</v>
      </c>
      <c r="GV130" s="10" t="s">
        <v>927</v>
      </c>
      <c r="GW130" s="10" t="s">
        <v>927</v>
      </c>
      <c r="GX130" s="10" t="s">
        <v>927</v>
      </c>
      <c r="GY130" s="10" t="s">
        <v>927</v>
      </c>
      <c r="GZ130" s="10" t="s">
        <v>927</v>
      </c>
      <c r="HA130" s="10" t="s">
        <v>927</v>
      </c>
      <c r="HB130" s="10">
        <v>0</v>
      </c>
      <c r="HC130" s="10">
        <v>0</v>
      </c>
      <c r="HD130" s="10">
        <v>0</v>
      </c>
      <c r="HE130" s="10" t="s">
        <v>927</v>
      </c>
      <c r="HF130" s="10" t="s">
        <v>927</v>
      </c>
      <c r="HG130" s="10" t="s">
        <v>927</v>
      </c>
      <c r="HH130" s="10" t="s">
        <v>927</v>
      </c>
      <c r="HI130" s="10" t="s">
        <v>927</v>
      </c>
      <c r="HJ130" s="10">
        <v>0</v>
      </c>
      <c r="HK130" s="10" t="s">
        <v>927</v>
      </c>
      <c r="HL130" s="10" t="s">
        <v>927</v>
      </c>
      <c r="HM130" s="10" t="s">
        <v>927</v>
      </c>
      <c r="HN130" s="10">
        <v>0</v>
      </c>
      <c r="HO130" s="10" t="s">
        <v>927</v>
      </c>
      <c r="HP130" s="10" t="s">
        <v>927</v>
      </c>
      <c r="HQ130" s="10" t="s">
        <v>927</v>
      </c>
      <c r="HR130" s="10" t="s">
        <v>927</v>
      </c>
      <c r="HS130" s="10" t="s">
        <v>927</v>
      </c>
      <c r="HT130" s="10" t="s">
        <v>927</v>
      </c>
      <c r="HU130" s="10" t="s">
        <v>927</v>
      </c>
      <c r="HV130" s="10" t="s">
        <v>927</v>
      </c>
      <c r="HW130" s="10" t="s">
        <v>927</v>
      </c>
      <c r="HX130" s="10" t="s">
        <v>927</v>
      </c>
      <c r="HY130" s="10" t="s">
        <v>927</v>
      </c>
      <c r="HZ130" s="10" t="s">
        <v>927</v>
      </c>
      <c r="IA130" s="10" t="s">
        <v>927</v>
      </c>
      <c r="IB130" s="10" t="s">
        <v>927</v>
      </c>
      <c r="IC130" s="10" t="s">
        <v>927</v>
      </c>
      <c r="ID130" s="10" t="s">
        <v>927</v>
      </c>
      <c r="IE130" s="10" t="s">
        <v>927</v>
      </c>
      <c r="IF130" s="10" t="s">
        <v>927</v>
      </c>
      <c r="IG130" s="10" t="s">
        <v>927</v>
      </c>
      <c r="IH130" s="10">
        <v>0</v>
      </c>
      <c r="II130" s="10" t="s">
        <v>927</v>
      </c>
      <c r="IJ130" s="10" t="s">
        <v>927</v>
      </c>
      <c r="IK130" s="10" t="s">
        <v>927</v>
      </c>
      <c r="IL130" s="10" t="s">
        <v>927</v>
      </c>
      <c r="IM130" s="10" t="s">
        <v>927</v>
      </c>
      <c r="IN130" s="10" t="s">
        <v>927</v>
      </c>
      <c r="IO130" s="10" t="s">
        <v>927</v>
      </c>
      <c r="IP130" s="10" t="s">
        <v>927</v>
      </c>
      <c r="IQ130" s="10" t="s">
        <v>927</v>
      </c>
      <c r="IR130" s="10" t="s">
        <v>927</v>
      </c>
      <c r="IS130" s="10" t="s">
        <v>927</v>
      </c>
      <c r="IT130" s="10" t="s">
        <v>927</v>
      </c>
      <c r="IU130" s="10" t="s">
        <v>927</v>
      </c>
      <c r="IV130" s="10" t="s">
        <v>927</v>
      </c>
      <c r="IW130" s="10" t="s">
        <v>927</v>
      </c>
      <c r="IX130" s="10" t="s">
        <v>927</v>
      </c>
      <c r="IY130" s="10" t="s">
        <v>927</v>
      </c>
      <c r="IZ130" s="10" t="s">
        <v>927</v>
      </c>
      <c r="JA130" s="10" t="s">
        <v>927</v>
      </c>
      <c r="JB130" s="10" t="s">
        <v>927</v>
      </c>
      <c r="JC130" s="10" t="s">
        <v>927</v>
      </c>
      <c r="JD130" s="10" t="s">
        <v>927</v>
      </c>
      <c r="JE130" s="10" t="s">
        <v>927</v>
      </c>
      <c r="JF130" s="10" t="s">
        <v>927</v>
      </c>
      <c r="JG130" s="10" t="s">
        <v>927</v>
      </c>
      <c r="JH130" s="10" t="s">
        <v>927</v>
      </c>
      <c r="JI130" s="10" t="s">
        <v>927</v>
      </c>
      <c r="JJ130" s="10" t="s">
        <v>927</v>
      </c>
      <c r="JK130" s="10" t="s">
        <v>927</v>
      </c>
      <c r="JL130" s="10" t="s">
        <v>927</v>
      </c>
      <c r="JM130" s="10">
        <v>0</v>
      </c>
      <c r="JN130" s="10" t="s">
        <v>927</v>
      </c>
      <c r="JO130" s="10" t="s">
        <v>927</v>
      </c>
      <c r="JP130" s="10" t="s">
        <v>927</v>
      </c>
      <c r="JQ130" s="10" t="s">
        <v>927</v>
      </c>
      <c r="JR130" s="10" t="s">
        <v>927</v>
      </c>
      <c r="JS130" s="10" t="s">
        <v>927</v>
      </c>
      <c r="JT130" s="10" t="s">
        <v>927</v>
      </c>
      <c r="JU130" s="10" t="s">
        <v>927</v>
      </c>
      <c r="JV130" s="10" t="s">
        <v>927</v>
      </c>
      <c r="JW130" s="10" t="s">
        <v>927</v>
      </c>
      <c r="JX130" s="10" t="s">
        <v>927</v>
      </c>
      <c r="JY130" s="10" t="s">
        <v>927</v>
      </c>
      <c r="JZ130" s="10" t="s">
        <v>927</v>
      </c>
      <c r="KA130" s="10" t="s">
        <v>927</v>
      </c>
      <c r="KB130" s="10" t="s">
        <v>927</v>
      </c>
      <c r="KC130" s="10" t="s">
        <v>927</v>
      </c>
      <c r="KD130" s="10">
        <v>0</v>
      </c>
      <c r="KE130" s="10">
        <v>0</v>
      </c>
      <c r="KF130" s="10" t="s">
        <v>927</v>
      </c>
      <c r="KG130" s="10" t="s">
        <v>927</v>
      </c>
      <c r="KH130" s="10" t="s">
        <v>927</v>
      </c>
      <c r="KI130" s="10" t="s">
        <v>927</v>
      </c>
      <c r="KJ130" s="10" t="s">
        <v>927</v>
      </c>
      <c r="KK130" s="10" t="s">
        <v>927</v>
      </c>
      <c r="KL130" s="10" t="s">
        <v>927</v>
      </c>
      <c r="KM130" s="10">
        <v>0</v>
      </c>
      <c r="KN130" s="10">
        <v>0</v>
      </c>
      <c r="KO130" s="10">
        <v>0</v>
      </c>
      <c r="KP130" s="10" t="s">
        <v>927</v>
      </c>
      <c r="KQ130" s="10" t="s">
        <v>927</v>
      </c>
      <c r="KR130" s="10">
        <v>0</v>
      </c>
      <c r="KS130" s="10" t="s">
        <v>927</v>
      </c>
      <c r="KT130" s="10">
        <v>0</v>
      </c>
      <c r="KU130" s="10" t="s">
        <v>927</v>
      </c>
      <c r="KV130" s="10" t="s">
        <v>927</v>
      </c>
      <c r="KW130" s="10" t="s">
        <v>927</v>
      </c>
      <c r="KX130" s="10" t="s">
        <v>927</v>
      </c>
      <c r="KY130" s="10">
        <v>0</v>
      </c>
      <c r="KZ130" s="10">
        <v>0</v>
      </c>
      <c r="LA130" s="10" t="s">
        <v>927</v>
      </c>
      <c r="LB130" s="10">
        <v>0</v>
      </c>
      <c r="LC130" s="10" t="s">
        <v>927</v>
      </c>
      <c r="LD130" s="10" t="s">
        <v>927</v>
      </c>
      <c r="LE130" s="10" t="s">
        <v>927</v>
      </c>
      <c r="LF130" s="10" t="s">
        <v>927</v>
      </c>
      <c r="LG130" s="10" t="s">
        <v>927</v>
      </c>
      <c r="LH130" s="10" t="s">
        <v>927</v>
      </c>
      <c r="LI130" s="10">
        <v>0</v>
      </c>
      <c r="LJ130" s="10" t="s">
        <v>927</v>
      </c>
      <c r="LK130" s="10" t="s">
        <v>927</v>
      </c>
      <c r="LL130" s="10" t="s">
        <v>927</v>
      </c>
      <c r="LM130" s="10" t="s">
        <v>927</v>
      </c>
      <c r="LN130" s="10" t="s">
        <v>927</v>
      </c>
      <c r="LO130" s="10" t="s">
        <v>927</v>
      </c>
      <c r="LP130" s="10" t="s">
        <v>927</v>
      </c>
      <c r="LQ130" s="10" t="s">
        <v>927</v>
      </c>
      <c r="LR130" s="10" t="s">
        <v>927</v>
      </c>
      <c r="LS130" s="10" t="s">
        <v>927</v>
      </c>
      <c r="LT130" s="10" t="s">
        <v>927</v>
      </c>
      <c r="LU130" s="10" t="s">
        <v>927</v>
      </c>
      <c r="LV130" s="10" t="s">
        <v>927</v>
      </c>
      <c r="LW130" s="10" t="s">
        <v>927</v>
      </c>
      <c r="LX130" s="10" t="s">
        <v>927</v>
      </c>
      <c r="LZ130" s="10" t="s">
        <v>927</v>
      </c>
      <c r="MA130" s="10" t="s">
        <v>927</v>
      </c>
      <c r="MB130" s="10" t="s">
        <v>927</v>
      </c>
      <c r="MC130" s="10" t="s">
        <v>927</v>
      </c>
      <c r="MD130" s="10" t="s">
        <v>927</v>
      </c>
      <c r="ME130" s="10" t="s">
        <v>927</v>
      </c>
      <c r="MF130" s="10" t="s">
        <v>927</v>
      </c>
      <c r="MG130" s="10" t="s">
        <v>927</v>
      </c>
      <c r="MH130" s="10" t="s">
        <v>927</v>
      </c>
      <c r="MI130" s="10" t="s">
        <v>927</v>
      </c>
      <c r="MJ130" s="10" t="s">
        <v>927</v>
      </c>
      <c r="MK130" s="10" t="s">
        <v>927</v>
      </c>
      <c r="ML130" s="10">
        <v>0</v>
      </c>
      <c r="MM130" s="10" t="s">
        <v>927</v>
      </c>
      <c r="MN130" s="10" t="s">
        <v>927</v>
      </c>
      <c r="MO130" s="10" t="s">
        <v>927</v>
      </c>
      <c r="MP130" s="10" t="s">
        <v>927</v>
      </c>
      <c r="MQ130" s="10" t="s">
        <v>927</v>
      </c>
      <c r="MR130" s="10" t="s">
        <v>927</v>
      </c>
      <c r="MS130" s="10" t="s">
        <v>927</v>
      </c>
      <c r="MT130" s="10" t="s">
        <v>927</v>
      </c>
      <c r="MU130" s="10" t="s">
        <v>927</v>
      </c>
      <c r="MV130" s="10" t="s">
        <v>927</v>
      </c>
      <c r="MW130" s="10" t="s">
        <v>927</v>
      </c>
      <c r="MX130" s="10" t="s">
        <v>927</v>
      </c>
      <c r="MY130" s="10" t="s">
        <v>927</v>
      </c>
      <c r="MZ130" s="10" t="s">
        <v>927</v>
      </c>
      <c r="NA130" s="10" t="s">
        <v>927</v>
      </c>
      <c r="NB130" s="10">
        <v>0</v>
      </c>
      <c r="NC130" s="10" t="s">
        <v>927</v>
      </c>
      <c r="ND130" s="10" t="s">
        <v>927</v>
      </c>
      <c r="NE130" s="10" t="s">
        <v>927</v>
      </c>
      <c r="NF130" s="10">
        <v>0</v>
      </c>
      <c r="NG130" s="10" t="s">
        <v>927</v>
      </c>
      <c r="NH130" s="10" t="s">
        <v>927</v>
      </c>
      <c r="NI130" s="10" t="s">
        <v>927</v>
      </c>
      <c r="NJ130" s="10" t="s">
        <v>927</v>
      </c>
      <c r="NK130" s="10" t="s">
        <v>927</v>
      </c>
      <c r="NL130" s="10" t="s">
        <v>927</v>
      </c>
      <c r="NM130" s="10" t="s">
        <v>927</v>
      </c>
      <c r="NN130" s="10" t="s">
        <v>927</v>
      </c>
      <c r="NO130" s="10" t="s">
        <v>927</v>
      </c>
      <c r="NP130" s="10" t="s">
        <v>927</v>
      </c>
      <c r="NQ130" s="10" t="s">
        <v>927</v>
      </c>
      <c r="NR130" s="10" t="s">
        <v>927</v>
      </c>
      <c r="NS130" s="10" t="s">
        <v>927</v>
      </c>
      <c r="NT130" s="10" t="s">
        <v>927</v>
      </c>
      <c r="NU130" s="10" t="s">
        <v>927</v>
      </c>
      <c r="NV130" s="10" t="s">
        <v>927</v>
      </c>
      <c r="NW130" s="10" t="s">
        <v>927</v>
      </c>
      <c r="NX130" s="10" t="s">
        <v>927</v>
      </c>
      <c r="NY130" s="10" t="s">
        <v>927</v>
      </c>
      <c r="NZ130" s="10" t="s">
        <v>927</v>
      </c>
      <c r="OA130" s="10" t="s">
        <v>927</v>
      </c>
      <c r="OB130" s="10" t="s">
        <v>927</v>
      </c>
      <c r="OC130" s="10" t="s">
        <v>927</v>
      </c>
      <c r="OD130" s="10" t="s">
        <v>927</v>
      </c>
      <c r="OE130" s="10" t="s">
        <v>927</v>
      </c>
      <c r="OF130" s="10" t="s">
        <v>927</v>
      </c>
      <c r="OG130" s="10" t="s">
        <v>927</v>
      </c>
      <c r="OH130" s="10" t="s">
        <v>927</v>
      </c>
      <c r="OI130" s="10" t="s">
        <v>927</v>
      </c>
      <c r="OJ130" s="10" t="s">
        <v>927</v>
      </c>
      <c r="OK130" s="10" t="s">
        <v>927</v>
      </c>
      <c r="OL130" s="10" t="s">
        <v>927</v>
      </c>
      <c r="OM130" s="10" t="s">
        <v>927</v>
      </c>
      <c r="ON130" s="10" t="s">
        <v>927</v>
      </c>
      <c r="OO130" s="10" t="s">
        <v>927</v>
      </c>
      <c r="OP130" s="10" t="s">
        <v>927</v>
      </c>
      <c r="OQ130" s="10" t="s">
        <v>927</v>
      </c>
      <c r="OR130" s="10" t="s">
        <v>927</v>
      </c>
      <c r="OS130" s="10">
        <v>0</v>
      </c>
      <c r="OT130" s="10" t="s">
        <v>927</v>
      </c>
      <c r="OU130" s="10" t="s">
        <v>927</v>
      </c>
    </row>
    <row r="131" spans="1:411" s="10" customFormat="1">
      <c r="A131" s="10" t="s">
        <v>80</v>
      </c>
      <c r="C131" s="10">
        <v>189</v>
      </c>
      <c r="D131" s="10">
        <v>2858</v>
      </c>
      <c r="E131" s="10">
        <v>151764</v>
      </c>
      <c r="G131" s="10">
        <v>44287</v>
      </c>
      <c r="H131" s="10">
        <v>0</v>
      </c>
      <c r="J131" s="10">
        <v>18620</v>
      </c>
      <c r="L131" s="10">
        <v>3193</v>
      </c>
      <c r="M131" s="10">
        <v>43</v>
      </c>
      <c r="N131" s="10">
        <v>50367</v>
      </c>
      <c r="R131" s="10">
        <v>15374</v>
      </c>
      <c r="AD131" s="80">
        <v>76674</v>
      </c>
      <c r="AE131" s="10">
        <v>96990</v>
      </c>
      <c r="AF131" s="10">
        <v>50</v>
      </c>
      <c r="BA131" s="10">
        <v>0</v>
      </c>
      <c r="BB131" s="10">
        <v>4589</v>
      </c>
      <c r="BC131" s="10">
        <v>7121</v>
      </c>
      <c r="BD131" s="10">
        <v>28357</v>
      </c>
      <c r="BE131" s="10">
        <v>16160</v>
      </c>
      <c r="BF131" s="10">
        <v>26771</v>
      </c>
      <c r="BG131" s="10">
        <v>19073</v>
      </c>
      <c r="BK131" s="10">
        <v>0</v>
      </c>
      <c r="BM131" s="10">
        <v>0</v>
      </c>
      <c r="BN131" s="10">
        <v>1395</v>
      </c>
      <c r="BO131" s="10">
        <v>9473</v>
      </c>
      <c r="BP131" s="10">
        <v>28630</v>
      </c>
      <c r="CB131" s="10">
        <v>50</v>
      </c>
      <c r="CD131" s="10">
        <v>7300</v>
      </c>
      <c r="CE131" s="10">
        <v>4</v>
      </c>
      <c r="CF131" s="10">
        <v>407</v>
      </c>
      <c r="DE131" s="10">
        <v>156641</v>
      </c>
      <c r="DF131" s="10">
        <v>54</v>
      </c>
      <c r="DG131" s="10">
        <v>1398</v>
      </c>
      <c r="DH131" s="10">
        <v>124</v>
      </c>
      <c r="DJ131" s="10">
        <v>19423</v>
      </c>
      <c r="DK131" s="10">
        <v>1854</v>
      </c>
      <c r="DM131" s="10">
        <v>5513</v>
      </c>
      <c r="DN131" s="10">
        <v>67</v>
      </c>
      <c r="DP131" s="10">
        <v>58144</v>
      </c>
      <c r="DS131" s="10">
        <v>4</v>
      </c>
      <c r="DT131" s="10">
        <v>3533</v>
      </c>
      <c r="DU131" s="10">
        <v>19467</v>
      </c>
      <c r="DV131" s="10">
        <v>5277</v>
      </c>
      <c r="DW131" s="10">
        <v>40266</v>
      </c>
      <c r="DX131" s="10">
        <v>91</v>
      </c>
      <c r="DY131" s="10">
        <v>187</v>
      </c>
      <c r="DZ131" s="10">
        <v>37356</v>
      </c>
      <c r="EA131" s="10">
        <v>690</v>
      </c>
      <c r="EB131" s="10">
        <v>303</v>
      </c>
      <c r="EE131" s="10">
        <v>0</v>
      </c>
      <c r="EF131" s="10">
        <v>437</v>
      </c>
      <c r="EG131" s="10">
        <v>166</v>
      </c>
      <c r="EH131" s="10">
        <v>4311</v>
      </c>
      <c r="EK131" s="10">
        <v>0</v>
      </c>
      <c r="EM131" s="10">
        <v>14721</v>
      </c>
      <c r="ET131" s="10">
        <v>29498</v>
      </c>
      <c r="EV131" s="10">
        <v>2</v>
      </c>
      <c r="EY131" s="10">
        <v>37</v>
      </c>
      <c r="EZ131" s="10">
        <v>248</v>
      </c>
      <c r="FA131" s="10">
        <v>150100</v>
      </c>
      <c r="FE131" s="10">
        <v>26013.7</v>
      </c>
      <c r="FH131" s="10">
        <v>867</v>
      </c>
      <c r="FT131" s="10">
        <v>173503</v>
      </c>
      <c r="FV131" s="10">
        <v>30</v>
      </c>
      <c r="FW131" s="10">
        <v>37585</v>
      </c>
      <c r="FZ131" s="10">
        <v>0</v>
      </c>
      <c r="GA131" s="10">
        <v>53</v>
      </c>
      <c r="GB131" s="10">
        <v>0</v>
      </c>
      <c r="GC131" s="10">
        <v>19423</v>
      </c>
      <c r="GE131" s="10">
        <v>408</v>
      </c>
      <c r="GF131" s="10">
        <v>53606</v>
      </c>
      <c r="GJ131" s="10">
        <v>4311</v>
      </c>
      <c r="GL131" s="10">
        <v>7180</v>
      </c>
      <c r="GN131" s="10">
        <v>44</v>
      </c>
      <c r="GO131" s="10">
        <v>448</v>
      </c>
      <c r="GR131" s="10">
        <v>5518</v>
      </c>
      <c r="GV131" s="10">
        <v>40098</v>
      </c>
      <c r="GZ131" s="10">
        <v>1236</v>
      </c>
      <c r="HB131" s="10">
        <v>12265</v>
      </c>
      <c r="HC131" s="10">
        <v>31</v>
      </c>
      <c r="HD131" s="10">
        <v>2116</v>
      </c>
      <c r="HE131" s="10">
        <v>25566</v>
      </c>
      <c r="HF131" s="10">
        <v>25566</v>
      </c>
      <c r="HG131" s="10">
        <v>25</v>
      </c>
      <c r="HJ131" s="10">
        <v>0</v>
      </c>
      <c r="HN131" s="10">
        <v>0</v>
      </c>
      <c r="IC131" s="10">
        <v>1</v>
      </c>
      <c r="IE131" s="10">
        <v>48</v>
      </c>
      <c r="IF131" s="10">
        <v>1</v>
      </c>
      <c r="IG131" s="10">
        <v>12858</v>
      </c>
      <c r="IH131" s="10">
        <v>22881</v>
      </c>
      <c r="IY131" s="10">
        <v>5701</v>
      </c>
      <c r="IZ131" s="10">
        <v>271</v>
      </c>
      <c r="JB131" s="10">
        <v>129591</v>
      </c>
      <c r="JC131" s="10">
        <v>13585</v>
      </c>
      <c r="JD131" s="10">
        <v>17</v>
      </c>
      <c r="JE131" s="10">
        <v>2140</v>
      </c>
      <c r="JF131" s="10">
        <v>4896</v>
      </c>
      <c r="JG131" s="10">
        <v>17</v>
      </c>
      <c r="JH131" s="10">
        <v>2</v>
      </c>
      <c r="JM131" s="10">
        <v>0</v>
      </c>
      <c r="JW131" s="10">
        <v>134879</v>
      </c>
      <c r="KA131" s="10">
        <v>462</v>
      </c>
      <c r="KD131" s="10">
        <v>13960</v>
      </c>
      <c r="KE131" s="10">
        <v>11031</v>
      </c>
      <c r="KH131" s="10">
        <v>343</v>
      </c>
      <c r="KJ131" s="10">
        <v>128</v>
      </c>
      <c r="KL131" s="10">
        <v>34</v>
      </c>
      <c r="KM131" s="10">
        <v>7517</v>
      </c>
      <c r="KN131" s="10">
        <v>7417</v>
      </c>
      <c r="KO131" s="10">
        <v>12265</v>
      </c>
      <c r="KP131" s="10">
        <v>9219</v>
      </c>
      <c r="KQ131" s="10">
        <v>7</v>
      </c>
      <c r="KR131" s="10">
        <v>0</v>
      </c>
      <c r="KT131" s="10">
        <v>49798</v>
      </c>
      <c r="KU131" s="10">
        <v>2584</v>
      </c>
      <c r="KW131" s="10">
        <v>622</v>
      </c>
      <c r="KX131" s="10">
        <v>3</v>
      </c>
      <c r="KY131" s="10">
        <v>915</v>
      </c>
      <c r="KZ131" s="10">
        <v>0</v>
      </c>
      <c r="LA131" s="10">
        <v>37</v>
      </c>
      <c r="LB131" s="10">
        <v>0</v>
      </c>
      <c r="LD131" s="10">
        <v>7050</v>
      </c>
      <c r="LE131" s="10">
        <v>13289</v>
      </c>
      <c r="LF131" s="10">
        <v>317</v>
      </c>
      <c r="LG131" s="10">
        <v>344</v>
      </c>
      <c r="LH131" s="10">
        <v>4</v>
      </c>
      <c r="LI131" s="10">
        <v>0</v>
      </c>
      <c r="LJ131" s="10">
        <v>89224</v>
      </c>
      <c r="LN131" s="10">
        <v>72</v>
      </c>
      <c r="LO131" s="10">
        <v>150</v>
      </c>
      <c r="LP131" s="10">
        <v>111871</v>
      </c>
      <c r="LQ131" s="10">
        <v>5682</v>
      </c>
      <c r="LR131" s="10">
        <v>7830</v>
      </c>
      <c r="LX131" s="10">
        <v>1</v>
      </c>
      <c r="LY131" s="10">
        <v>3258</v>
      </c>
      <c r="MG131" s="10">
        <v>1615</v>
      </c>
      <c r="ML131" s="10">
        <v>1072</v>
      </c>
      <c r="MM131" s="10">
        <v>499</v>
      </c>
      <c r="MP131" s="10">
        <v>9883</v>
      </c>
      <c r="MR131" s="10">
        <v>7128</v>
      </c>
      <c r="MS131" s="10">
        <v>4</v>
      </c>
      <c r="MT131" s="10">
        <v>30814</v>
      </c>
      <c r="MX131" s="10">
        <v>-368</v>
      </c>
      <c r="NB131" s="10">
        <v>0</v>
      </c>
      <c r="ND131" s="10">
        <v>0</v>
      </c>
      <c r="NF131" s="10">
        <v>2</v>
      </c>
      <c r="NL131" s="10">
        <v>319</v>
      </c>
      <c r="NR131" s="10">
        <v>685</v>
      </c>
      <c r="NS131" s="10">
        <v>5</v>
      </c>
      <c r="NV131" s="10">
        <v>68</v>
      </c>
      <c r="NW131" s="10">
        <v>1854</v>
      </c>
      <c r="NZ131" s="10">
        <v>1</v>
      </c>
      <c r="OA131" s="10">
        <v>40528</v>
      </c>
      <c r="OC131" s="10">
        <v>37</v>
      </c>
      <c r="OE131" s="10">
        <v>3630</v>
      </c>
      <c r="OF131" s="10">
        <v>11613</v>
      </c>
      <c r="OG131" s="10">
        <v>8</v>
      </c>
      <c r="OH131" s="10">
        <v>61</v>
      </c>
      <c r="OI131" s="10">
        <v>164412</v>
      </c>
      <c r="OJ131" s="10">
        <v>3081</v>
      </c>
      <c r="OK131" s="10">
        <v>3</v>
      </c>
      <c r="OO131" s="10">
        <v>45495</v>
      </c>
      <c r="OP131" s="10">
        <v>94</v>
      </c>
      <c r="OQ131" s="10">
        <v>89588</v>
      </c>
      <c r="OR131" s="10">
        <v>9296</v>
      </c>
      <c r="OS131" s="10">
        <v>0</v>
      </c>
      <c r="OT131" s="10">
        <v>208913</v>
      </c>
    </row>
    <row r="132" spans="1:411" s="10" customFormat="1">
      <c r="A132" s="10" t="s">
        <v>81</v>
      </c>
      <c r="B132" s="10">
        <v>0</v>
      </c>
      <c r="C132" s="10">
        <v>27190</v>
      </c>
      <c r="D132" s="10">
        <v>0</v>
      </c>
      <c r="E132" s="10">
        <v>6020</v>
      </c>
      <c r="F132" s="10">
        <v>28417</v>
      </c>
      <c r="G132" s="10">
        <v>0</v>
      </c>
      <c r="H132" s="10">
        <v>0</v>
      </c>
      <c r="I132" s="10">
        <v>0</v>
      </c>
      <c r="K132" s="10">
        <v>0</v>
      </c>
      <c r="L132" s="10">
        <v>1715</v>
      </c>
      <c r="M132" s="10">
        <v>23371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85">
        <v>2130642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35515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62571</v>
      </c>
      <c r="BK132" s="10">
        <v>0</v>
      </c>
      <c r="BL132" s="10">
        <v>0</v>
      </c>
      <c r="BM132" s="10">
        <v>0</v>
      </c>
      <c r="BN132" s="10">
        <v>23121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42408</v>
      </c>
      <c r="CF132" s="10">
        <v>50151</v>
      </c>
      <c r="CG132" s="10">
        <v>47788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26971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104148</v>
      </c>
      <c r="DF132" s="10">
        <v>0</v>
      </c>
      <c r="DH132" s="10">
        <v>9331</v>
      </c>
      <c r="DI132" s="10">
        <v>9331</v>
      </c>
      <c r="DJ132" s="10">
        <v>11178</v>
      </c>
      <c r="DK132" s="10">
        <v>0</v>
      </c>
      <c r="DL132" s="10">
        <v>1500</v>
      </c>
      <c r="DM132" s="10">
        <v>22297</v>
      </c>
      <c r="DN132" s="10">
        <v>0</v>
      </c>
      <c r="DP132" s="10">
        <v>4319</v>
      </c>
      <c r="DQ132" s="10">
        <v>0</v>
      </c>
      <c r="DR132" s="10">
        <v>0</v>
      </c>
      <c r="DS132" s="10">
        <v>898</v>
      </c>
      <c r="DT132" s="10">
        <v>0</v>
      </c>
      <c r="DU132" s="10">
        <v>9331</v>
      </c>
      <c r="DV132" s="10">
        <v>3896</v>
      </c>
      <c r="DW132" s="10">
        <v>19831</v>
      </c>
      <c r="DX132" s="10">
        <v>61916</v>
      </c>
      <c r="DY132" s="10">
        <v>9331</v>
      </c>
      <c r="DZ132" s="10">
        <v>28292</v>
      </c>
      <c r="EB132" s="10">
        <v>29418</v>
      </c>
      <c r="EC132" s="10">
        <v>19429</v>
      </c>
      <c r="ED132" s="10">
        <v>287</v>
      </c>
      <c r="EE132" s="10">
        <v>0</v>
      </c>
      <c r="EF132" s="10">
        <v>29418</v>
      </c>
      <c r="EG132" s="10">
        <v>0</v>
      </c>
      <c r="EH132" s="10">
        <v>0</v>
      </c>
      <c r="EI132" s="10">
        <v>29418</v>
      </c>
      <c r="EJ132" s="10">
        <v>0</v>
      </c>
      <c r="EK132" s="10">
        <v>24431</v>
      </c>
      <c r="EL132" s="10">
        <v>0</v>
      </c>
      <c r="EM132" s="10">
        <v>0</v>
      </c>
      <c r="EN132" s="10">
        <v>21426</v>
      </c>
      <c r="EO132" s="10">
        <v>34715</v>
      </c>
      <c r="EQ132" s="10">
        <v>26160</v>
      </c>
      <c r="ER132" s="10">
        <v>11342</v>
      </c>
      <c r="ES132" s="10">
        <v>6264</v>
      </c>
      <c r="ET132" s="10">
        <v>29418</v>
      </c>
      <c r="EU132" s="10">
        <v>0</v>
      </c>
      <c r="EV132" s="10">
        <v>3665</v>
      </c>
      <c r="EW132" s="10">
        <v>3558</v>
      </c>
      <c r="EX132" s="10">
        <v>0</v>
      </c>
      <c r="EY132" s="10">
        <v>6575</v>
      </c>
      <c r="EZ132" s="10">
        <v>13661</v>
      </c>
      <c r="FA132" s="10">
        <v>0</v>
      </c>
      <c r="FB132" s="10">
        <v>7193</v>
      </c>
      <c r="FC132" s="10">
        <v>10621</v>
      </c>
      <c r="FD132" s="10">
        <v>5052</v>
      </c>
      <c r="FE132" s="10">
        <v>42770</v>
      </c>
      <c r="FF132" s="10">
        <v>0</v>
      </c>
      <c r="FG132" s="10">
        <v>0</v>
      </c>
      <c r="FH132" s="10">
        <v>1836</v>
      </c>
      <c r="FI132" s="10">
        <v>16818</v>
      </c>
      <c r="FJ132" s="10">
        <v>10643</v>
      </c>
      <c r="FK132" s="10">
        <v>61511</v>
      </c>
      <c r="FL132" s="10">
        <v>6719</v>
      </c>
      <c r="FM132" s="10">
        <v>818</v>
      </c>
      <c r="FN132" s="10">
        <v>16</v>
      </c>
      <c r="FO132" s="10">
        <v>72971</v>
      </c>
      <c r="FP132" s="10">
        <v>58</v>
      </c>
      <c r="FQ132" s="10">
        <v>16</v>
      </c>
      <c r="FR132" s="10">
        <v>10294</v>
      </c>
      <c r="FS132" s="10">
        <v>0</v>
      </c>
      <c r="FT132" s="10">
        <v>0</v>
      </c>
      <c r="FU132" s="10">
        <v>0</v>
      </c>
      <c r="FV132" s="10">
        <v>0</v>
      </c>
      <c r="FW132" s="10">
        <v>0</v>
      </c>
      <c r="FX132" s="10">
        <v>0</v>
      </c>
      <c r="FY132" s="10">
        <v>0</v>
      </c>
      <c r="FZ132" s="10">
        <v>0</v>
      </c>
      <c r="GA132" s="10">
        <v>0</v>
      </c>
      <c r="GB132" s="10">
        <v>10399</v>
      </c>
      <c r="GC132" s="10">
        <v>11178</v>
      </c>
      <c r="GD132" s="10">
        <v>59172</v>
      </c>
      <c r="GE132" s="10">
        <v>0</v>
      </c>
      <c r="GF132" s="10">
        <v>0</v>
      </c>
      <c r="GG132" s="10">
        <v>0</v>
      </c>
      <c r="GH132" s="10">
        <v>0</v>
      </c>
      <c r="GI132" s="10">
        <v>0</v>
      </c>
      <c r="GJ132" s="10">
        <v>0</v>
      </c>
      <c r="GL132" s="10">
        <v>0</v>
      </c>
      <c r="GM132" s="10">
        <v>0</v>
      </c>
      <c r="GN132" s="10">
        <v>0</v>
      </c>
      <c r="GO132" s="10">
        <v>0</v>
      </c>
      <c r="GP132" s="10">
        <v>1404</v>
      </c>
      <c r="GQ132" s="10">
        <v>0</v>
      </c>
      <c r="GR132" s="10">
        <v>70</v>
      </c>
      <c r="GS132" s="10">
        <v>0</v>
      </c>
      <c r="GT132" s="10">
        <v>35898</v>
      </c>
      <c r="GU132" s="10">
        <v>120</v>
      </c>
      <c r="GV132" s="10">
        <v>3412</v>
      </c>
      <c r="GW132" s="10">
        <v>0</v>
      </c>
      <c r="GX132" s="10">
        <v>0</v>
      </c>
      <c r="GY132" s="10">
        <v>0</v>
      </c>
      <c r="GZ132" s="10">
        <v>0</v>
      </c>
      <c r="HA132" s="10">
        <v>84256</v>
      </c>
      <c r="HB132" s="10">
        <v>0</v>
      </c>
      <c r="HC132" s="10">
        <v>0</v>
      </c>
      <c r="HD132" s="10">
        <v>0</v>
      </c>
      <c r="HE132" s="10">
        <v>0</v>
      </c>
      <c r="HF132" s="10">
        <v>0</v>
      </c>
      <c r="HG132" s="10">
        <v>0</v>
      </c>
      <c r="HH132" s="10">
        <v>53663</v>
      </c>
      <c r="HI132" s="10">
        <v>24363</v>
      </c>
      <c r="HJ132" s="10">
        <v>4</v>
      </c>
      <c r="HK132" s="10">
        <v>2655</v>
      </c>
      <c r="HL132" s="10">
        <v>331</v>
      </c>
      <c r="HM132" s="10">
        <v>0</v>
      </c>
      <c r="HN132" s="10">
        <v>0</v>
      </c>
      <c r="HO132" s="10">
        <v>3617</v>
      </c>
      <c r="HP132" s="10">
        <v>0</v>
      </c>
      <c r="HQ132" s="10">
        <v>2323</v>
      </c>
      <c r="HR132" s="10">
        <v>6958</v>
      </c>
      <c r="HS132" s="10">
        <v>35064</v>
      </c>
      <c r="HT132" s="10">
        <v>470</v>
      </c>
      <c r="HU132" s="10">
        <v>28162</v>
      </c>
      <c r="HV132" s="10">
        <v>22378</v>
      </c>
      <c r="HW132" s="10">
        <v>3838</v>
      </c>
      <c r="HX132" s="10">
        <v>78074</v>
      </c>
      <c r="HY132" s="10">
        <v>22077</v>
      </c>
      <c r="HZ132" s="10">
        <v>7761</v>
      </c>
      <c r="IA132" s="10">
        <v>11001</v>
      </c>
      <c r="IB132" s="10">
        <v>4664</v>
      </c>
      <c r="IC132" s="10">
        <v>0</v>
      </c>
      <c r="ID132" s="10">
        <v>0</v>
      </c>
      <c r="IE132" s="10">
        <v>0</v>
      </c>
      <c r="IF132" s="10">
        <v>0</v>
      </c>
      <c r="IG132" s="10">
        <v>0</v>
      </c>
      <c r="IH132" s="10">
        <v>58299</v>
      </c>
      <c r="II132" s="10">
        <v>0</v>
      </c>
      <c r="IJ132" s="10">
        <v>0</v>
      </c>
      <c r="IK132" s="10">
        <v>0</v>
      </c>
      <c r="IL132" s="10">
        <v>0</v>
      </c>
      <c r="IM132" s="10">
        <v>0</v>
      </c>
      <c r="IN132" s="10">
        <v>0</v>
      </c>
      <c r="IO132" s="10">
        <v>0</v>
      </c>
      <c r="IP132" s="10">
        <v>0</v>
      </c>
      <c r="IQ132" s="10">
        <v>0</v>
      </c>
      <c r="IR132" s="10">
        <v>0</v>
      </c>
      <c r="IS132" s="10">
        <v>0</v>
      </c>
      <c r="IT132" s="10">
        <v>0</v>
      </c>
      <c r="IU132" s="10">
        <v>0</v>
      </c>
      <c r="IV132" s="10">
        <v>0</v>
      </c>
      <c r="IW132" s="10">
        <v>0</v>
      </c>
      <c r="IX132" s="10">
        <v>0</v>
      </c>
      <c r="IY132" s="10">
        <v>0</v>
      </c>
      <c r="IZ132" s="10">
        <v>0</v>
      </c>
      <c r="JA132" s="10">
        <v>0</v>
      </c>
      <c r="JB132" s="10">
        <v>0</v>
      </c>
      <c r="JC132" s="10">
        <v>7051</v>
      </c>
      <c r="JD132" s="10">
        <v>0</v>
      </c>
      <c r="JE132" s="10">
        <v>22820</v>
      </c>
      <c r="JF132" s="10">
        <v>36140</v>
      </c>
      <c r="JG132" s="10">
        <v>17792</v>
      </c>
      <c r="JH132" s="10">
        <v>0</v>
      </c>
      <c r="JI132" s="10">
        <v>337686.03</v>
      </c>
      <c r="JJ132" s="10">
        <v>275752</v>
      </c>
      <c r="JK132" s="10">
        <v>327119.93</v>
      </c>
      <c r="JL132" s="10">
        <v>113592</v>
      </c>
      <c r="JM132" s="10">
        <v>224257</v>
      </c>
      <c r="JN132" s="10">
        <v>288647</v>
      </c>
      <c r="JO132" s="10">
        <v>231515</v>
      </c>
      <c r="JP132" s="10">
        <v>112502</v>
      </c>
      <c r="JQ132" s="10">
        <v>297300.27</v>
      </c>
      <c r="JR132" s="10">
        <v>155300</v>
      </c>
      <c r="JS132" s="10">
        <v>277597</v>
      </c>
      <c r="JT132" s="10">
        <v>282122</v>
      </c>
      <c r="JU132" s="10">
        <v>385539</v>
      </c>
      <c r="JV132" s="10">
        <v>290236</v>
      </c>
      <c r="JW132" s="10">
        <v>0</v>
      </c>
      <c r="JX132" s="10">
        <v>0</v>
      </c>
      <c r="JY132" s="10">
        <v>7961</v>
      </c>
      <c r="JZ132" s="10">
        <v>0</v>
      </c>
      <c r="KA132" s="10">
        <v>0</v>
      </c>
      <c r="KB132" s="10">
        <v>0</v>
      </c>
      <c r="KC132" s="10">
        <v>0</v>
      </c>
      <c r="KD132" s="10">
        <v>0</v>
      </c>
      <c r="KE132" s="10">
        <v>0</v>
      </c>
      <c r="KF132" s="10">
        <v>29345</v>
      </c>
      <c r="KG132" s="10">
        <v>0</v>
      </c>
      <c r="KH132" s="10">
        <v>0</v>
      </c>
      <c r="KI132" s="10">
        <v>5476</v>
      </c>
      <c r="KJ132" s="10">
        <v>0</v>
      </c>
      <c r="KK132" s="10">
        <v>22297</v>
      </c>
      <c r="KL132" s="10">
        <v>5724</v>
      </c>
      <c r="KM132" s="10">
        <v>0</v>
      </c>
      <c r="KN132" s="10">
        <v>81555</v>
      </c>
      <c r="KO132" s="10">
        <v>0</v>
      </c>
      <c r="KP132" s="10">
        <v>0</v>
      </c>
      <c r="KQ132" s="10">
        <v>0</v>
      </c>
      <c r="KR132" s="10">
        <v>0</v>
      </c>
      <c r="KS132" s="10">
        <v>0</v>
      </c>
      <c r="KT132" s="10">
        <v>33073</v>
      </c>
      <c r="KU132" s="10">
        <v>0</v>
      </c>
      <c r="KV132" s="10">
        <v>0</v>
      </c>
      <c r="KW132" s="10">
        <v>0</v>
      </c>
      <c r="KX132" s="10">
        <v>395</v>
      </c>
      <c r="KY132" s="10">
        <v>0</v>
      </c>
      <c r="KZ132" s="10">
        <v>0</v>
      </c>
      <c r="LA132" s="10">
        <v>4860</v>
      </c>
      <c r="LB132" s="10">
        <v>60814</v>
      </c>
      <c r="LC132" s="10">
        <v>43598</v>
      </c>
      <c r="LD132" s="10">
        <v>0</v>
      </c>
      <c r="LF132" s="10">
        <v>1371</v>
      </c>
      <c r="LG132" s="10">
        <v>0</v>
      </c>
      <c r="LH132" s="10">
        <v>5793</v>
      </c>
      <c r="LI132" s="10">
        <v>0</v>
      </c>
      <c r="LJ132" s="10">
        <v>6091</v>
      </c>
      <c r="LK132" s="10">
        <v>0</v>
      </c>
      <c r="LL132" s="10">
        <v>85140</v>
      </c>
      <c r="LM132" s="10">
        <v>0</v>
      </c>
      <c r="LN132" s="10">
        <v>0</v>
      </c>
      <c r="LO132" s="10">
        <v>0</v>
      </c>
      <c r="LP132" s="10">
        <v>313746</v>
      </c>
      <c r="LQ132" s="10">
        <v>18035</v>
      </c>
      <c r="LR132" s="10">
        <v>1013</v>
      </c>
      <c r="LS132" s="10">
        <v>0</v>
      </c>
      <c r="LT132" s="10">
        <v>0</v>
      </c>
      <c r="LU132" s="10">
        <v>12</v>
      </c>
      <c r="LW132" s="10">
        <v>60561</v>
      </c>
      <c r="LX132" s="10">
        <v>0</v>
      </c>
      <c r="LY132" s="10">
        <v>0</v>
      </c>
      <c r="MA132" s="10">
        <v>0</v>
      </c>
      <c r="MB132" s="10">
        <v>0</v>
      </c>
      <c r="MC132" s="10">
        <v>0</v>
      </c>
      <c r="MD132" s="10">
        <v>0</v>
      </c>
      <c r="ME132" s="10">
        <v>0</v>
      </c>
      <c r="MF132" s="10">
        <v>0</v>
      </c>
      <c r="MG132" s="10">
        <v>0</v>
      </c>
      <c r="MH132" s="10">
        <v>0</v>
      </c>
      <c r="MI132" s="10">
        <v>0</v>
      </c>
      <c r="MJ132" s="10">
        <v>0</v>
      </c>
      <c r="MK132" s="10">
        <v>0</v>
      </c>
      <c r="ML132" s="10">
        <v>2021</v>
      </c>
      <c r="MM132" s="10">
        <v>0</v>
      </c>
      <c r="MN132" s="10">
        <v>327051</v>
      </c>
      <c r="MO132" s="10">
        <v>0</v>
      </c>
      <c r="MP132" s="10">
        <v>99167</v>
      </c>
      <c r="MQ132" s="10">
        <v>10703</v>
      </c>
      <c r="MR132" s="10">
        <v>50638</v>
      </c>
      <c r="MS132" s="10">
        <v>79593</v>
      </c>
      <c r="MT132" s="10">
        <v>69631</v>
      </c>
      <c r="MU132" s="10">
        <v>24723</v>
      </c>
      <c r="MV132" s="10">
        <v>30610</v>
      </c>
      <c r="MW132" s="10">
        <v>0</v>
      </c>
      <c r="MY132" s="10">
        <v>0</v>
      </c>
      <c r="MZ132" s="10">
        <v>46318</v>
      </c>
      <c r="NA132" s="10">
        <v>0</v>
      </c>
      <c r="NB132" s="10">
        <v>14560</v>
      </c>
      <c r="NC132" s="10">
        <v>0</v>
      </c>
      <c r="ND132" s="10">
        <v>256</v>
      </c>
      <c r="NE132" s="10">
        <v>36687</v>
      </c>
      <c r="NF132" s="10">
        <v>0</v>
      </c>
      <c r="NG132" s="10">
        <v>2722</v>
      </c>
      <c r="NH132" s="10">
        <v>0</v>
      </c>
      <c r="NI132" s="10">
        <v>60178</v>
      </c>
      <c r="NJ132" s="10">
        <v>0</v>
      </c>
      <c r="NK132" s="10">
        <v>60400</v>
      </c>
      <c r="NL132" s="10">
        <v>0</v>
      </c>
      <c r="NM132" s="10">
        <v>0</v>
      </c>
      <c r="NN132" s="10">
        <v>0</v>
      </c>
      <c r="NO132" s="10">
        <v>0</v>
      </c>
      <c r="NQ132" s="10">
        <v>0</v>
      </c>
      <c r="NR132" s="10">
        <v>0</v>
      </c>
      <c r="NS132" s="10">
        <v>0</v>
      </c>
      <c r="NT132" s="10">
        <v>144</v>
      </c>
      <c r="NU132" s="10">
        <v>54618</v>
      </c>
      <c r="NV132" s="10">
        <v>27869</v>
      </c>
      <c r="NW132" s="10">
        <v>0</v>
      </c>
      <c r="NX132" s="10">
        <v>3925</v>
      </c>
      <c r="NY132" s="10">
        <v>0</v>
      </c>
      <c r="NZ132" s="10">
        <v>0</v>
      </c>
      <c r="OA132" s="10">
        <v>12344</v>
      </c>
      <c r="OB132" s="10">
        <v>0</v>
      </c>
      <c r="OC132" s="10">
        <v>30971</v>
      </c>
      <c r="OD132" s="10">
        <v>0</v>
      </c>
      <c r="OE132" s="10">
        <v>0</v>
      </c>
      <c r="OF132" s="10">
        <v>114435</v>
      </c>
      <c r="OG132" s="10">
        <v>13590</v>
      </c>
      <c r="OH132" s="10">
        <v>0</v>
      </c>
      <c r="OI132" s="10">
        <v>0</v>
      </c>
      <c r="OJ132" s="10">
        <v>0</v>
      </c>
      <c r="OK132" s="10">
        <v>0</v>
      </c>
      <c r="OL132" s="10">
        <v>0</v>
      </c>
      <c r="OM132" s="10">
        <v>0</v>
      </c>
      <c r="ON132" s="10">
        <v>0</v>
      </c>
      <c r="OO132" s="10">
        <v>0</v>
      </c>
      <c r="OP132" s="10">
        <v>0</v>
      </c>
      <c r="OQ132" s="10">
        <v>3949</v>
      </c>
      <c r="OR132" s="10">
        <v>5953</v>
      </c>
      <c r="OS132" s="10">
        <v>0</v>
      </c>
      <c r="OT132" s="10">
        <v>0</v>
      </c>
      <c r="OU132" s="10">
        <v>0</v>
      </c>
    </row>
    <row r="133" spans="1:411" s="10" customFormat="1">
      <c r="A133" s="10" t="s">
        <v>82</v>
      </c>
      <c r="B133" s="10">
        <v>6400</v>
      </c>
      <c r="C133" s="10">
        <v>43841</v>
      </c>
      <c r="F133" s="10">
        <v>0</v>
      </c>
      <c r="H133" s="10">
        <v>0</v>
      </c>
      <c r="J133" s="10">
        <v>360</v>
      </c>
      <c r="L133" s="10">
        <v>11901</v>
      </c>
      <c r="N133" s="10">
        <v>280</v>
      </c>
      <c r="Q133" s="10">
        <v>1800</v>
      </c>
      <c r="R133" s="10">
        <v>9956</v>
      </c>
      <c r="S133" s="10">
        <v>16740</v>
      </c>
      <c r="AD133" s="80">
        <v>584610</v>
      </c>
      <c r="AF133" s="10">
        <v>402</v>
      </c>
      <c r="AG133" s="10">
        <v>919841</v>
      </c>
      <c r="AH133" s="10">
        <v>430388</v>
      </c>
      <c r="AI133" s="10">
        <v>628865</v>
      </c>
      <c r="AJ133" s="10">
        <v>615418</v>
      </c>
      <c r="AK133" s="10">
        <v>724487</v>
      </c>
      <c r="AL133" s="10">
        <v>643031</v>
      </c>
      <c r="AM133" s="10">
        <v>712288</v>
      </c>
      <c r="AN133" s="10">
        <v>1698083</v>
      </c>
      <c r="AO133" s="10">
        <v>309362</v>
      </c>
      <c r="AP133" s="10">
        <v>368891</v>
      </c>
      <c r="AQ133" s="10">
        <v>1011648</v>
      </c>
      <c r="AR133" s="10">
        <v>915750</v>
      </c>
      <c r="AS133" s="10">
        <v>749514</v>
      </c>
      <c r="AT133" s="10">
        <v>1157410</v>
      </c>
      <c r="AU133" s="10">
        <v>1028228</v>
      </c>
      <c r="AV133" s="10">
        <v>413063</v>
      </c>
      <c r="AW133" s="10">
        <v>827141</v>
      </c>
      <c r="AX133" s="10">
        <v>800734</v>
      </c>
      <c r="AY133" s="10">
        <v>1934175</v>
      </c>
      <c r="AZ133" s="10">
        <v>958721</v>
      </c>
      <c r="BA133" s="10">
        <v>0</v>
      </c>
      <c r="BB133" s="10">
        <v>2987</v>
      </c>
      <c r="BC133" s="10">
        <v>4634</v>
      </c>
      <c r="BD133" s="10">
        <v>18454</v>
      </c>
      <c r="BE133" s="10">
        <v>10517</v>
      </c>
      <c r="BF133" s="10">
        <v>17422</v>
      </c>
      <c r="BG133" s="10">
        <v>12412</v>
      </c>
      <c r="BH133" s="10">
        <v>6055</v>
      </c>
      <c r="BJ133" s="10">
        <v>350613</v>
      </c>
      <c r="BK133" s="10">
        <v>0</v>
      </c>
      <c r="BM133" s="10">
        <v>0</v>
      </c>
      <c r="BN133" s="10">
        <v>353681</v>
      </c>
      <c r="BO133" s="10">
        <v>568538</v>
      </c>
      <c r="BQ133" s="10">
        <v>384922</v>
      </c>
      <c r="BR133" s="10">
        <v>303309</v>
      </c>
      <c r="BS133" s="10">
        <v>356863</v>
      </c>
      <c r="BT133" s="10">
        <v>4273</v>
      </c>
      <c r="BU133" s="10">
        <v>586781</v>
      </c>
      <c r="BV133" s="10">
        <v>515561</v>
      </c>
      <c r="BW133" s="10">
        <v>381454</v>
      </c>
      <c r="BX133" s="10">
        <v>168056</v>
      </c>
      <c r="BY133" s="10">
        <v>1697</v>
      </c>
      <c r="BZ133" s="10">
        <v>247795</v>
      </c>
      <c r="CA133" s="10">
        <v>831996</v>
      </c>
      <c r="CB133" s="10">
        <v>1532</v>
      </c>
      <c r="CC133" s="10">
        <v>15457</v>
      </c>
      <c r="CE133" s="10">
        <v>67753</v>
      </c>
      <c r="CF133" s="10">
        <v>17486</v>
      </c>
      <c r="CG133" s="10">
        <v>61333</v>
      </c>
      <c r="CH133" s="10">
        <v>490802</v>
      </c>
      <c r="CI133" s="10">
        <v>595810</v>
      </c>
      <c r="CJ133" s="10">
        <v>744478</v>
      </c>
      <c r="CK133" s="10">
        <v>357046</v>
      </c>
      <c r="CL133" s="10">
        <v>970976</v>
      </c>
      <c r="CM133" s="10">
        <v>960191</v>
      </c>
      <c r="CN133" s="10">
        <v>72752</v>
      </c>
      <c r="CO133" s="10">
        <v>519102</v>
      </c>
      <c r="CP133" s="10">
        <v>630657</v>
      </c>
      <c r="CQ133" s="10">
        <v>741442</v>
      </c>
      <c r="CR133" s="10">
        <v>841349</v>
      </c>
      <c r="CS133" s="10">
        <v>518777</v>
      </c>
      <c r="CT133" s="10">
        <v>534469</v>
      </c>
      <c r="CU133" s="10">
        <v>498982</v>
      </c>
      <c r="CV133" s="10">
        <v>434704</v>
      </c>
      <c r="CW133" s="10">
        <v>789692</v>
      </c>
      <c r="CX133" s="10">
        <v>666457</v>
      </c>
      <c r="CY133" s="10">
        <v>67674</v>
      </c>
      <c r="CZ133" s="10">
        <v>370495</v>
      </c>
      <c r="DA133" s="10">
        <v>709761</v>
      </c>
      <c r="DB133" s="10">
        <v>776841</v>
      </c>
      <c r="DC133" s="10">
        <v>430729</v>
      </c>
      <c r="DD133" s="10">
        <v>45908</v>
      </c>
      <c r="DF133" s="10">
        <v>65</v>
      </c>
      <c r="DG133" s="10">
        <v>40030</v>
      </c>
      <c r="DH133" s="10">
        <v>2772</v>
      </c>
      <c r="DI133" s="10">
        <v>56153</v>
      </c>
      <c r="DK133" s="10">
        <v>345570</v>
      </c>
      <c r="DL133" s="10">
        <v>2227</v>
      </c>
      <c r="DN133" s="10">
        <v>15704</v>
      </c>
      <c r="DP133" s="10">
        <v>416917</v>
      </c>
      <c r="DS133" s="10">
        <v>1193</v>
      </c>
      <c r="DT133" s="10">
        <v>78662</v>
      </c>
      <c r="DU133" s="10">
        <v>44151</v>
      </c>
      <c r="DV133" s="10">
        <v>62611</v>
      </c>
      <c r="DX133" s="10">
        <v>166775</v>
      </c>
      <c r="DY133" s="10">
        <v>21493</v>
      </c>
      <c r="EB133" s="10">
        <v>51</v>
      </c>
      <c r="ED133" s="10">
        <v>15297</v>
      </c>
      <c r="EE133" s="10">
        <v>0</v>
      </c>
      <c r="EF133" s="10">
        <v>96001</v>
      </c>
      <c r="EI133" s="10">
        <v>170818</v>
      </c>
      <c r="EK133" s="10">
        <v>0</v>
      </c>
      <c r="EL133" s="10">
        <v>9838</v>
      </c>
      <c r="EM133" s="10">
        <v>7766</v>
      </c>
      <c r="EN133" s="10">
        <v>139752</v>
      </c>
      <c r="EO133" s="10">
        <v>193058</v>
      </c>
      <c r="EQ133" s="10">
        <v>24448</v>
      </c>
      <c r="ER133" s="10">
        <v>12489</v>
      </c>
      <c r="ES133" s="10">
        <v>31137</v>
      </c>
      <c r="ET133" s="10">
        <v>212356</v>
      </c>
      <c r="EV133" s="10">
        <v>7343</v>
      </c>
      <c r="EW133" s="10">
        <v>91300</v>
      </c>
      <c r="FB133" s="10">
        <v>15713</v>
      </c>
      <c r="FC133" s="10">
        <v>39540</v>
      </c>
      <c r="FD133" s="10">
        <v>16487</v>
      </c>
      <c r="FE133" s="10">
        <v>65524</v>
      </c>
      <c r="FF133" s="10">
        <v>745</v>
      </c>
      <c r="FL133" s="10">
        <v>1685</v>
      </c>
      <c r="FS133" s="10">
        <v>47331</v>
      </c>
      <c r="FT133" s="10">
        <v>0</v>
      </c>
      <c r="FV133" s="10">
        <v>569478</v>
      </c>
      <c r="FZ133" s="10">
        <v>0</v>
      </c>
      <c r="GA133" s="10">
        <v>7862</v>
      </c>
      <c r="GB133" s="10">
        <v>10000</v>
      </c>
      <c r="GF133" s="10">
        <v>0</v>
      </c>
      <c r="GI133" s="10">
        <v>1038</v>
      </c>
      <c r="GJ133" s="10">
        <v>18157</v>
      </c>
      <c r="GK133" s="10">
        <v>1996</v>
      </c>
      <c r="GL133" s="10">
        <v>172189</v>
      </c>
      <c r="GN133" s="10">
        <v>4675</v>
      </c>
      <c r="GO133" s="10">
        <v>0</v>
      </c>
      <c r="GR133" s="10">
        <v>4880</v>
      </c>
      <c r="GT133" s="10">
        <v>19907</v>
      </c>
      <c r="GU133" s="10">
        <v>287598</v>
      </c>
      <c r="GV133" s="10">
        <v>89516</v>
      </c>
      <c r="GW133" s="10">
        <v>15619</v>
      </c>
      <c r="GX133" s="10">
        <v>157084</v>
      </c>
      <c r="GY133" s="10">
        <v>367016</v>
      </c>
      <c r="GZ133" s="10">
        <v>502782</v>
      </c>
      <c r="HA133" s="10">
        <v>82819</v>
      </c>
      <c r="HB133" s="10">
        <v>68895</v>
      </c>
      <c r="HC133" s="10">
        <v>0</v>
      </c>
      <c r="HD133" s="10">
        <v>92</v>
      </c>
      <c r="HE133" s="10">
        <v>291490</v>
      </c>
      <c r="HF133" s="10">
        <v>163595</v>
      </c>
      <c r="HH133" s="10">
        <v>489460</v>
      </c>
      <c r="HI133" s="10">
        <v>5842</v>
      </c>
      <c r="HJ133" s="10">
        <v>4025</v>
      </c>
      <c r="HK133" s="10">
        <v>210320</v>
      </c>
      <c r="HL133" s="10">
        <v>82255</v>
      </c>
      <c r="HN133" s="10">
        <v>0</v>
      </c>
      <c r="HO133" s="10">
        <v>1717</v>
      </c>
      <c r="HP133" s="10">
        <v>4768</v>
      </c>
      <c r="HQ133" s="10">
        <v>1660</v>
      </c>
      <c r="HR133" s="10">
        <v>22944</v>
      </c>
      <c r="HS133" s="10">
        <v>64136</v>
      </c>
      <c r="HT133" s="10">
        <v>53043</v>
      </c>
      <c r="HU133" s="10">
        <v>66120</v>
      </c>
      <c r="HV133" s="10">
        <v>85118</v>
      </c>
      <c r="HW133" s="10">
        <v>5594</v>
      </c>
      <c r="HX133" s="10">
        <v>368238</v>
      </c>
      <c r="HY133" s="10">
        <v>110121</v>
      </c>
      <c r="HZ133" s="10">
        <v>3553</v>
      </c>
      <c r="IA133" s="10">
        <v>7011</v>
      </c>
      <c r="IB133" s="10">
        <v>52</v>
      </c>
      <c r="ID133" s="10">
        <v>7628</v>
      </c>
      <c r="IF133" s="10">
        <v>128672</v>
      </c>
      <c r="IH133" s="10">
        <v>47820</v>
      </c>
      <c r="IZ133" s="10">
        <v>17250</v>
      </c>
      <c r="JA133" s="10">
        <v>108683</v>
      </c>
      <c r="JE133" s="10">
        <v>149592</v>
      </c>
      <c r="JF133" s="10">
        <v>102613</v>
      </c>
      <c r="JG133" s="10">
        <v>56698</v>
      </c>
      <c r="JH133" s="10">
        <v>9745</v>
      </c>
      <c r="JI133" s="10">
        <v>28348</v>
      </c>
      <c r="JJ133" s="10">
        <v>13431</v>
      </c>
      <c r="JK133" s="10">
        <v>22703.599999999999</v>
      </c>
      <c r="JL133" s="10">
        <v>11641.65</v>
      </c>
      <c r="JM133" s="10">
        <v>43977</v>
      </c>
      <c r="JN133" s="10">
        <v>15026</v>
      </c>
      <c r="JO133" s="10">
        <v>22215</v>
      </c>
      <c r="JP133" s="10">
        <v>10596.5</v>
      </c>
      <c r="JQ133" s="10">
        <v>34133.29</v>
      </c>
      <c r="JR133" s="10">
        <v>17209</v>
      </c>
      <c r="JS133" s="10">
        <v>15692</v>
      </c>
      <c r="JT133" s="10">
        <v>19256</v>
      </c>
      <c r="JU133" s="10">
        <v>49106</v>
      </c>
      <c r="JV133" s="10">
        <v>10750</v>
      </c>
      <c r="JW133" s="10">
        <v>125052</v>
      </c>
      <c r="JY133" s="10">
        <v>44785</v>
      </c>
      <c r="KB133" s="10">
        <v>179280</v>
      </c>
      <c r="KD133" s="10">
        <v>23426</v>
      </c>
      <c r="KE133" s="10">
        <v>81788</v>
      </c>
      <c r="KI133" s="10">
        <v>27065</v>
      </c>
      <c r="KM133" s="10">
        <v>0</v>
      </c>
      <c r="KN133" s="10">
        <v>0</v>
      </c>
      <c r="KO133" s="10">
        <v>68895</v>
      </c>
      <c r="KR133" s="10">
        <v>617</v>
      </c>
      <c r="KT133" s="10">
        <v>14236</v>
      </c>
      <c r="KY133" s="10">
        <v>0</v>
      </c>
      <c r="KZ133" s="10">
        <v>0</v>
      </c>
      <c r="LA133" s="10">
        <v>16936</v>
      </c>
      <c r="LB133" s="10">
        <v>0</v>
      </c>
      <c r="LH133" s="10">
        <v>5417</v>
      </c>
      <c r="LI133" s="10">
        <v>0</v>
      </c>
      <c r="LJ133" s="10">
        <v>45891</v>
      </c>
      <c r="LN133" s="10">
        <v>5040</v>
      </c>
      <c r="LP133" s="10">
        <v>94340</v>
      </c>
      <c r="LQ133" s="10">
        <v>91043</v>
      </c>
      <c r="LS133" s="10">
        <v>7382</v>
      </c>
      <c r="LT133" s="10">
        <v>3318</v>
      </c>
      <c r="LU133" s="10">
        <v>18127</v>
      </c>
      <c r="LW133" s="10">
        <v>30286</v>
      </c>
      <c r="LX133" s="10">
        <v>16918</v>
      </c>
      <c r="MA133" s="10">
        <v>500</v>
      </c>
      <c r="ME133" s="10">
        <v>887</v>
      </c>
      <c r="MG133" s="10">
        <v>68695</v>
      </c>
      <c r="MJ133" s="10">
        <v>4008</v>
      </c>
      <c r="MK133" s="10">
        <v>11609</v>
      </c>
      <c r="ML133" s="10">
        <v>0</v>
      </c>
      <c r="MM133" s="10">
        <v>168596</v>
      </c>
      <c r="MS133" s="10">
        <v>197426</v>
      </c>
      <c r="MT133" s="10">
        <v>228880</v>
      </c>
      <c r="MV133" s="10">
        <v>122089</v>
      </c>
      <c r="MX133" s="10">
        <v>42694</v>
      </c>
      <c r="MZ133" s="10">
        <v>459653</v>
      </c>
      <c r="NB133" s="10">
        <v>25161</v>
      </c>
      <c r="NC133" s="10">
        <v>3530</v>
      </c>
      <c r="NE133" s="10">
        <v>106927</v>
      </c>
      <c r="NF133" s="10">
        <v>29263</v>
      </c>
      <c r="NG133" s="10">
        <v>3155</v>
      </c>
      <c r="NH133" s="10">
        <v>120442</v>
      </c>
      <c r="NI133" s="10">
        <v>101</v>
      </c>
      <c r="NJ133" s="10">
        <v>1662</v>
      </c>
      <c r="NK133" s="10">
        <v>2829</v>
      </c>
      <c r="NM133" s="10">
        <v>4044</v>
      </c>
      <c r="NN133" s="10">
        <v>1060</v>
      </c>
      <c r="NQ133" s="10">
        <v>2100</v>
      </c>
      <c r="NR133" s="10">
        <v>2039</v>
      </c>
      <c r="NS133" s="10">
        <v>47318</v>
      </c>
      <c r="NT133" s="10">
        <v>3176</v>
      </c>
      <c r="NU133" s="10">
        <v>0</v>
      </c>
      <c r="NV133" s="10">
        <v>99715</v>
      </c>
      <c r="NW133" s="10">
        <v>345570</v>
      </c>
      <c r="NX133" s="10">
        <v>1517</v>
      </c>
      <c r="NZ133" s="10">
        <v>39571</v>
      </c>
      <c r="OC133" s="10">
        <v>176214</v>
      </c>
      <c r="OD133" s="10">
        <v>313</v>
      </c>
      <c r="OE133" s="10">
        <v>2384</v>
      </c>
      <c r="OF133" s="10">
        <v>78633</v>
      </c>
      <c r="OG133" s="10">
        <v>55702</v>
      </c>
      <c r="OK133" s="10">
        <v>0</v>
      </c>
      <c r="OL133" s="10">
        <v>4386</v>
      </c>
      <c r="OM133" s="10">
        <v>59667</v>
      </c>
      <c r="OO133" s="10">
        <v>2970879</v>
      </c>
      <c r="OS133" s="10">
        <v>7474</v>
      </c>
      <c r="OT133" s="10">
        <v>1769</v>
      </c>
    </row>
    <row r="134" spans="1:411" s="10" customFormat="1">
      <c r="A134" s="10" t="s">
        <v>83</v>
      </c>
      <c r="H134" s="10">
        <v>0</v>
      </c>
      <c r="J134" s="10">
        <v>14733</v>
      </c>
      <c r="L134" s="10">
        <v>14221</v>
      </c>
      <c r="AD134" s="80">
        <v>765120</v>
      </c>
      <c r="AF134" s="10">
        <v>0</v>
      </c>
      <c r="BA134" s="10">
        <v>0</v>
      </c>
      <c r="BK134" s="10">
        <v>0</v>
      </c>
      <c r="BM134" s="10">
        <v>0</v>
      </c>
      <c r="BO134" s="10">
        <v>55518</v>
      </c>
      <c r="BP134" s="10">
        <v>38324</v>
      </c>
      <c r="BY134" s="10">
        <v>1950</v>
      </c>
      <c r="DF134" s="10">
        <v>9568</v>
      </c>
      <c r="DI134" s="10">
        <v>44453</v>
      </c>
      <c r="DJ134" s="10">
        <v>5981</v>
      </c>
      <c r="DN134" s="10">
        <v>7009</v>
      </c>
      <c r="DS134" s="10">
        <v>0</v>
      </c>
      <c r="DY134" s="10">
        <v>19543</v>
      </c>
      <c r="EB134" s="10">
        <v>172030</v>
      </c>
      <c r="EE134" s="10">
        <v>0</v>
      </c>
      <c r="EK134" s="10">
        <v>0</v>
      </c>
      <c r="FZ134" s="10">
        <v>0</v>
      </c>
      <c r="GB134" s="10">
        <v>0</v>
      </c>
      <c r="GC134" s="10">
        <v>5981</v>
      </c>
      <c r="GO134" s="10">
        <v>0</v>
      </c>
      <c r="HB134" s="10">
        <v>0</v>
      </c>
      <c r="HC134" s="10">
        <v>0</v>
      </c>
      <c r="HD134" s="10">
        <v>0</v>
      </c>
      <c r="HH134" s="10">
        <v>137949</v>
      </c>
      <c r="HI134" s="10">
        <v>60433</v>
      </c>
      <c r="HJ134" s="10">
        <v>0</v>
      </c>
      <c r="HK134" s="10">
        <v>335892</v>
      </c>
      <c r="HN134" s="10">
        <v>0</v>
      </c>
      <c r="HS134" s="10">
        <v>12100</v>
      </c>
      <c r="HU134" s="10">
        <v>365159</v>
      </c>
      <c r="HX134" s="10">
        <v>600</v>
      </c>
      <c r="HY134" s="10">
        <v>6010</v>
      </c>
      <c r="IB134" s="10">
        <v>400</v>
      </c>
      <c r="IH134" s="10">
        <v>0</v>
      </c>
      <c r="JH134" s="10">
        <v>1800</v>
      </c>
      <c r="JM134" s="10">
        <v>0</v>
      </c>
      <c r="KD134" s="10">
        <v>0</v>
      </c>
      <c r="KE134" s="10">
        <v>0</v>
      </c>
      <c r="KK134" s="10">
        <v>3300</v>
      </c>
      <c r="KM134" s="10">
        <v>0</v>
      </c>
      <c r="KN134" s="10">
        <v>0</v>
      </c>
      <c r="KO134" s="10">
        <v>0</v>
      </c>
      <c r="KP134" s="10">
        <v>49674</v>
      </c>
      <c r="KR134" s="10">
        <v>0</v>
      </c>
      <c r="KT134" s="10">
        <v>0</v>
      </c>
      <c r="KY134" s="10">
        <v>0</v>
      </c>
      <c r="KZ134" s="10">
        <v>0</v>
      </c>
      <c r="LA134" s="10">
        <v>7653</v>
      </c>
      <c r="LB134" s="10">
        <v>0</v>
      </c>
      <c r="LI134" s="10">
        <v>0</v>
      </c>
      <c r="LU134" s="10">
        <v>201679</v>
      </c>
      <c r="ML134" s="10">
        <v>0</v>
      </c>
      <c r="NB134" s="10">
        <v>0</v>
      </c>
      <c r="NE134" s="10">
        <v>1216</v>
      </c>
      <c r="NF134" s="10">
        <v>0</v>
      </c>
      <c r="NU134" s="10">
        <v>0</v>
      </c>
      <c r="NX134" s="10">
        <v>59985</v>
      </c>
      <c r="OF134" s="10">
        <v>15985</v>
      </c>
      <c r="OR134" s="10">
        <v>34818</v>
      </c>
      <c r="OS134" s="10">
        <v>0</v>
      </c>
    </row>
    <row r="135" spans="1:411" s="10" customFormat="1">
      <c r="A135" s="10" t="s">
        <v>84</v>
      </c>
      <c r="C135" s="10">
        <v>1800</v>
      </c>
      <c r="D135" s="10">
        <v>2475</v>
      </c>
      <c r="E135" s="10">
        <v>58334</v>
      </c>
      <c r="F135" s="10">
        <v>105814</v>
      </c>
      <c r="G135" s="10">
        <v>43072</v>
      </c>
      <c r="H135" s="10">
        <v>40649</v>
      </c>
      <c r="I135" s="10">
        <v>2700</v>
      </c>
      <c r="J135" s="10">
        <v>18007</v>
      </c>
      <c r="K135" s="10">
        <v>2000</v>
      </c>
      <c r="L135" s="10">
        <v>1000</v>
      </c>
      <c r="M135" s="10">
        <v>8347</v>
      </c>
      <c r="R135" s="10">
        <v>49741</v>
      </c>
      <c r="S135" s="10">
        <v>1346</v>
      </c>
      <c r="AD135" s="80">
        <v>149639</v>
      </c>
      <c r="AF135" s="10">
        <v>0</v>
      </c>
      <c r="BA135" s="10">
        <v>0</v>
      </c>
      <c r="BB135" s="10">
        <v>8570</v>
      </c>
      <c r="BC135" s="10">
        <v>12700</v>
      </c>
      <c r="BD135" s="10">
        <v>2500</v>
      </c>
      <c r="BE135" s="10">
        <v>21081</v>
      </c>
      <c r="BF135" s="10">
        <v>10501</v>
      </c>
      <c r="BG135" s="10">
        <v>14448</v>
      </c>
      <c r="BH135" s="10">
        <v>29019</v>
      </c>
      <c r="BJ135" s="10">
        <v>17224</v>
      </c>
      <c r="BK135" s="10">
        <v>0</v>
      </c>
      <c r="BM135" s="10">
        <v>0</v>
      </c>
      <c r="BN135" s="10">
        <v>34071</v>
      </c>
      <c r="BO135" s="10">
        <v>161813</v>
      </c>
      <c r="BP135" s="10">
        <v>2950</v>
      </c>
      <c r="BQ135" s="10">
        <v>9636</v>
      </c>
      <c r="BR135" s="10">
        <v>4740</v>
      </c>
      <c r="BS135" s="10">
        <v>12126</v>
      </c>
      <c r="BT135" s="10">
        <v>850</v>
      </c>
      <c r="BU135" s="10">
        <v>8225</v>
      </c>
      <c r="BV135" s="10">
        <v>19781</v>
      </c>
      <c r="BW135" s="10">
        <v>27451</v>
      </c>
      <c r="BX135" s="10">
        <v>6150</v>
      </c>
      <c r="BY135" s="10">
        <v>3650</v>
      </c>
      <c r="BZ135" s="10">
        <v>13361</v>
      </c>
      <c r="CA135" s="10">
        <v>6933</v>
      </c>
      <c r="CE135" s="10">
        <v>16139</v>
      </c>
      <c r="CF135" s="10">
        <v>11570</v>
      </c>
      <c r="CG135" s="10">
        <v>15753</v>
      </c>
      <c r="CH135" s="10">
        <v>54813</v>
      </c>
      <c r="CI135" s="10">
        <v>22838</v>
      </c>
      <c r="CJ135" s="10">
        <v>33758</v>
      </c>
      <c r="CK135" s="10">
        <v>46734</v>
      </c>
      <c r="CL135" s="10">
        <v>43674</v>
      </c>
      <c r="CM135" s="10">
        <v>14371</v>
      </c>
      <c r="CN135" s="10">
        <v>5165</v>
      </c>
      <c r="CO135" s="10">
        <v>16626</v>
      </c>
      <c r="CP135" s="10">
        <v>23683</v>
      </c>
      <c r="CQ135" s="10">
        <v>32157</v>
      </c>
      <c r="CR135" s="10">
        <v>13017</v>
      </c>
      <c r="CS135" s="10">
        <v>51584</v>
      </c>
      <c r="CT135" s="10">
        <v>35961</v>
      </c>
      <c r="CU135" s="10">
        <v>17484.63</v>
      </c>
      <c r="CV135" s="10">
        <v>21111</v>
      </c>
      <c r="CW135" s="10">
        <v>11921</v>
      </c>
      <c r="CX135" s="10">
        <v>32820</v>
      </c>
      <c r="CY135" s="10">
        <v>17782</v>
      </c>
      <c r="DA135" s="10">
        <v>13150</v>
      </c>
      <c r="DB135" s="10">
        <v>14820</v>
      </c>
      <c r="DC135" s="10">
        <v>63077</v>
      </c>
      <c r="DD135" s="10">
        <v>98190</v>
      </c>
      <c r="DE135" s="10">
        <v>86797</v>
      </c>
      <c r="DF135" s="10">
        <v>13695</v>
      </c>
      <c r="DH135" s="10">
        <v>15486</v>
      </c>
      <c r="DI135" s="10">
        <v>33490</v>
      </c>
      <c r="DK135" s="10">
        <v>108029</v>
      </c>
      <c r="DM135" s="10">
        <v>1145</v>
      </c>
      <c r="DN135" s="10">
        <v>18778</v>
      </c>
      <c r="DP135" s="10">
        <v>42273</v>
      </c>
      <c r="DR135" s="10">
        <v>12108</v>
      </c>
      <c r="DS135" s="10">
        <v>600</v>
      </c>
      <c r="DT135" s="10">
        <v>1340</v>
      </c>
      <c r="DU135" s="10">
        <v>200</v>
      </c>
      <c r="DV135" s="10">
        <v>5900</v>
      </c>
      <c r="DW135" s="10">
        <v>5800</v>
      </c>
      <c r="DX135" s="10">
        <v>12898</v>
      </c>
      <c r="DY135" s="10">
        <v>13714</v>
      </c>
      <c r="DZ135" s="10">
        <v>49195</v>
      </c>
      <c r="EB135" s="10">
        <v>94122</v>
      </c>
      <c r="EC135" s="10">
        <v>3774</v>
      </c>
      <c r="EE135" s="10">
        <v>0</v>
      </c>
      <c r="EF135" s="10">
        <v>8571</v>
      </c>
      <c r="EG135" s="10">
        <v>5128</v>
      </c>
      <c r="EH135" s="10">
        <v>1870</v>
      </c>
      <c r="EI135" s="10">
        <v>13532</v>
      </c>
      <c r="EK135" s="10">
        <v>0</v>
      </c>
      <c r="EL135" s="10">
        <v>9300</v>
      </c>
      <c r="EM135" s="10">
        <v>3300</v>
      </c>
      <c r="EQ135" s="10">
        <v>9920</v>
      </c>
      <c r="ET135" s="10">
        <v>99607</v>
      </c>
      <c r="EV135" s="10">
        <v>6539</v>
      </c>
      <c r="EW135" s="10">
        <v>2400</v>
      </c>
      <c r="EX135" s="10">
        <v>11113</v>
      </c>
      <c r="EY135" s="10">
        <v>3785</v>
      </c>
      <c r="EZ135" s="10">
        <v>1872</v>
      </c>
      <c r="FB135" s="10">
        <v>400</v>
      </c>
      <c r="FC135" s="10">
        <v>200</v>
      </c>
      <c r="FE135" s="10">
        <v>400</v>
      </c>
      <c r="FF135" s="10">
        <v>400</v>
      </c>
      <c r="FG135" s="10">
        <v>800</v>
      </c>
      <c r="FH135" s="10">
        <v>18538</v>
      </c>
      <c r="FI135" s="10">
        <v>6939</v>
      </c>
      <c r="FJ135" s="10">
        <v>16800</v>
      </c>
      <c r="FM135" s="10">
        <v>2480</v>
      </c>
      <c r="FN135" s="10">
        <v>3685</v>
      </c>
      <c r="FO135" s="10">
        <v>14840</v>
      </c>
      <c r="FP135" s="10">
        <v>10038</v>
      </c>
      <c r="FQ135" s="10">
        <v>1552</v>
      </c>
      <c r="FR135" s="10">
        <v>5400</v>
      </c>
      <c r="FU135" s="10">
        <v>1808</v>
      </c>
      <c r="FV135" s="10">
        <v>502227</v>
      </c>
      <c r="FZ135" s="10">
        <v>0</v>
      </c>
      <c r="GA135" s="10">
        <v>3705</v>
      </c>
      <c r="GB135" s="10">
        <v>1400</v>
      </c>
      <c r="GD135" s="10">
        <v>3170</v>
      </c>
      <c r="GF135" s="10">
        <v>51656</v>
      </c>
      <c r="GG135" s="10">
        <v>15279</v>
      </c>
      <c r="GH135" s="10">
        <v>26911</v>
      </c>
      <c r="GI135" s="10">
        <v>1512</v>
      </c>
      <c r="GJ135" s="10">
        <v>15617</v>
      </c>
      <c r="GN135" s="10">
        <v>3850</v>
      </c>
      <c r="GO135" s="10">
        <v>15070</v>
      </c>
      <c r="GQ135" s="10">
        <v>6502</v>
      </c>
      <c r="GS135" s="10">
        <v>2150</v>
      </c>
      <c r="GU135" s="10">
        <v>13115</v>
      </c>
      <c r="GV135" s="10">
        <v>2310</v>
      </c>
      <c r="GX135" s="10">
        <v>944</v>
      </c>
      <c r="GY135" s="10">
        <v>2248</v>
      </c>
      <c r="GZ135" s="10">
        <v>10255</v>
      </c>
      <c r="HA135" s="10">
        <v>2180</v>
      </c>
      <c r="HB135" s="10">
        <v>0</v>
      </c>
      <c r="HC135" s="10">
        <v>9170</v>
      </c>
      <c r="HD135" s="10">
        <v>900</v>
      </c>
      <c r="HH135" s="10">
        <v>2879</v>
      </c>
      <c r="HI135" s="10">
        <v>9470</v>
      </c>
      <c r="HJ135" s="10">
        <v>600</v>
      </c>
      <c r="HK135" s="10">
        <v>5817</v>
      </c>
      <c r="HL135" s="10">
        <v>1160</v>
      </c>
      <c r="HN135" s="10">
        <v>0</v>
      </c>
      <c r="HO135" s="10">
        <v>600</v>
      </c>
      <c r="HP135" s="10">
        <v>2725</v>
      </c>
      <c r="HQ135" s="10">
        <v>2850</v>
      </c>
      <c r="HR135" s="10">
        <v>35092</v>
      </c>
      <c r="HT135" s="10">
        <v>1200</v>
      </c>
      <c r="HU135" s="10">
        <v>7504</v>
      </c>
      <c r="HV135" s="10">
        <v>7590</v>
      </c>
      <c r="HW135" s="10">
        <v>830</v>
      </c>
      <c r="HX135" s="10">
        <v>32574</v>
      </c>
      <c r="HY135" s="10">
        <v>3222</v>
      </c>
      <c r="HZ135" s="10">
        <v>600</v>
      </c>
      <c r="IA135" s="10">
        <v>1400</v>
      </c>
      <c r="IB135" s="10">
        <v>1800</v>
      </c>
      <c r="IC135" s="10">
        <v>400</v>
      </c>
      <c r="IF135" s="10">
        <v>35909</v>
      </c>
      <c r="IH135" s="10">
        <v>2000</v>
      </c>
      <c r="IZ135" s="10">
        <v>248032</v>
      </c>
      <c r="JB135" s="10">
        <v>99245</v>
      </c>
      <c r="JC135" s="10">
        <v>228989</v>
      </c>
      <c r="JD135" s="10">
        <v>12169</v>
      </c>
      <c r="JE135" s="10">
        <v>44720</v>
      </c>
      <c r="JF135" s="10">
        <v>11229</v>
      </c>
      <c r="JG135" s="10">
        <v>11839</v>
      </c>
      <c r="JM135" s="10">
        <v>0</v>
      </c>
      <c r="JW135" s="10">
        <v>186437</v>
      </c>
      <c r="JY135" s="10">
        <v>1870</v>
      </c>
      <c r="KB135" s="10">
        <v>5807</v>
      </c>
      <c r="KD135" s="10">
        <v>0</v>
      </c>
      <c r="KE135" s="10">
        <v>19477</v>
      </c>
      <c r="KF135" s="10">
        <v>76198</v>
      </c>
      <c r="KH135" s="10">
        <v>13535</v>
      </c>
      <c r="KJ135" s="10">
        <v>6688</v>
      </c>
      <c r="KL135" s="10">
        <v>8901</v>
      </c>
      <c r="KM135" s="10">
        <v>6579</v>
      </c>
      <c r="KN135" s="10">
        <v>28771</v>
      </c>
      <c r="KO135" s="10">
        <v>0</v>
      </c>
      <c r="KP135" s="10">
        <v>25879</v>
      </c>
      <c r="KQ135" s="10">
        <v>49557</v>
      </c>
      <c r="KR135" s="10">
        <v>1467</v>
      </c>
      <c r="KS135" s="10">
        <v>26100</v>
      </c>
      <c r="KT135" s="10">
        <v>2753</v>
      </c>
      <c r="KU135" s="10">
        <v>14050</v>
      </c>
      <c r="KX135" s="10">
        <v>1030</v>
      </c>
      <c r="KY135" s="10">
        <v>10247</v>
      </c>
      <c r="KZ135" s="10">
        <v>0</v>
      </c>
      <c r="LA135" s="10">
        <v>5119</v>
      </c>
      <c r="LB135" s="10">
        <v>83065</v>
      </c>
      <c r="LC135" s="10">
        <v>30263</v>
      </c>
      <c r="LF135" s="10">
        <v>12385</v>
      </c>
      <c r="LH135" s="10">
        <v>400</v>
      </c>
      <c r="LI135" s="10">
        <v>0</v>
      </c>
      <c r="LJ135" s="10">
        <v>9677</v>
      </c>
      <c r="LK135" s="10">
        <v>1500</v>
      </c>
      <c r="LL135" s="10">
        <v>2836</v>
      </c>
      <c r="LM135" s="10">
        <v>840</v>
      </c>
      <c r="LO135" s="10">
        <v>600</v>
      </c>
      <c r="LP135" s="10">
        <v>579945</v>
      </c>
      <c r="LQ135" s="10">
        <v>1000</v>
      </c>
      <c r="LR135" s="10">
        <v>400</v>
      </c>
      <c r="LT135" s="10">
        <v>4050</v>
      </c>
      <c r="LU135" s="10">
        <v>286</v>
      </c>
      <c r="LX135" s="10">
        <v>1000</v>
      </c>
      <c r="LY135" s="10">
        <v>700</v>
      </c>
      <c r="MA135" s="10">
        <v>1920</v>
      </c>
      <c r="MB135" s="10">
        <v>100</v>
      </c>
      <c r="ME135" s="10">
        <v>200</v>
      </c>
      <c r="MF135" s="10">
        <v>200</v>
      </c>
      <c r="MG135" s="10">
        <v>26003</v>
      </c>
      <c r="ML135" s="10">
        <v>400</v>
      </c>
      <c r="MQ135" s="10">
        <v>2000</v>
      </c>
      <c r="MR135" s="10">
        <v>14910</v>
      </c>
      <c r="MU135" s="10">
        <v>5930</v>
      </c>
      <c r="MZ135" s="10">
        <v>41525</v>
      </c>
      <c r="NA135" s="10">
        <v>14250</v>
      </c>
      <c r="NB135" s="10">
        <v>0</v>
      </c>
      <c r="ND135" s="10">
        <v>2202</v>
      </c>
      <c r="NE135" s="10">
        <v>33915</v>
      </c>
      <c r="NF135" s="10">
        <v>24997</v>
      </c>
      <c r="NG135" s="10">
        <v>2278</v>
      </c>
      <c r="NH135" s="10">
        <v>13654</v>
      </c>
      <c r="NL135" s="10">
        <v>26189</v>
      </c>
      <c r="NS135" s="10">
        <v>7344</v>
      </c>
      <c r="NU135" s="10">
        <v>28720</v>
      </c>
      <c r="NV135" s="10">
        <v>15906</v>
      </c>
      <c r="NW135" s="10">
        <v>108029</v>
      </c>
      <c r="NX135" s="10">
        <v>8527</v>
      </c>
      <c r="NY135" s="10">
        <v>700</v>
      </c>
      <c r="NZ135" s="10">
        <v>3400</v>
      </c>
      <c r="OA135" s="10">
        <v>18225</v>
      </c>
      <c r="OC135" s="10">
        <v>2375</v>
      </c>
      <c r="OF135" s="10">
        <v>53832</v>
      </c>
      <c r="OG135" s="10">
        <v>7802</v>
      </c>
      <c r="OI135" s="10">
        <v>670</v>
      </c>
      <c r="OK135" s="10">
        <v>15497</v>
      </c>
      <c r="OO135" s="10">
        <v>112839</v>
      </c>
      <c r="OQ135" s="10">
        <v>30350</v>
      </c>
      <c r="OS135" s="10">
        <v>4520</v>
      </c>
      <c r="OU135" s="10">
        <v>400</v>
      </c>
    </row>
    <row r="136" spans="1:411" s="10" customFormat="1">
      <c r="A136" s="10" t="s">
        <v>85</v>
      </c>
      <c r="H136" s="10">
        <v>0</v>
      </c>
      <c r="L136" s="10">
        <v>1328</v>
      </c>
      <c r="AD136" s="80"/>
      <c r="AF136" s="10">
        <v>0</v>
      </c>
      <c r="BA136" s="10">
        <v>0</v>
      </c>
      <c r="BK136" s="10">
        <v>0</v>
      </c>
      <c r="BM136" s="10">
        <v>0</v>
      </c>
      <c r="DN136" s="10">
        <v>9786</v>
      </c>
      <c r="EE136" s="10">
        <v>0</v>
      </c>
      <c r="EK136" s="10">
        <v>0</v>
      </c>
      <c r="EL136" s="10">
        <v>12120</v>
      </c>
      <c r="EN136" s="10">
        <v>1960</v>
      </c>
      <c r="EO136" s="10">
        <v>0</v>
      </c>
      <c r="ES136" s="10">
        <v>8158</v>
      </c>
      <c r="FT136" s="10">
        <v>0</v>
      </c>
      <c r="FZ136" s="10">
        <v>0</v>
      </c>
      <c r="GB136" s="10">
        <v>0</v>
      </c>
      <c r="GO136" s="10">
        <v>0</v>
      </c>
      <c r="GR136" s="10">
        <v>88770</v>
      </c>
      <c r="HB136" s="10">
        <v>39854</v>
      </c>
      <c r="HC136" s="10">
        <v>0</v>
      </c>
      <c r="HD136" s="10">
        <v>0</v>
      </c>
      <c r="HF136" s="10">
        <v>551726</v>
      </c>
      <c r="HJ136" s="10">
        <v>0</v>
      </c>
      <c r="HN136" s="10">
        <v>0</v>
      </c>
      <c r="IH136" s="10">
        <v>0</v>
      </c>
      <c r="JM136" s="10">
        <v>0</v>
      </c>
      <c r="KD136" s="10">
        <v>0</v>
      </c>
      <c r="KE136" s="10">
        <v>0</v>
      </c>
      <c r="KM136" s="10">
        <v>0</v>
      </c>
      <c r="KO136" s="10">
        <v>39854</v>
      </c>
      <c r="KR136" s="10">
        <v>0</v>
      </c>
      <c r="KT136" s="10">
        <v>0</v>
      </c>
      <c r="KY136" s="10">
        <v>0</v>
      </c>
      <c r="KZ136" s="10">
        <v>0</v>
      </c>
      <c r="LA136" s="10">
        <v>3646</v>
      </c>
      <c r="LB136" s="10">
        <v>0</v>
      </c>
      <c r="LI136" s="10">
        <v>0</v>
      </c>
      <c r="LJ136" s="10">
        <v>83880</v>
      </c>
      <c r="LL136" s="10">
        <v>3330</v>
      </c>
      <c r="LP136" s="10">
        <v>452104</v>
      </c>
      <c r="ML136" s="10">
        <v>0</v>
      </c>
      <c r="MM136" s="10">
        <v>315</v>
      </c>
      <c r="NB136" s="10">
        <v>0</v>
      </c>
      <c r="NE136" s="10">
        <v>50564</v>
      </c>
      <c r="NF136" s="10">
        <v>0</v>
      </c>
      <c r="NU136" s="10">
        <v>0</v>
      </c>
      <c r="OF136" s="10">
        <v>868806</v>
      </c>
      <c r="OG136" s="10">
        <v>19094</v>
      </c>
      <c r="OS136" s="10">
        <v>0</v>
      </c>
    </row>
    <row r="137" spans="1:411" s="10" customFormat="1">
      <c r="A137" s="10" t="s">
        <v>86</v>
      </c>
      <c r="D137" s="10">
        <v>136402</v>
      </c>
      <c r="E137" s="10">
        <v>85864</v>
      </c>
      <c r="F137" s="10">
        <v>40696</v>
      </c>
      <c r="G137" s="10">
        <v>40527</v>
      </c>
      <c r="H137" s="10">
        <v>203917</v>
      </c>
      <c r="J137" s="10">
        <v>3344</v>
      </c>
      <c r="L137" s="10">
        <v>6800</v>
      </c>
      <c r="AD137" s="80">
        <v>310823</v>
      </c>
      <c r="AF137" s="10">
        <v>1629</v>
      </c>
      <c r="BA137" s="10">
        <v>1687961</v>
      </c>
      <c r="BK137" s="10">
        <v>0</v>
      </c>
      <c r="BM137" s="10">
        <v>0</v>
      </c>
      <c r="BO137" s="10">
        <v>18397</v>
      </c>
      <c r="BP137" s="10">
        <v>1668725</v>
      </c>
      <c r="BQ137" s="10">
        <v>1062098</v>
      </c>
      <c r="BR137" s="10">
        <v>870445</v>
      </c>
      <c r="BS137" s="10">
        <v>849943</v>
      </c>
      <c r="BT137" s="10">
        <v>1667160</v>
      </c>
      <c r="BU137" s="10">
        <v>1756844</v>
      </c>
      <c r="BV137" s="10">
        <v>1488533</v>
      </c>
      <c r="BW137" s="10">
        <v>742650</v>
      </c>
      <c r="BX137" s="10">
        <v>530508</v>
      </c>
      <c r="BY137" s="10">
        <v>1670459</v>
      </c>
      <c r="BZ137" s="10">
        <v>704278</v>
      </c>
      <c r="CA137" s="10">
        <v>3755619</v>
      </c>
      <c r="CB137" s="10">
        <v>84128</v>
      </c>
      <c r="CF137" s="10">
        <v>-375000</v>
      </c>
      <c r="CG137" s="10">
        <v>392114</v>
      </c>
      <c r="CH137" s="10">
        <v>101386</v>
      </c>
      <c r="CI137" s="10">
        <v>665</v>
      </c>
      <c r="CJ137" s="10">
        <v>34453</v>
      </c>
      <c r="CK137" s="10">
        <v>456</v>
      </c>
      <c r="CL137" s="10">
        <v>51140</v>
      </c>
      <c r="CM137" s="10">
        <v>30809</v>
      </c>
      <c r="CN137" s="10">
        <v>19955</v>
      </c>
      <c r="CO137" s="10">
        <v>476</v>
      </c>
      <c r="CP137" s="10">
        <v>3632</v>
      </c>
      <c r="CQ137" s="10">
        <v>1116</v>
      </c>
      <c r="CR137" s="10">
        <v>37340</v>
      </c>
      <c r="CS137" s="10">
        <v>36672</v>
      </c>
      <c r="CT137" s="10">
        <v>72172</v>
      </c>
      <c r="CU137" s="10">
        <v>12621</v>
      </c>
      <c r="CV137" s="10">
        <v>66616</v>
      </c>
      <c r="CW137" s="10">
        <v>4868</v>
      </c>
      <c r="CX137" s="10">
        <v>11241</v>
      </c>
      <c r="CY137" s="10">
        <v>29258</v>
      </c>
      <c r="CZ137" s="10">
        <v>10080</v>
      </c>
      <c r="DA137" s="10">
        <v>20163</v>
      </c>
      <c r="DC137" s="10">
        <v>17763</v>
      </c>
      <c r="DE137" s="10">
        <v>244350</v>
      </c>
      <c r="DG137" s="10">
        <v>23977</v>
      </c>
      <c r="DI137" s="10">
        <v>5699</v>
      </c>
      <c r="DK137" s="10">
        <v>392034</v>
      </c>
      <c r="DL137" s="10">
        <v>1000</v>
      </c>
      <c r="DN137" s="10">
        <v>4600</v>
      </c>
      <c r="DU137" s="10">
        <v>264410</v>
      </c>
      <c r="DW137" s="10">
        <v>1236</v>
      </c>
      <c r="EE137" s="10">
        <v>0</v>
      </c>
      <c r="EH137" s="10">
        <v>4158</v>
      </c>
      <c r="EJ137" s="10">
        <v>4317</v>
      </c>
      <c r="EK137" s="10">
        <v>12800</v>
      </c>
      <c r="EM137" s="10">
        <v>9500</v>
      </c>
      <c r="EN137" s="10">
        <v>2060</v>
      </c>
      <c r="EO137" s="10">
        <v>5475</v>
      </c>
      <c r="EQ137" s="10">
        <v>3580</v>
      </c>
      <c r="ER137" s="10">
        <v>3159</v>
      </c>
      <c r="ES137" s="10">
        <v>23467</v>
      </c>
      <c r="ET137" s="10">
        <v>496</v>
      </c>
      <c r="EV137" s="10">
        <v>20490</v>
      </c>
      <c r="FI137" s="10">
        <v>16703</v>
      </c>
      <c r="FJ137" s="10">
        <v>75874</v>
      </c>
      <c r="FK137" s="10">
        <v>43234</v>
      </c>
      <c r="FM137" s="10">
        <v>9265</v>
      </c>
      <c r="FO137" s="10">
        <v>123090</v>
      </c>
      <c r="FP137" s="10">
        <v>586404</v>
      </c>
      <c r="FQ137" s="10">
        <v>23443</v>
      </c>
      <c r="FR137" s="10">
        <v>9360</v>
      </c>
      <c r="FT137" s="10">
        <v>0</v>
      </c>
      <c r="FW137" s="10">
        <v>6766</v>
      </c>
      <c r="FZ137" s="10">
        <v>0</v>
      </c>
      <c r="GA137" s="10">
        <v>17495</v>
      </c>
      <c r="GB137" s="10">
        <v>0</v>
      </c>
      <c r="GF137" s="10">
        <v>121425</v>
      </c>
      <c r="GI137" s="10">
        <v>42345</v>
      </c>
      <c r="GO137" s="10">
        <v>0</v>
      </c>
      <c r="GP137" s="10">
        <v>10000</v>
      </c>
      <c r="GR137" s="10">
        <v>24786</v>
      </c>
      <c r="HB137" s="10">
        <v>7946</v>
      </c>
      <c r="HC137" s="10">
        <v>0</v>
      </c>
      <c r="HD137" s="10">
        <v>0</v>
      </c>
      <c r="HF137" s="10">
        <v>214296</v>
      </c>
      <c r="HJ137" s="10">
        <v>0</v>
      </c>
      <c r="HL137" s="10">
        <v>395</v>
      </c>
      <c r="HN137" s="10">
        <v>0</v>
      </c>
      <c r="HU137" s="10">
        <v>-2152</v>
      </c>
      <c r="IA137" s="10">
        <v>83980</v>
      </c>
      <c r="IB137" s="10">
        <v>57822</v>
      </c>
      <c r="IF137" s="10">
        <v>11390</v>
      </c>
      <c r="IH137" s="10">
        <v>215212</v>
      </c>
      <c r="JE137" s="10">
        <v>34738</v>
      </c>
      <c r="JF137" s="10">
        <v>55322</v>
      </c>
      <c r="JH137" s="10">
        <v>12645</v>
      </c>
      <c r="JM137" s="10">
        <v>0</v>
      </c>
      <c r="JX137" s="10">
        <v>6065</v>
      </c>
      <c r="KD137" s="10">
        <v>0</v>
      </c>
      <c r="KE137" s="10">
        <v>0</v>
      </c>
      <c r="KF137" s="10">
        <v>103663</v>
      </c>
      <c r="KI137" s="10">
        <v>1239</v>
      </c>
      <c r="KK137" s="10">
        <v>629104</v>
      </c>
      <c r="KM137" s="10">
        <v>1600</v>
      </c>
      <c r="KO137" s="10">
        <v>7946</v>
      </c>
      <c r="KR137" s="10">
        <v>5680</v>
      </c>
      <c r="KT137" s="10">
        <v>0</v>
      </c>
      <c r="KX137" s="10">
        <v>45329</v>
      </c>
      <c r="KY137" s="10">
        <v>174113</v>
      </c>
      <c r="KZ137" s="10">
        <v>0</v>
      </c>
      <c r="LA137" s="10">
        <v>12175</v>
      </c>
      <c r="LB137" s="10">
        <v>314422</v>
      </c>
      <c r="LC137" s="10">
        <v>96492</v>
      </c>
      <c r="LG137" s="10">
        <v>10100</v>
      </c>
      <c r="LH137" s="10">
        <v>7187</v>
      </c>
      <c r="LI137" s="10">
        <v>0</v>
      </c>
      <c r="LJ137" s="10">
        <v>16163</v>
      </c>
      <c r="LL137" s="10">
        <v>17589</v>
      </c>
      <c r="LN137" s="10">
        <v>28637</v>
      </c>
      <c r="LP137" s="10">
        <v>363298</v>
      </c>
      <c r="LQ137" s="10">
        <v>22715</v>
      </c>
      <c r="LR137" s="10">
        <v>183230</v>
      </c>
      <c r="LT137" s="10">
        <v>33329</v>
      </c>
      <c r="LV137" s="10">
        <v>42357</v>
      </c>
      <c r="LY137" s="10">
        <v>18884</v>
      </c>
      <c r="MA137" s="10">
        <v>12920</v>
      </c>
      <c r="MC137" s="10">
        <v>5627</v>
      </c>
      <c r="ML137" s="10">
        <v>0</v>
      </c>
      <c r="MM137" s="10">
        <v>1800</v>
      </c>
      <c r="MP137" s="10">
        <v>17085</v>
      </c>
      <c r="MV137" s="10">
        <v>25550</v>
      </c>
      <c r="MW137" s="10">
        <v>0</v>
      </c>
      <c r="NA137" s="10">
        <v>29552</v>
      </c>
      <c r="NB137" s="10">
        <v>615</v>
      </c>
      <c r="ND137" s="10">
        <v>96493</v>
      </c>
      <c r="NE137" s="10">
        <v>878</v>
      </c>
      <c r="NF137" s="10">
        <v>39828</v>
      </c>
      <c r="NQ137" s="10">
        <v>10816</v>
      </c>
      <c r="NU137" s="10">
        <v>42490</v>
      </c>
      <c r="NW137" s="10">
        <v>392034</v>
      </c>
      <c r="NZ137" s="10">
        <v>29318</v>
      </c>
      <c r="OF137" s="10">
        <v>23017</v>
      </c>
      <c r="OG137" s="10">
        <v>214</v>
      </c>
      <c r="OI137" s="10">
        <v>105494</v>
      </c>
      <c r="OO137" s="10">
        <v>247659</v>
      </c>
      <c r="OP137" s="10">
        <v>306724</v>
      </c>
      <c r="OQ137" s="10">
        <v>1128451</v>
      </c>
      <c r="OR137" s="10">
        <v>56500</v>
      </c>
      <c r="OS137" s="10">
        <v>0</v>
      </c>
      <c r="OU137" s="10">
        <v>3</v>
      </c>
    </row>
    <row r="138" spans="1:411" s="10" customFormat="1">
      <c r="A138" s="10" t="s">
        <v>104</v>
      </c>
      <c r="D138" s="10">
        <v>43606</v>
      </c>
      <c r="F138" s="10">
        <v>689860</v>
      </c>
      <c r="H138" s="10">
        <v>0</v>
      </c>
      <c r="L138" s="10">
        <v>800</v>
      </c>
      <c r="N138" s="10">
        <v>50959</v>
      </c>
      <c r="R138" s="10">
        <v>34032</v>
      </c>
      <c r="Z138" s="10">
        <v>600</v>
      </c>
      <c r="AA138" s="10">
        <v>100</v>
      </c>
      <c r="AB138" s="10">
        <v>596</v>
      </c>
      <c r="AD138" s="80">
        <v>796795</v>
      </c>
      <c r="AF138" s="10">
        <v>0</v>
      </c>
      <c r="BA138" s="10">
        <v>0</v>
      </c>
      <c r="BH138" s="10">
        <v>19149</v>
      </c>
      <c r="BK138" s="10">
        <v>0</v>
      </c>
      <c r="BM138" s="10">
        <v>44240</v>
      </c>
      <c r="BN138" s="10">
        <v>43578</v>
      </c>
      <c r="BO138" s="10">
        <v>807139</v>
      </c>
      <c r="CF138" s="10">
        <v>57986</v>
      </c>
      <c r="CG138" s="10">
        <v>72139</v>
      </c>
      <c r="CH138" s="10">
        <v>395816</v>
      </c>
      <c r="CI138" s="10">
        <v>286873</v>
      </c>
      <c r="CJ138" s="10">
        <v>409328</v>
      </c>
      <c r="CK138" s="10">
        <v>347375</v>
      </c>
      <c r="CL138" s="10">
        <v>739705</v>
      </c>
      <c r="CM138" s="10">
        <v>178379</v>
      </c>
      <c r="CN138" s="10">
        <v>98296</v>
      </c>
      <c r="CO138" s="10">
        <v>184952</v>
      </c>
      <c r="CP138" s="10">
        <v>206660</v>
      </c>
      <c r="CQ138" s="10">
        <v>214273</v>
      </c>
      <c r="CR138" s="10">
        <v>227298</v>
      </c>
      <c r="CS138" s="10">
        <v>341536</v>
      </c>
      <c r="CT138" s="10">
        <v>415919</v>
      </c>
      <c r="CU138" s="10">
        <v>276023</v>
      </c>
      <c r="CV138" s="10">
        <v>229893</v>
      </c>
      <c r="CW138" s="10">
        <v>381730</v>
      </c>
      <c r="CX138" s="10">
        <v>176558</v>
      </c>
      <c r="CY138" s="10">
        <v>143758</v>
      </c>
      <c r="CZ138" s="10">
        <v>5882</v>
      </c>
      <c r="DA138" s="10">
        <v>143440</v>
      </c>
      <c r="DB138" s="10">
        <v>161732</v>
      </c>
      <c r="DC138" s="10">
        <v>192018</v>
      </c>
      <c r="DD138" s="10">
        <v>75928</v>
      </c>
      <c r="DF138" s="10">
        <v>17727</v>
      </c>
      <c r="DI138" s="10">
        <v>8995</v>
      </c>
      <c r="DJ138" s="10">
        <v>1176</v>
      </c>
      <c r="DN138" s="10">
        <v>433</v>
      </c>
      <c r="DS138" s="10">
        <v>3500</v>
      </c>
      <c r="DU138" s="10">
        <v>2030</v>
      </c>
      <c r="DW138" s="10">
        <v>5835</v>
      </c>
      <c r="DY138" s="10">
        <v>500</v>
      </c>
      <c r="EB138" s="10">
        <v>316820</v>
      </c>
      <c r="EE138" s="10">
        <v>0</v>
      </c>
      <c r="EG138" s="10">
        <v>25543</v>
      </c>
      <c r="EI138" s="10">
        <v>2556</v>
      </c>
      <c r="EJ138" s="10">
        <v>693</v>
      </c>
      <c r="EK138" s="10">
        <v>15832</v>
      </c>
      <c r="EO138" s="10">
        <v>5471</v>
      </c>
      <c r="ET138" s="10">
        <v>8640</v>
      </c>
      <c r="EW138" s="10">
        <v>13150</v>
      </c>
      <c r="EY138" s="10">
        <v>542</v>
      </c>
      <c r="FC138" s="10">
        <v>16353</v>
      </c>
      <c r="FD138" s="10">
        <v>42222</v>
      </c>
      <c r="FE138" s="10">
        <v>22702</v>
      </c>
      <c r="FF138" s="10">
        <v>500</v>
      </c>
      <c r="FK138" s="10">
        <v>102340</v>
      </c>
      <c r="FT138" s="10">
        <v>0</v>
      </c>
      <c r="FZ138" s="10">
        <v>0</v>
      </c>
      <c r="GB138" s="10">
        <v>1000</v>
      </c>
      <c r="GC138" s="10">
        <v>1176</v>
      </c>
      <c r="GJ138" s="10">
        <v>28660</v>
      </c>
      <c r="GK138" s="10">
        <v>450</v>
      </c>
      <c r="GM138" s="10">
        <v>800</v>
      </c>
      <c r="GO138" s="10">
        <v>307679</v>
      </c>
      <c r="GP138" s="10">
        <v>351150</v>
      </c>
      <c r="GR138" s="10">
        <v>1138</v>
      </c>
      <c r="GS138" s="10">
        <v>43450</v>
      </c>
      <c r="GX138" s="10">
        <v>756</v>
      </c>
      <c r="GY138" s="10">
        <v>5596</v>
      </c>
      <c r="GZ138" s="10">
        <v>-14225</v>
      </c>
      <c r="HB138" s="10">
        <v>60327</v>
      </c>
      <c r="HC138" s="10">
        <v>0</v>
      </c>
      <c r="HD138" s="10">
        <v>7662</v>
      </c>
      <c r="HE138" s="10">
        <v>221517</v>
      </c>
      <c r="HF138" s="10" t="s">
        <v>927</v>
      </c>
      <c r="HJ138" s="10">
        <v>0</v>
      </c>
      <c r="HN138" s="10">
        <v>0</v>
      </c>
      <c r="IB138" s="10">
        <v>25214</v>
      </c>
      <c r="ID138" s="10">
        <v>118</v>
      </c>
      <c r="IH138" s="10">
        <v>2512</v>
      </c>
      <c r="II138" s="10">
        <v>6500</v>
      </c>
      <c r="IK138" s="10">
        <v>5400</v>
      </c>
      <c r="IN138" s="10">
        <v>200</v>
      </c>
      <c r="IP138" s="10">
        <v>500</v>
      </c>
      <c r="IQ138" s="10">
        <v>1206</v>
      </c>
      <c r="IS138" s="10">
        <v>69247</v>
      </c>
      <c r="IW138" s="10">
        <v>11000</v>
      </c>
      <c r="IX138" s="10">
        <v>2300</v>
      </c>
      <c r="IZ138" s="10">
        <v>200096</v>
      </c>
      <c r="JC138" s="10">
        <v>180695</v>
      </c>
      <c r="JH138" s="10">
        <v>325</v>
      </c>
      <c r="JM138" s="10">
        <v>0</v>
      </c>
      <c r="JW138" s="10">
        <v>287912</v>
      </c>
      <c r="JX138" s="10">
        <v>500</v>
      </c>
      <c r="JY138" s="10">
        <v>478</v>
      </c>
      <c r="KD138" s="10">
        <v>0</v>
      </c>
      <c r="KE138" s="10">
        <v>1356</v>
      </c>
      <c r="KI138" s="10">
        <v>18507</v>
      </c>
      <c r="KM138" s="10">
        <v>0</v>
      </c>
      <c r="KO138" s="10">
        <v>60327</v>
      </c>
      <c r="KP138" s="10">
        <v>63764</v>
      </c>
      <c r="KQ138" s="10">
        <v>7600</v>
      </c>
      <c r="KR138" s="10">
        <v>0</v>
      </c>
      <c r="KT138" s="10">
        <v>275</v>
      </c>
      <c r="KY138" s="10">
        <v>24448</v>
      </c>
      <c r="KZ138" s="10">
        <v>32</v>
      </c>
      <c r="LA138" s="10">
        <v>41625</v>
      </c>
      <c r="LB138" s="10">
        <v>121488</v>
      </c>
      <c r="LC138" s="10">
        <v>39754</v>
      </c>
      <c r="LF138" s="10">
        <v>1724</v>
      </c>
      <c r="LI138" s="10">
        <v>0</v>
      </c>
      <c r="LJ138" s="10">
        <v>1386</v>
      </c>
      <c r="LL138" s="10">
        <v>322711</v>
      </c>
      <c r="LM138" s="10">
        <v>12000</v>
      </c>
      <c r="LN138" s="10">
        <v>3308</v>
      </c>
      <c r="LQ138" s="10">
        <v>37107</v>
      </c>
      <c r="LR138" s="10">
        <v>38</v>
      </c>
      <c r="LS138" s="10">
        <v>4085</v>
      </c>
      <c r="MA138" s="10">
        <v>260</v>
      </c>
      <c r="MC138" s="10">
        <v>1312</v>
      </c>
      <c r="ME138" s="10">
        <v>4198</v>
      </c>
      <c r="ML138" s="10">
        <v>2000</v>
      </c>
      <c r="MR138" s="10">
        <v>6383</v>
      </c>
      <c r="MX138" s="10">
        <v>3449</v>
      </c>
      <c r="MZ138" s="10">
        <v>68663</v>
      </c>
      <c r="NA138" s="10">
        <v>55560</v>
      </c>
      <c r="NB138" s="10">
        <v>22097</v>
      </c>
      <c r="NC138" s="10">
        <v>250</v>
      </c>
      <c r="NE138" s="10">
        <v>5315</v>
      </c>
      <c r="NF138" s="10">
        <v>68306</v>
      </c>
      <c r="NH138" s="10">
        <v>64344</v>
      </c>
      <c r="NR138" s="10">
        <v>69690</v>
      </c>
      <c r="NS138" s="10">
        <v>12351</v>
      </c>
      <c r="NU138" s="10">
        <v>26724</v>
      </c>
      <c r="NV138" s="10">
        <v>468</v>
      </c>
      <c r="NX138" s="10">
        <v>1500000</v>
      </c>
      <c r="NZ138" s="10">
        <v>16466</v>
      </c>
      <c r="OB138" s="10">
        <v>1813418</v>
      </c>
      <c r="OC138" s="10">
        <v>120</v>
      </c>
      <c r="OF138" s="10">
        <v>38181</v>
      </c>
      <c r="OG138" s="10">
        <v>877</v>
      </c>
      <c r="OM138" s="10">
        <v>68788</v>
      </c>
      <c r="ON138" s="10">
        <v>250</v>
      </c>
      <c r="OR138" s="10">
        <v>815</v>
      </c>
      <c r="OS138" s="10">
        <v>34697</v>
      </c>
    </row>
    <row r="139" spans="1:411" s="10" customFormat="1">
      <c r="A139" s="10" t="s">
        <v>87</v>
      </c>
      <c r="B139" s="10">
        <v>84892</v>
      </c>
      <c r="C139" s="10">
        <v>25394</v>
      </c>
      <c r="D139" s="10">
        <v>35051</v>
      </c>
      <c r="F139" s="10">
        <v>23034</v>
      </c>
      <c r="G139" s="10">
        <v>0</v>
      </c>
      <c r="H139" s="10">
        <v>0</v>
      </c>
      <c r="I139" s="10">
        <v>17492</v>
      </c>
      <c r="K139" s="10">
        <v>4227</v>
      </c>
      <c r="L139" s="10">
        <v>8583</v>
      </c>
      <c r="M139" s="10">
        <v>147697</v>
      </c>
      <c r="Q139" s="10">
        <v>6409</v>
      </c>
      <c r="T139" s="10">
        <v>153742</v>
      </c>
      <c r="U139" s="10">
        <v>26607</v>
      </c>
      <c r="V139" s="10">
        <v>42175</v>
      </c>
      <c r="W139" s="10">
        <v>48122</v>
      </c>
      <c r="X139" s="10">
        <v>38048</v>
      </c>
      <c r="Y139" s="10">
        <v>82920</v>
      </c>
      <c r="Z139" s="10">
        <v>93259</v>
      </c>
      <c r="AA139" s="10">
        <v>73558</v>
      </c>
      <c r="AB139" s="10">
        <v>39999</v>
      </c>
      <c r="AC139" s="10">
        <v>33151</v>
      </c>
      <c r="AD139" s="80"/>
      <c r="AE139" s="10">
        <v>31159</v>
      </c>
      <c r="AF139" s="10">
        <v>0</v>
      </c>
      <c r="BA139" s="10">
        <v>0</v>
      </c>
      <c r="BB139" s="10">
        <v>2085</v>
      </c>
      <c r="BC139" s="10">
        <v>3235</v>
      </c>
      <c r="BD139" s="10">
        <v>12882</v>
      </c>
      <c r="BE139" s="10">
        <v>7341</v>
      </c>
      <c r="BF139" s="10">
        <v>12162</v>
      </c>
      <c r="BG139" s="10">
        <v>8665</v>
      </c>
      <c r="BH139" s="10">
        <v>1898</v>
      </c>
      <c r="BI139" s="10">
        <v>179718</v>
      </c>
      <c r="BK139" s="10">
        <v>17484</v>
      </c>
      <c r="BL139" s="10">
        <v>262</v>
      </c>
      <c r="BM139" s="10">
        <v>0</v>
      </c>
      <c r="CC139" s="10">
        <v>723271</v>
      </c>
      <c r="CE139" s="10">
        <v>378333</v>
      </c>
      <c r="CF139" s="10">
        <v>154645</v>
      </c>
      <c r="CG139" s="10">
        <v>151153</v>
      </c>
      <c r="DD139" s="10">
        <v>9768</v>
      </c>
      <c r="DF139" s="10">
        <v>2735</v>
      </c>
      <c r="DJ139" s="10">
        <v>1847</v>
      </c>
      <c r="DM139" s="10">
        <v>684279</v>
      </c>
      <c r="DO139" s="10">
        <v>46170</v>
      </c>
      <c r="DR139" s="10">
        <v>48714</v>
      </c>
      <c r="DS139" s="10">
        <v>13957</v>
      </c>
      <c r="DV139" s="10">
        <v>36860</v>
      </c>
      <c r="DX139" s="10">
        <v>284094</v>
      </c>
      <c r="DZ139" s="10">
        <v>973630</v>
      </c>
      <c r="EA139" s="10">
        <v>10407</v>
      </c>
      <c r="EB139" s="10">
        <v>14112</v>
      </c>
      <c r="EC139" s="10">
        <v>114147</v>
      </c>
      <c r="ED139" s="10">
        <v>10450</v>
      </c>
      <c r="EE139" s="10">
        <v>189898</v>
      </c>
      <c r="EF139" s="10">
        <v>9408</v>
      </c>
      <c r="EI139" s="10">
        <v>2191</v>
      </c>
      <c r="EK139" s="10">
        <v>0</v>
      </c>
      <c r="EL139" s="10">
        <v>42405</v>
      </c>
      <c r="ET139" s="10">
        <v>24296</v>
      </c>
      <c r="EX139" s="10">
        <v>48346</v>
      </c>
      <c r="EY139" s="10">
        <v>22719</v>
      </c>
      <c r="EZ139" s="10">
        <v>17620</v>
      </c>
      <c r="FA139" s="10">
        <v>21146</v>
      </c>
      <c r="FB139" s="10">
        <v>437945</v>
      </c>
      <c r="FC139" s="10">
        <v>9260</v>
      </c>
      <c r="FD139" s="10">
        <v>2688</v>
      </c>
      <c r="FF139" s="10">
        <v>5029</v>
      </c>
      <c r="FG139" s="10">
        <v>6201</v>
      </c>
      <c r="FH139" s="10">
        <v>28999</v>
      </c>
      <c r="FL139" s="10">
        <v>8688</v>
      </c>
      <c r="FN139" s="10">
        <v>56923</v>
      </c>
      <c r="FS139" s="10">
        <v>9335</v>
      </c>
      <c r="FT139" s="10">
        <v>86050</v>
      </c>
      <c r="FU139" s="10">
        <v>600</v>
      </c>
      <c r="FV139" s="10">
        <v>142142</v>
      </c>
      <c r="FW139" s="10">
        <v>279222</v>
      </c>
      <c r="FX139" s="10">
        <v>38671</v>
      </c>
      <c r="FY139" s="10">
        <v>83717</v>
      </c>
      <c r="FZ139" s="10">
        <v>9239</v>
      </c>
      <c r="GB139" s="10">
        <v>29838</v>
      </c>
      <c r="GC139" s="10">
        <v>1847</v>
      </c>
      <c r="GD139" s="10">
        <v>437218</v>
      </c>
      <c r="GE139" s="10">
        <v>264812</v>
      </c>
      <c r="GF139" s="10">
        <v>160000</v>
      </c>
      <c r="GH139" s="10">
        <v>411003</v>
      </c>
      <c r="GJ139" s="10">
        <v>128088</v>
      </c>
      <c r="GK139" s="10">
        <v>35982</v>
      </c>
      <c r="GL139" s="10">
        <v>46118</v>
      </c>
      <c r="GM139" s="10">
        <v>1306</v>
      </c>
      <c r="GN139" s="10">
        <v>1268</v>
      </c>
      <c r="GO139" s="10">
        <v>2384</v>
      </c>
      <c r="GP139" s="10">
        <v>3548</v>
      </c>
      <c r="GQ139" s="10">
        <v>45291</v>
      </c>
      <c r="GR139" s="10">
        <v>1610</v>
      </c>
      <c r="GS139" s="10">
        <v>6459</v>
      </c>
      <c r="GV139" s="10">
        <v>202433</v>
      </c>
      <c r="GX139" s="10">
        <v>29572</v>
      </c>
      <c r="GY139" s="10">
        <v>89578</v>
      </c>
      <c r="GZ139" s="10">
        <v>99929</v>
      </c>
      <c r="HB139" s="10">
        <v>0</v>
      </c>
      <c r="HC139" s="10">
        <v>1578</v>
      </c>
      <c r="HD139" s="10">
        <v>5357</v>
      </c>
      <c r="HH139" s="10">
        <v>30311</v>
      </c>
      <c r="HI139" s="10">
        <v>85292</v>
      </c>
      <c r="HJ139" s="10">
        <v>23327</v>
      </c>
      <c r="HK139" s="10">
        <v>88855</v>
      </c>
      <c r="HM139" s="10">
        <v>6200</v>
      </c>
      <c r="HN139" s="10">
        <v>231311</v>
      </c>
      <c r="HO139" s="10">
        <v>33985</v>
      </c>
      <c r="HP139" s="10">
        <v>132374</v>
      </c>
      <c r="HQ139" s="10">
        <v>64877</v>
      </c>
      <c r="HR139" s="10">
        <v>5647</v>
      </c>
      <c r="HT139" s="10">
        <v>21333</v>
      </c>
      <c r="HU139" s="10">
        <v>44677</v>
      </c>
      <c r="HV139" s="10">
        <v>12700</v>
      </c>
      <c r="HX139" s="10">
        <v>77015</v>
      </c>
      <c r="HY139" s="10">
        <v>51184</v>
      </c>
      <c r="HZ139" s="10">
        <v>10231</v>
      </c>
      <c r="IA139" s="10">
        <v>282890</v>
      </c>
      <c r="IG139" s="10">
        <v>12500</v>
      </c>
      <c r="IH139" s="10">
        <v>0</v>
      </c>
      <c r="II139" s="10">
        <v>28184</v>
      </c>
      <c r="IJ139" s="10">
        <v>27491</v>
      </c>
      <c r="IK139" s="10">
        <v>50774</v>
      </c>
      <c r="IL139" s="10">
        <v>78658</v>
      </c>
      <c r="IM139" s="10">
        <v>49261</v>
      </c>
      <c r="IN139" s="10">
        <v>68315</v>
      </c>
      <c r="IO139" s="10">
        <v>95683</v>
      </c>
      <c r="IP139" s="10">
        <v>47589</v>
      </c>
      <c r="IQ139" s="10">
        <v>91368</v>
      </c>
      <c r="IR139" s="10">
        <v>38484</v>
      </c>
      <c r="IS139" s="10">
        <v>96369</v>
      </c>
      <c r="IT139" s="10">
        <v>18052</v>
      </c>
      <c r="IU139" s="10">
        <v>41696</v>
      </c>
      <c r="IV139" s="10">
        <v>19571</v>
      </c>
      <c r="IW139" s="10">
        <v>49935</v>
      </c>
      <c r="IX139" s="10">
        <v>8573</v>
      </c>
      <c r="IY139" s="10">
        <v>526</v>
      </c>
      <c r="IZ139" s="10">
        <v>206690</v>
      </c>
      <c r="JA139" s="10">
        <v>234082</v>
      </c>
      <c r="JB139" s="10">
        <v>147681</v>
      </c>
      <c r="JC139" s="10">
        <v>1013408</v>
      </c>
      <c r="JD139" s="10">
        <v>48872</v>
      </c>
      <c r="JG139" s="10">
        <v>166222</v>
      </c>
      <c r="JI139" s="10">
        <v>539568.73</v>
      </c>
      <c r="JJ139" s="10">
        <v>225466</v>
      </c>
      <c r="JK139" s="10">
        <v>1466397.59</v>
      </c>
      <c r="JL139" s="10">
        <v>769701</v>
      </c>
      <c r="JM139" s="10">
        <v>736525</v>
      </c>
      <c r="JN139" s="10">
        <v>635989</v>
      </c>
      <c r="JO139" s="10">
        <v>325783</v>
      </c>
      <c r="JP139" s="10">
        <v>943434.03</v>
      </c>
      <c r="JQ139" s="10">
        <v>720175</v>
      </c>
      <c r="JR139" s="10">
        <v>1065565</v>
      </c>
      <c r="JS139" s="10">
        <v>459533</v>
      </c>
      <c r="JT139" s="10">
        <v>274057</v>
      </c>
      <c r="JU139" s="10">
        <v>808515</v>
      </c>
      <c r="JV139" s="10">
        <v>318055</v>
      </c>
      <c r="JW139" s="10">
        <v>2320918</v>
      </c>
      <c r="JZ139" s="10">
        <v>347</v>
      </c>
      <c r="KA139" s="10">
        <v>618409</v>
      </c>
      <c r="KD139" s="10">
        <v>2151</v>
      </c>
      <c r="KE139" s="10">
        <v>0</v>
      </c>
      <c r="KF139" s="10">
        <v>393019</v>
      </c>
      <c r="KH139" s="10">
        <v>166684</v>
      </c>
      <c r="KJ139" s="10">
        <v>28742</v>
      </c>
      <c r="KL139" s="10">
        <v>7889</v>
      </c>
      <c r="KM139" s="10">
        <v>96502</v>
      </c>
      <c r="KN139" s="10">
        <v>1081898</v>
      </c>
      <c r="KO139" s="10">
        <v>0</v>
      </c>
      <c r="KP139" s="10">
        <v>-1128</v>
      </c>
      <c r="KR139" s="10">
        <v>0</v>
      </c>
      <c r="KS139" s="10">
        <v>19411</v>
      </c>
      <c r="KT139" s="10">
        <v>91428</v>
      </c>
      <c r="KU139" s="10">
        <v>112276</v>
      </c>
      <c r="KW139" s="10">
        <v>259278</v>
      </c>
      <c r="KY139" s="10">
        <v>67924</v>
      </c>
      <c r="KZ139" s="10">
        <v>5669</v>
      </c>
      <c r="LB139" s="10">
        <v>0</v>
      </c>
      <c r="LD139" s="10">
        <v>17111</v>
      </c>
      <c r="LE139" s="10">
        <v>531936</v>
      </c>
      <c r="LF139" s="10">
        <v>7449</v>
      </c>
      <c r="LG139" s="10">
        <v>8823</v>
      </c>
      <c r="LI139" s="10">
        <v>0</v>
      </c>
      <c r="LJ139" s="10">
        <v>41224</v>
      </c>
      <c r="LK139" s="10">
        <v>117907</v>
      </c>
      <c r="LM139" s="10">
        <v>182571</v>
      </c>
      <c r="LO139" s="10">
        <v>14742</v>
      </c>
      <c r="LQ139" s="10">
        <v>38677</v>
      </c>
      <c r="LU139" s="10">
        <v>14236</v>
      </c>
      <c r="LX139" s="10">
        <v>19147</v>
      </c>
      <c r="LZ139" s="10">
        <v>2232156</v>
      </c>
      <c r="MA139" s="10">
        <v>2855</v>
      </c>
      <c r="MB139" s="10">
        <v>825</v>
      </c>
      <c r="MG139" s="10">
        <v>85927</v>
      </c>
      <c r="MH139" s="10">
        <v>122</v>
      </c>
      <c r="MI139" s="10">
        <v>507</v>
      </c>
      <c r="MJ139" s="10">
        <v>798</v>
      </c>
      <c r="MK139" s="10">
        <v>202</v>
      </c>
      <c r="ML139" s="10">
        <v>11291</v>
      </c>
      <c r="MN139" s="10">
        <v>145010</v>
      </c>
      <c r="MQ139" s="10">
        <v>33396</v>
      </c>
      <c r="MR139" s="10">
        <v>154909</v>
      </c>
      <c r="MS139" s="10">
        <v>7195</v>
      </c>
      <c r="MT139" s="10">
        <v>20514</v>
      </c>
      <c r="MU139" s="10">
        <v>30</v>
      </c>
      <c r="MY139" s="10">
        <v>633526</v>
      </c>
      <c r="NE139" s="10">
        <v>6223</v>
      </c>
      <c r="NG139" s="10">
        <v>63838</v>
      </c>
      <c r="NH139" s="10">
        <v>198360</v>
      </c>
      <c r="NI139" s="10">
        <v>16022</v>
      </c>
      <c r="NJ139" s="10">
        <v>136728</v>
      </c>
      <c r="NK139" s="10">
        <v>4428</v>
      </c>
      <c r="NL139" s="10">
        <v>126781</v>
      </c>
      <c r="NM139" s="10">
        <v>629476</v>
      </c>
      <c r="NN139" s="10">
        <v>137430</v>
      </c>
      <c r="NP139" s="10">
        <v>23444</v>
      </c>
      <c r="NS139" s="10">
        <v>50509</v>
      </c>
      <c r="NT139" s="10">
        <v>829</v>
      </c>
      <c r="NU139" s="10">
        <v>291039</v>
      </c>
      <c r="NX139" s="10">
        <v>7132</v>
      </c>
      <c r="NY139" s="10">
        <v>178957</v>
      </c>
      <c r="NZ139" s="10">
        <v>67934</v>
      </c>
      <c r="OA139" s="10">
        <v>304277</v>
      </c>
      <c r="OC139" s="10">
        <v>112429.13</v>
      </c>
      <c r="OE139" s="10">
        <v>2413</v>
      </c>
      <c r="OG139" s="10">
        <v>11358</v>
      </c>
      <c r="OH139" s="10">
        <v>12168</v>
      </c>
      <c r="OJ139" s="10">
        <v>30601</v>
      </c>
      <c r="OK139" s="10">
        <v>408676</v>
      </c>
      <c r="OL139" s="10">
        <v>99311</v>
      </c>
      <c r="OR139" s="10">
        <v>12121</v>
      </c>
      <c r="OS139" s="10">
        <v>66648</v>
      </c>
    </row>
    <row r="140" spans="1:411" s="10" customFormat="1">
      <c r="A140" s="10" t="s">
        <v>975</v>
      </c>
      <c r="B140" s="10">
        <v>91292</v>
      </c>
      <c r="C140" s="10">
        <v>99274</v>
      </c>
      <c r="D140" s="10">
        <v>220392</v>
      </c>
      <c r="E140" s="10">
        <v>301982</v>
      </c>
      <c r="F140" s="10">
        <v>887821</v>
      </c>
      <c r="G140" s="10">
        <v>127886</v>
      </c>
      <c r="H140" s="10">
        <v>244566</v>
      </c>
      <c r="I140" s="10">
        <v>20192</v>
      </c>
      <c r="J140" s="10">
        <v>55139</v>
      </c>
      <c r="K140" s="10">
        <v>6227</v>
      </c>
      <c r="L140" s="10">
        <v>61241</v>
      </c>
      <c r="M140" s="10">
        <v>184968</v>
      </c>
      <c r="N140" s="10">
        <v>103336</v>
      </c>
      <c r="O140" s="10">
        <v>0</v>
      </c>
      <c r="P140" s="10">
        <v>0</v>
      </c>
      <c r="Q140" s="10">
        <v>8209</v>
      </c>
      <c r="R140" s="10">
        <v>170789</v>
      </c>
      <c r="S140" s="10">
        <v>18086</v>
      </c>
      <c r="T140" s="10">
        <v>153742</v>
      </c>
      <c r="U140" s="10">
        <v>26607</v>
      </c>
      <c r="V140" s="10">
        <v>42175</v>
      </c>
      <c r="W140" s="10">
        <v>60122</v>
      </c>
      <c r="X140" s="10">
        <v>38048</v>
      </c>
      <c r="Y140" s="10">
        <v>82920</v>
      </c>
      <c r="Z140" s="10">
        <v>93859</v>
      </c>
      <c r="AA140" s="10">
        <v>73658</v>
      </c>
      <c r="AB140" s="10">
        <v>40595</v>
      </c>
      <c r="AC140" s="10">
        <v>33151</v>
      </c>
      <c r="AD140" s="100">
        <f>SUM(AD127:AD139)</f>
        <v>5320828</v>
      </c>
      <c r="AE140" s="10">
        <v>135249</v>
      </c>
      <c r="AF140" s="10">
        <v>137032</v>
      </c>
      <c r="AG140" s="10">
        <v>1066306</v>
      </c>
      <c r="AH140" s="10">
        <v>607324</v>
      </c>
      <c r="AI140" s="10">
        <v>839570</v>
      </c>
      <c r="AJ140" s="10">
        <v>830612</v>
      </c>
      <c r="AK140" s="10">
        <v>932246</v>
      </c>
      <c r="AL140" s="10">
        <v>912476</v>
      </c>
      <c r="AM140" s="10">
        <v>1005815</v>
      </c>
      <c r="AN140" s="10">
        <v>2212866</v>
      </c>
      <c r="AO140" s="10">
        <v>446139</v>
      </c>
      <c r="AP140" s="10">
        <v>557141</v>
      </c>
      <c r="AQ140" s="10">
        <v>1344269</v>
      </c>
      <c r="AR140" s="10">
        <v>927660</v>
      </c>
      <c r="AS140" s="10">
        <v>774914</v>
      </c>
      <c r="AT140" s="10">
        <v>1171690</v>
      </c>
      <c r="AU140" s="10">
        <v>1035403</v>
      </c>
      <c r="AV140" s="10">
        <v>427888</v>
      </c>
      <c r="AW140" s="10">
        <v>880206</v>
      </c>
      <c r="AX140" s="10">
        <v>800734</v>
      </c>
      <c r="AY140" s="10">
        <v>1962608</v>
      </c>
      <c r="AZ140" s="10">
        <v>969691</v>
      </c>
      <c r="BA140" s="10">
        <v>1732496</v>
      </c>
      <c r="BB140" s="10">
        <v>18231</v>
      </c>
      <c r="BC140" s="10">
        <v>27690</v>
      </c>
      <c r="BD140" s="10">
        <v>62193</v>
      </c>
      <c r="BE140" s="10">
        <v>55099</v>
      </c>
      <c r="BF140" s="10">
        <v>66856</v>
      </c>
      <c r="BG140" s="10">
        <v>54598</v>
      </c>
      <c r="BH140" s="10">
        <v>56121</v>
      </c>
      <c r="BI140" s="10">
        <v>180442</v>
      </c>
      <c r="BJ140" s="10">
        <v>430408</v>
      </c>
      <c r="BK140" s="10">
        <v>17484</v>
      </c>
      <c r="BL140" s="10">
        <v>262</v>
      </c>
      <c r="BM140" s="10">
        <v>175875</v>
      </c>
      <c r="BN140" s="10">
        <v>455846</v>
      </c>
      <c r="BO140" s="10">
        <v>1620878</v>
      </c>
      <c r="BP140" s="10">
        <v>1738629</v>
      </c>
      <c r="BQ140" s="10">
        <v>1599089</v>
      </c>
      <c r="BR140" s="10">
        <v>1179919</v>
      </c>
      <c r="BS140" s="10">
        <v>1219557</v>
      </c>
      <c r="BT140" s="10">
        <v>1672283</v>
      </c>
      <c r="BU140" s="10">
        <v>2351850</v>
      </c>
      <c r="BV140" s="10">
        <v>2023875</v>
      </c>
      <c r="BW140" s="10">
        <v>1523449</v>
      </c>
      <c r="BX140" s="10">
        <v>704714</v>
      </c>
      <c r="BY140" s="10">
        <v>1677756</v>
      </c>
      <c r="BZ140" s="10">
        <v>992209</v>
      </c>
      <c r="CA140" s="10">
        <v>4598048</v>
      </c>
      <c r="CB140" s="10">
        <v>85710</v>
      </c>
      <c r="CC140" s="10">
        <v>745508</v>
      </c>
      <c r="CD140" s="10">
        <v>7300</v>
      </c>
      <c r="CE140" s="10">
        <v>615407</v>
      </c>
      <c r="CF140" s="10">
        <v>144228</v>
      </c>
      <c r="CG140" s="10">
        <v>806285</v>
      </c>
      <c r="CH140" s="10">
        <v>1042817</v>
      </c>
      <c r="CI140" s="10">
        <v>906186</v>
      </c>
      <c r="CJ140" s="10">
        <v>1222017</v>
      </c>
      <c r="CK140" s="10">
        <v>751611</v>
      </c>
      <c r="CL140" s="10">
        <v>1805495</v>
      </c>
      <c r="CM140" s="10">
        <v>1183750</v>
      </c>
      <c r="CN140" s="10">
        <v>223139</v>
      </c>
      <c r="CO140" s="10">
        <v>721156</v>
      </c>
      <c r="CP140" s="10">
        <v>864632</v>
      </c>
      <c r="CQ140" s="10">
        <v>988988</v>
      </c>
      <c r="CR140" s="10">
        <v>1119004</v>
      </c>
      <c r="CS140" s="10">
        <v>948569</v>
      </c>
      <c r="CT140" s="10">
        <v>1058521</v>
      </c>
      <c r="CU140" s="10">
        <v>805111</v>
      </c>
      <c r="CV140" s="10">
        <v>752324</v>
      </c>
      <c r="CW140" s="10">
        <v>1188211</v>
      </c>
      <c r="CX140" s="10">
        <v>887076</v>
      </c>
      <c r="CY140" s="10">
        <v>258472</v>
      </c>
      <c r="CZ140" s="10">
        <v>386457</v>
      </c>
      <c r="DA140" s="10">
        <v>886514</v>
      </c>
      <c r="DB140" s="10">
        <v>953393</v>
      </c>
      <c r="DC140" s="10">
        <v>703587</v>
      </c>
      <c r="DD140" s="10">
        <v>229794</v>
      </c>
      <c r="DE140" s="10">
        <v>591936</v>
      </c>
      <c r="DF140" s="10">
        <v>43844</v>
      </c>
      <c r="DG140" s="10">
        <v>65405</v>
      </c>
      <c r="DH140" s="10">
        <v>27713</v>
      </c>
      <c r="DI140" s="10">
        <v>227621</v>
      </c>
      <c r="DJ140" s="10">
        <v>39605</v>
      </c>
      <c r="DK140" s="10">
        <v>847487</v>
      </c>
      <c r="DL140" s="10">
        <v>4727</v>
      </c>
      <c r="DM140" s="10">
        <v>713234</v>
      </c>
      <c r="DN140" s="10">
        <v>56377</v>
      </c>
      <c r="DO140" s="10">
        <v>46170</v>
      </c>
      <c r="DP140" s="10">
        <v>521653</v>
      </c>
      <c r="DQ140" s="10">
        <v>0</v>
      </c>
      <c r="DR140" s="10">
        <v>60822</v>
      </c>
      <c r="DS140" s="10">
        <v>20152</v>
      </c>
      <c r="DT140" s="10">
        <v>83535</v>
      </c>
      <c r="DU140" s="10">
        <v>339589</v>
      </c>
      <c r="DV140" s="10">
        <v>114544</v>
      </c>
      <c r="DW140" s="10">
        <v>72968</v>
      </c>
      <c r="DX140" s="10">
        <v>525774</v>
      </c>
      <c r="DY140" s="10">
        <v>64768</v>
      </c>
      <c r="DZ140" s="10">
        <v>1088473</v>
      </c>
      <c r="EA140" s="10">
        <v>11097</v>
      </c>
      <c r="EB140" s="10">
        <v>626856</v>
      </c>
      <c r="EC140" s="10">
        <v>137350</v>
      </c>
      <c r="ED140" s="10">
        <v>26084</v>
      </c>
      <c r="EE140" s="10">
        <v>189898</v>
      </c>
      <c r="EF140" s="10">
        <v>143835</v>
      </c>
      <c r="EG140" s="10">
        <v>43757</v>
      </c>
      <c r="EH140" s="10">
        <v>10339</v>
      </c>
      <c r="EI140" s="10">
        <v>218515</v>
      </c>
      <c r="EJ140" s="10">
        <v>5010</v>
      </c>
      <c r="EK140" s="10">
        <v>53063</v>
      </c>
      <c r="EL140" s="10">
        <v>73663</v>
      </c>
      <c r="EM140" s="10">
        <v>35287</v>
      </c>
      <c r="EN140" s="10">
        <v>165198</v>
      </c>
      <c r="EO140" s="10">
        <v>238719</v>
      </c>
      <c r="EQ140" s="10">
        <v>64108</v>
      </c>
      <c r="ER140" s="10">
        <v>26990</v>
      </c>
      <c r="ES140" s="10">
        <v>69026</v>
      </c>
      <c r="ET140" s="10">
        <v>404311</v>
      </c>
      <c r="EU140" s="10">
        <v>0</v>
      </c>
      <c r="EV140" s="10">
        <v>38039</v>
      </c>
      <c r="EW140" s="10">
        <v>110408</v>
      </c>
      <c r="EX140" s="10">
        <v>65992</v>
      </c>
      <c r="EY140" s="10">
        <v>33658</v>
      </c>
      <c r="EZ140" s="10">
        <v>33401</v>
      </c>
      <c r="FA140" s="10">
        <v>171246</v>
      </c>
      <c r="FB140" s="10">
        <v>461251</v>
      </c>
      <c r="FC140" s="10">
        <v>75974</v>
      </c>
      <c r="FD140" s="10">
        <v>66449</v>
      </c>
      <c r="FE140" s="10">
        <v>157410</v>
      </c>
      <c r="FF140" s="10">
        <v>6674</v>
      </c>
      <c r="FG140" s="10">
        <v>7001</v>
      </c>
      <c r="FH140" s="10">
        <v>50240</v>
      </c>
      <c r="FI140" s="10">
        <v>40460</v>
      </c>
      <c r="FJ140" s="10">
        <v>103317</v>
      </c>
      <c r="FK140" s="10">
        <v>207085</v>
      </c>
      <c r="FL140" s="10">
        <v>17092</v>
      </c>
      <c r="FM140" s="10">
        <v>12563</v>
      </c>
      <c r="FN140" s="10">
        <v>60624</v>
      </c>
      <c r="FO140" s="10">
        <v>210901</v>
      </c>
      <c r="FP140" s="10">
        <v>596500</v>
      </c>
      <c r="FQ140" s="10">
        <v>25011</v>
      </c>
      <c r="FR140" s="10">
        <v>25054</v>
      </c>
      <c r="FS140" s="10">
        <v>56666</v>
      </c>
      <c r="FT140" s="10">
        <v>259553</v>
      </c>
      <c r="FU140" s="10">
        <v>2408</v>
      </c>
      <c r="FV140" s="10">
        <v>1213877</v>
      </c>
      <c r="FW140" s="10">
        <v>323573</v>
      </c>
      <c r="FX140" s="10">
        <v>64480</v>
      </c>
      <c r="FY140" s="10">
        <v>83717</v>
      </c>
      <c r="FZ140" s="10">
        <v>560513</v>
      </c>
      <c r="GA140" s="10">
        <v>29115</v>
      </c>
      <c r="GB140" s="10">
        <v>52637</v>
      </c>
      <c r="GC140" s="10">
        <v>39605</v>
      </c>
      <c r="GD140" s="10">
        <v>499560</v>
      </c>
      <c r="GE140" s="10">
        <v>265220</v>
      </c>
      <c r="GF140" s="10">
        <v>386687</v>
      </c>
      <c r="GG140" s="10">
        <v>15279</v>
      </c>
      <c r="GH140" s="10">
        <v>437914</v>
      </c>
      <c r="GI140" s="10">
        <v>44895</v>
      </c>
      <c r="GJ140" s="10">
        <v>194833</v>
      </c>
      <c r="GK140" s="10">
        <v>38428</v>
      </c>
      <c r="GL140" s="10">
        <v>225487</v>
      </c>
      <c r="GM140" s="10">
        <v>2106</v>
      </c>
      <c r="GN140" s="10">
        <v>9837</v>
      </c>
      <c r="GO140" s="10">
        <v>325581</v>
      </c>
      <c r="GP140" s="10">
        <v>366102</v>
      </c>
      <c r="GQ140" s="10">
        <v>51793</v>
      </c>
      <c r="GR140" s="10">
        <v>126772</v>
      </c>
      <c r="GS140" s="10">
        <v>52059</v>
      </c>
      <c r="GT140" s="10">
        <v>55805</v>
      </c>
      <c r="GU140" s="10">
        <v>300833</v>
      </c>
      <c r="GV140" s="10">
        <v>337769</v>
      </c>
      <c r="GW140" s="10">
        <v>15619</v>
      </c>
      <c r="GX140" s="10">
        <v>188356</v>
      </c>
      <c r="GY140" s="10">
        <v>464438</v>
      </c>
      <c r="GZ140" s="10">
        <v>599977</v>
      </c>
      <c r="HA140" s="10">
        <v>169255</v>
      </c>
      <c r="HB140" s="10">
        <v>997576</v>
      </c>
      <c r="HC140" s="10">
        <v>10779</v>
      </c>
      <c r="HD140" s="10">
        <v>16127</v>
      </c>
      <c r="HE140" s="10">
        <v>538573</v>
      </c>
      <c r="HF140" s="10">
        <v>955183</v>
      </c>
      <c r="HG140" s="10">
        <v>25</v>
      </c>
      <c r="HH140" s="10">
        <v>714262</v>
      </c>
      <c r="HI140" s="10">
        <v>185400</v>
      </c>
      <c r="HJ140" s="10">
        <v>27956</v>
      </c>
      <c r="HK140" s="10">
        <v>643539</v>
      </c>
      <c r="HL140" s="10">
        <v>84141</v>
      </c>
      <c r="HM140" s="10">
        <v>6200</v>
      </c>
      <c r="HN140" s="10">
        <v>231311</v>
      </c>
      <c r="HO140" s="10">
        <v>39919</v>
      </c>
      <c r="HP140" s="10">
        <v>139867</v>
      </c>
      <c r="HQ140" s="10">
        <v>71710</v>
      </c>
      <c r="HR140" s="10">
        <v>70641</v>
      </c>
      <c r="HS140" s="10">
        <v>111300</v>
      </c>
      <c r="HT140" s="10">
        <v>76046</v>
      </c>
      <c r="HU140" s="10">
        <v>509470</v>
      </c>
      <c r="HV140" s="10">
        <v>127786</v>
      </c>
      <c r="HW140" s="10">
        <v>10262</v>
      </c>
      <c r="HX140" s="10">
        <v>556501</v>
      </c>
      <c r="HY140" s="10">
        <v>192614</v>
      </c>
      <c r="HZ140" s="10">
        <v>22145</v>
      </c>
      <c r="IA140" s="10">
        <v>386282</v>
      </c>
      <c r="IB140" s="10">
        <v>89952</v>
      </c>
      <c r="IC140" s="10">
        <v>401</v>
      </c>
      <c r="ID140" s="10">
        <v>7746</v>
      </c>
      <c r="IE140" s="10">
        <v>48</v>
      </c>
      <c r="IF140" s="10">
        <v>175972</v>
      </c>
      <c r="IG140" s="10">
        <v>25358</v>
      </c>
      <c r="IH140" s="10">
        <v>348724</v>
      </c>
      <c r="II140" s="10">
        <v>34684</v>
      </c>
      <c r="IJ140" s="10">
        <v>27491</v>
      </c>
      <c r="IK140" s="10">
        <v>56174</v>
      </c>
      <c r="IL140" s="10">
        <v>83658</v>
      </c>
      <c r="IM140" s="10">
        <v>49261</v>
      </c>
      <c r="IN140" s="10">
        <v>68515</v>
      </c>
      <c r="IO140" s="10">
        <v>95683</v>
      </c>
      <c r="IP140" s="10">
        <v>48089</v>
      </c>
      <c r="IQ140" s="10">
        <v>186324</v>
      </c>
      <c r="IR140" s="10">
        <v>38484</v>
      </c>
      <c r="IS140" s="10">
        <v>165616</v>
      </c>
      <c r="IT140" s="10">
        <v>18052</v>
      </c>
      <c r="IU140" s="10">
        <v>41696</v>
      </c>
      <c r="IV140" s="10">
        <v>19571</v>
      </c>
      <c r="IW140" s="10">
        <v>60935</v>
      </c>
      <c r="IX140" s="10">
        <v>10873</v>
      </c>
      <c r="IY140" s="10">
        <v>6227</v>
      </c>
      <c r="IZ140" s="10">
        <v>1750351</v>
      </c>
      <c r="JA140" s="10">
        <v>342765</v>
      </c>
      <c r="JB140" s="10">
        <v>376517</v>
      </c>
      <c r="JC140" s="10">
        <v>1613259</v>
      </c>
      <c r="JD140" s="10">
        <v>61058</v>
      </c>
      <c r="JE140" s="10">
        <v>254010</v>
      </c>
      <c r="JF140" s="10">
        <v>210200</v>
      </c>
      <c r="JG140" s="10">
        <v>252568</v>
      </c>
      <c r="JH140" s="10">
        <v>24517</v>
      </c>
      <c r="JI140" s="10">
        <v>905603</v>
      </c>
      <c r="JJ140" s="10">
        <v>514649</v>
      </c>
      <c r="JK140" s="10">
        <v>1816221</v>
      </c>
      <c r="JL140" s="10">
        <v>894935</v>
      </c>
      <c r="JM140" s="10">
        <v>1004759</v>
      </c>
      <c r="JN140" s="10">
        <v>939662</v>
      </c>
      <c r="JO140" s="10">
        <v>579513</v>
      </c>
      <c r="JP140" s="10">
        <v>1066533</v>
      </c>
      <c r="JQ140" s="10">
        <v>1051609</v>
      </c>
      <c r="JR140" s="10">
        <v>1238074</v>
      </c>
      <c r="JS140" s="10">
        <v>752822</v>
      </c>
      <c r="JT140" s="10">
        <v>575435</v>
      </c>
      <c r="JU140" s="10">
        <v>1243160</v>
      </c>
      <c r="JV140" s="10">
        <v>619041</v>
      </c>
      <c r="JW140" s="10">
        <v>3740703</v>
      </c>
      <c r="JX140" s="10">
        <v>6565</v>
      </c>
      <c r="JY140" s="10">
        <v>55094</v>
      </c>
      <c r="JZ140" s="10">
        <v>347</v>
      </c>
      <c r="KA140" s="10">
        <v>618871</v>
      </c>
      <c r="KB140" s="10">
        <v>185087</v>
      </c>
      <c r="KC140" s="10">
        <v>0</v>
      </c>
      <c r="KD140" s="10">
        <v>49051</v>
      </c>
      <c r="KE140" s="10">
        <v>113652</v>
      </c>
      <c r="KF140" s="10">
        <v>602225</v>
      </c>
      <c r="KG140" s="10">
        <v>0</v>
      </c>
      <c r="KH140" s="10">
        <v>180562</v>
      </c>
      <c r="KI140" s="10">
        <v>55817</v>
      </c>
      <c r="KJ140" s="10">
        <v>35558</v>
      </c>
      <c r="KK140" s="10">
        <v>654701</v>
      </c>
      <c r="KL140" s="10">
        <v>22548</v>
      </c>
      <c r="KM140" s="10">
        <v>112198</v>
      </c>
      <c r="KN140" s="10">
        <v>1199641</v>
      </c>
      <c r="KO140" s="10">
        <v>997576</v>
      </c>
      <c r="KP140" s="10">
        <v>147408</v>
      </c>
      <c r="KQ140" s="10">
        <v>126824</v>
      </c>
      <c r="KR140" s="10">
        <v>7764</v>
      </c>
      <c r="KS140" s="10">
        <v>45511</v>
      </c>
      <c r="KT140" s="10">
        <v>191563</v>
      </c>
      <c r="KU140" s="10">
        <v>128910</v>
      </c>
      <c r="KV140" s="10">
        <v>0</v>
      </c>
      <c r="KW140" s="10">
        <v>259900</v>
      </c>
      <c r="KX140" s="10">
        <v>46757</v>
      </c>
      <c r="KY140" s="10">
        <v>277647</v>
      </c>
      <c r="KZ140" s="10">
        <v>5701</v>
      </c>
      <c r="LA140" s="10">
        <v>92051</v>
      </c>
      <c r="LB140" s="10">
        <v>579789</v>
      </c>
      <c r="LC140" s="10">
        <v>210107</v>
      </c>
      <c r="LD140" s="10">
        <v>24161</v>
      </c>
      <c r="LE140" s="10">
        <v>545225</v>
      </c>
      <c r="LF140" s="10">
        <v>23246</v>
      </c>
      <c r="LG140" s="10">
        <v>19267</v>
      </c>
      <c r="LH140" s="10">
        <v>18801</v>
      </c>
      <c r="LI140" s="10">
        <v>0</v>
      </c>
      <c r="LJ140" s="10">
        <v>293536</v>
      </c>
      <c r="LK140" s="10">
        <v>119407</v>
      </c>
      <c r="LL140" s="10">
        <v>431606</v>
      </c>
      <c r="LM140" s="10">
        <v>195411</v>
      </c>
      <c r="LN140" s="10">
        <v>37057</v>
      </c>
      <c r="LO140" s="10">
        <v>15492</v>
      </c>
      <c r="LP140" s="10">
        <v>1915304</v>
      </c>
      <c r="LQ140" s="10">
        <v>214259</v>
      </c>
      <c r="LR140" s="10">
        <v>192511</v>
      </c>
      <c r="LS140" s="10">
        <v>11467</v>
      </c>
      <c r="LT140" s="10">
        <v>61460</v>
      </c>
      <c r="LU140" s="10">
        <v>234340</v>
      </c>
      <c r="LV140" s="10">
        <v>42357</v>
      </c>
      <c r="LW140" s="10">
        <v>90847</v>
      </c>
      <c r="LX140" s="10">
        <v>37066</v>
      </c>
      <c r="LY140" s="10">
        <v>22842</v>
      </c>
      <c r="LZ140" s="10">
        <v>2232156</v>
      </c>
      <c r="MA140" s="10">
        <v>18455</v>
      </c>
      <c r="MB140" s="10">
        <v>925</v>
      </c>
      <c r="MC140" s="10">
        <v>6939</v>
      </c>
      <c r="MD140" s="10">
        <v>0</v>
      </c>
      <c r="ME140" s="10">
        <v>5285</v>
      </c>
      <c r="MF140" s="10">
        <v>200</v>
      </c>
      <c r="MG140" s="10">
        <v>182240</v>
      </c>
      <c r="MH140" s="10">
        <v>122</v>
      </c>
      <c r="MI140" s="10">
        <v>507</v>
      </c>
      <c r="MJ140" s="10">
        <v>4806</v>
      </c>
      <c r="MK140" s="10">
        <v>11811</v>
      </c>
      <c r="ML140" s="10">
        <v>16784</v>
      </c>
      <c r="MM140" s="10">
        <v>171210</v>
      </c>
      <c r="MN140" s="10">
        <v>472061</v>
      </c>
      <c r="MO140" s="10">
        <v>16572</v>
      </c>
      <c r="MP140" s="10">
        <v>126135</v>
      </c>
      <c r="MQ140" s="10">
        <v>46099</v>
      </c>
      <c r="MR140" s="10">
        <v>233968</v>
      </c>
      <c r="MS140" s="10">
        <v>376303</v>
      </c>
      <c r="MT140" s="10">
        <v>498701</v>
      </c>
      <c r="MU140" s="10">
        <v>30683</v>
      </c>
      <c r="MV140" s="10">
        <v>178249</v>
      </c>
      <c r="MW140" s="10">
        <v>0</v>
      </c>
      <c r="MX140" s="10">
        <v>45775</v>
      </c>
      <c r="MY140" s="10">
        <v>633526</v>
      </c>
      <c r="MZ140" s="10">
        <v>704437</v>
      </c>
      <c r="NA140" s="10">
        <v>99362</v>
      </c>
      <c r="NB140" s="10">
        <v>62433</v>
      </c>
      <c r="NC140" s="10">
        <v>3780</v>
      </c>
      <c r="ND140" s="10">
        <v>98951</v>
      </c>
      <c r="NE140" s="10">
        <v>241725</v>
      </c>
      <c r="NF140" s="10">
        <v>162396</v>
      </c>
      <c r="NG140" s="10">
        <v>71993</v>
      </c>
      <c r="NH140" s="10">
        <v>396800</v>
      </c>
      <c r="NI140" s="10">
        <v>76301</v>
      </c>
      <c r="NJ140" s="10">
        <v>138390</v>
      </c>
      <c r="NK140" s="10">
        <v>67657</v>
      </c>
      <c r="NL140" s="10">
        <v>153289</v>
      </c>
      <c r="NM140" s="10">
        <v>633520</v>
      </c>
      <c r="NN140" s="10">
        <v>138490</v>
      </c>
      <c r="NO140" s="10">
        <v>0</v>
      </c>
      <c r="NP140" s="10">
        <v>23444</v>
      </c>
      <c r="NQ140" s="10">
        <v>12916</v>
      </c>
      <c r="NR140" s="10">
        <v>72414</v>
      </c>
      <c r="NS140" s="10">
        <v>259289</v>
      </c>
      <c r="NT140" s="10">
        <v>4149</v>
      </c>
      <c r="NU140" s="10">
        <v>443591</v>
      </c>
      <c r="NV140" s="10">
        <v>144026</v>
      </c>
      <c r="NW140" s="10">
        <v>847487</v>
      </c>
      <c r="NX140" s="10">
        <v>1581086</v>
      </c>
      <c r="NY140" s="10">
        <v>179657</v>
      </c>
      <c r="NZ140" s="10">
        <v>299728</v>
      </c>
      <c r="OA140" s="10">
        <v>375374</v>
      </c>
      <c r="OB140" s="10">
        <v>1813418</v>
      </c>
      <c r="OC140" s="10">
        <v>322146</v>
      </c>
      <c r="OD140" s="10">
        <v>313</v>
      </c>
      <c r="OE140" s="10">
        <v>8427</v>
      </c>
      <c r="OF140" s="10">
        <v>1204502</v>
      </c>
      <c r="OG140" s="10">
        <v>108645</v>
      </c>
      <c r="OH140" s="10">
        <v>12229</v>
      </c>
      <c r="OI140" s="10">
        <v>270576</v>
      </c>
      <c r="OJ140" s="10">
        <v>33682</v>
      </c>
      <c r="OK140" s="10">
        <v>424176</v>
      </c>
      <c r="OL140" s="10">
        <v>103697</v>
      </c>
      <c r="OM140" s="10">
        <v>128455</v>
      </c>
      <c r="ON140" s="10">
        <v>250</v>
      </c>
      <c r="OO140" s="10">
        <v>3376872</v>
      </c>
      <c r="OP140" s="10">
        <v>306818</v>
      </c>
      <c r="OQ140" s="10">
        <v>1252338</v>
      </c>
      <c r="OR140" s="10">
        <v>119503</v>
      </c>
      <c r="OS140" s="10">
        <v>113339</v>
      </c>
      <c r="OT140" s="10">
        <v>210682</v>
      </c>
      <c r="OU140" s="10">
        <v>403</v>
      </c>
    </row>
    <row r="141" spans="1:411" s="10" customFormat="1">
      <c r="AD141" s="28"/>
    </row>
    <row r="142" spans="1:411" s="10" customFormat="1">
      <c r="A142" s="10" t="s">
        <v>88</v>
      </c>
      <c r="H142" s="10">
        <v>0</v>
      </c>
      <c r="J142" s="10">
        <v>178883</v>
      </c>
      <c r="AD142" s="80"/>
      <c r="AF142" s="10">
        <v>0</v>
      </c>
      <c r="BA142" s="10">
        <v>0</v>
      </c>
      <c r="BK142" s="10">
        <v>0</v>
      </c>
      <c r="BM142" s="10">
        <v>0</v>
      </c>
      <c r="CD142" s="10" t="s">
        <v>927</v>
      </c>
      <c r="DV142" s="10">
        <v>0</v>
      </c>
      <c r="EK142" s="10">
        <v>0</v>
      </c>
      <c r="FX142" s="10">
        <v>0</v>
      </c>
      <c r="FZ142" s="10">
        <v>0</v>
      </c>
      <c r="GB142" s="10">
        <v>0</v>
      </c>
      <c r="GJ142" s="10" t="s">
        <v>927</v>
      </c>
      <c r="GL142" s="10">
        <v>86109</v>
      </c>
      <c r="GO142" s="10">
        <v>0</v>
      </c>
      <c r="HB142" s="10">
        <v>0</v>
      </c>
      <c r="HC142" s="10">
        <v>0</v>
      </c>
      <c r="HD142" s="10">
        <v>0</v>
      </c>
      <c r="HJ142" s="10">
        <v>0</v>
      </c>
      <c r="HN142" s="10">
        <v>0</v>
      </c>
      <c r="IH142" s="10">
        <v>0</v>
      </c>
      <c r="JK142" s="10">
        <v>0</v>
      </c>
      <c r="JM142" s="10">
        <v>0</v>
      </c>
      <c r="KD142" s="10">
        <v>0</v>
      </c>
      <c r="KE142" s="10">
        <v>0</v>
      </c>
      <c r="KM142" s="10">
        <v>0</v>
      </c>
      <c r="KO142" s="10">
        <v>0</v>
      </c>
      <c r="KQ142" s="10">
        <v>0</v>
      </c>
      <c r="KR142" s="10">
        <v>0</v>
      </c>
      <c r="KT142" s="10">
        <v>0</v>
      </c>
      <c r="KY142" s="10">
        <v>0</v>
      </c>
      <c r="KZ142" s="10">
        <v>0</v>
      </c>
      <c r="LB142" s="10">
        <v>0</v>
      </c>
      <c r="LI142" s="10">
        <v>0</v>
      </c>
      <c r="ML142" s="10">
        <v>0</v>
      </c>
      <c r="NB142" s="10">
        <v>0</v>
      </c>
      <c r="OS142" s="10">
        <v>0</v>
      </c>
    </row>
    <row r="143" spans="1:411" s="10" customFormat="1">
      <c r="A143" s="10" t="s">
        <v>89</v>
      </c>
      <c r="H143" s="10">
        <v>0</v>
      </c>
      <c r="AD143" s="80"/>
      <c r="AF143" s="10">
        <v>0</v>
      </c>
      <c r="BA143" s="10">
        <v>0</v>
      </c>
      <c r="BK143" s="10">
        <v>0</v>
      </c>
      <c r="BM143" s="10">
        <v>0</v>
      </c>
      <c r="DV143" s="10">
        <v>0</v>
      </c>
      <c r="EK143" s="10">
        <v>2265</v>
      </c>
      <c r="FX143" s="10">
        <v>0</v>
      </c>
      <c r="FZ143" s="10">
        <v>0</v>
      </c>
      <c r="GB143" s="10">
        <v>0</v>
      </c>
      <c r="GL143" s="10">
        <v>25525</v>
      </c>
      <c r="GO143" s="10">
        <v>0</v>
      </c>
      <c r="HB143" s="10">
        <v>0</v>
      </c>
      <c r="HC143" s="10">
        <v>0</v>
      </c>
      <c r="HD143" s="10">
        <v>0</v>
      </c>
      <c r="HJ143" s="10">
        <v>0</v>
      </c>
      <c r="HN143" s="10">
        <v>0</v>
      </c>
      <c r="HU143" s="10">
        <v>0</v>
      </c>
      <c r="IH143" s="10">
        <v>0</v>
      </c>
      <c r="JM143" s="10">
        <v>0</v>
      </c>
      <c r="KD143" s="10">
        <v>0</v>
      </c>
      <c r="KE143" s="10">
        <v>0</v>
      </c>
      <c r="KM143" s="10">
        <v>0</v>
      </c>
      <c r="KO143" s="10">
        <v>0</v>
      </c>
      <c r="KQ143" s="10">
        <v>0</v>
      </c>
      <c r="KR143" s="10">
        <v>0</v>
      </c>
      <c r="KT143" s="10">
        <v>0</v>
      </c>
      <c r="KY143" s="10">
        <v>0</v>
      </c>
      <c r="KZ143" s="10">
        <v>0</v>
      </c>
      <c r="LB143" s="10">
        <v>0</v>
      </c>
      <c r="LI143" s="10">
        <v>0</v>
      </c>
      <c r="ML143" s="10">
        <v>0</v>
      </c>
      <c r="NB143" s="10">
        <v>0</v>
      </c>
      <c r="OH143" s="10">
        <v>138464</v>
      </c>
      <c r="OS143" s="10">
        <v>0</v>
      </c>
    </row>
    <row r="144" spans="1:411" s="10" customFormat="1">
      <c r="A144" s="10" t="s">
        <v>90</v>
      </c>
      <c r="H144" s="10">
        <v>0</v>
      </c>
      <c r="AD144" s="80"/>
      <c r="AF144" s="10">
        <v>0</v>
      </c>
      <c r="BA144" s="10">
        <v>0</v>
      </c>
      <c r="BK144" s="10">
        <v>0</v>
      </c>
      <c r="BM144" s="10">
        <v>0</v>
      </c>
      <c r="BO144" s="10">
        <v>19590</v>
      </c>
      <c r="DV144" s="10">
        <v>0</v>
      </c>
      <c r="EE144" s="10">
        <v>0</v>
      </c>
      <c r="EK144" s="10">
        <v>0</v>
      </c>
      <c r="FE144" s="10">
        <v>5607.54</v>
      </c>
      <c r="FX144" s="10">
        <v>0</v>
      </c>
      <c r="FZ144" s="10">
        <v>0</v>
      </c>
      <c r="GB144" s="10">
        <v>0</v>
      </c>
      <c r="GO144" s="10">
        <v>0</v>
      </c>
      <c r="HB144" s="10">
        <v>0</v>
      </c>
      <c r="HC144" s="10">
        <v>0</v>
      </c>
      <c r="HD144" s="10">
        <v>0</v>
      </c>
      <c r="HJ144" s="10">
        <v>0</v>
      </c>
      <c r="HN144" s="10">
        <v>0</v>
      </c>
      <c r="IH144" s="10">
        <v>0</v>
      </c>
      <c r="JM144" s="10">
        <v>0</v>
      </c>
      <c r="KD144" s="10">
        <v>0</v>
      </c>
      <c r="KE144" s="10">
        <v>0</v>
      </c>
      <c r="KM144" s="10">
        <v>0</v>
      </c>
      <c r="KO144" s="10">
        <v>0</v>
      </c>
      <c r="KQ144" s="10">
        <v>0</v>
      </c>
      <c r="KR144" s="10">
        <v>0</v>
      </c>
      <c r="KT144" s="10">
        <v>0</v>
      </c>
      <c r="KY144" s="10">
        <v>0</v>
      </c>
      <c r="KZ144" s="10">
        <v>0</v>
      </c>
      <c r="LB144" s="10">
        <v>0</v>
      </c>
      <c r="LI144" s="10">
        <v>0</v>
      </c>
      <c r="ML144" s="10">
        <v>0</v>
      </c>
      <c r="NB144" s="10">
        <v>0</v>
      </c>
      <c r="OS144" s="10">
        <v>0</v>
      </c>
      <c r="OT144" s="10">
        <v>22157</v>
      </c>
    </row>
    <row r="145" spans="1:411" s="10" customFormat="1">
      <c r="A145" s="10" t="s">
        <v>91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178883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28">
        <f>SUM(AD142:AD144)</f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19590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0</v>
      </c>
      <c r="CN145" s="10">
        <v>0</v>
      </c>
      <c r="CO145" s="10">
        <v>0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>
        <v>0</v>
      </c>
      <c r="DJ145" s="10">
        <v>0</v>
      </c>
      <c r="DK145" s="10">
        <v>0</v>
      </c>
      <c r="DL145" s="10">
        <v>0</v>
      </c>
      <c r="DM145" s="10">
        <v>0</v>
      </c>
      <c r="DN145" s="10">
        <v>0</v>
      </c>
      <c r="DO145" s="10">
        <v>0</v>
      </c>
      <c r="DP145" s="10">
        <v>0</v>
      </c>
      <c r="DQ145" s="10">
        <v>0</v>
      </c>
      <c r="DR145" s="10">
        <v>0</v>
      </c>
      <c r="DS145" s="10">
        <v>0</v>
      </c>
      <c r="DT145" s="10">
        <v>0</v>
      </c>
      <c r="DU145" s="10">
        <v>0</v>
      </c>
      <c r="DV145" s="10">
        <v>0</v>
      </c>
      <c r="DW145" s="10">
        <v>0</v>
      </c>
      <c r="DX145" s="10">
        <v>0</v>
      </c>
      <c r="DY145" s="10">
        <v>0</v>
      </c>
      <c r="DZ145" s="10">
        <v>0</v>
      </c>
      <c r="EA145" s="10">
        <v>0</v>
      </c>
      <c r="EB145" s="10">
        <v>0</v>
      </c>
      <c r="EC145" s="10">
        <v>0</v>
      </c>
      <c r="ED145" s="10">
        <v>0</v>
      </c>
      <c r="EE145" s="10">
        <v>0</v>
      </c>
      <c r="EF145" s="10">
        <v>0</v>
      </c>
      <c r="EG145" s="10">
        <v>0</v>
      </c>
      <c r="EH145" s="10">
        <v>0</v>
      </c>
      <c r="EI145" s="10">
        <v>0</v>
      </c>
      <c r="EJ145" s="10">
        <v>0</v>
      </c>
      <c r="EK145" s="10">
        <v>2265</v>
      </c>
      <c r="EL145" s="10">
        <v>0</v>
      </c>
      <c r="EM145" s="10">
        <v>0</v>
      </c>
      <c r="EN145" s="10">
        <v>0</v>
      </c>
      <c r="EO145" s="10">
        <v>0</v>
      </c>
      <c r="EQ145" s="10">
        <v>0</v>
      </c>
      <c r="ER145" s="10">
        <v>0</v>
      </c>
      <c r="ES145" s="10">
        <v>0</v>
      </c>
      <c r="ET145" s="10">
        <v>0</v>
      </c>
      <c r="EU145" s="10">
        <v>0</v>
      </c>
      <c r="EV145" s="10">
        <v>0</v>
      </c>
      <c r="EW145" s="10">
        <v>0</v>
      </c>
      <c r="EX145" s="10">
        <v>0</v>
      </c>
      <c r="EY145" s="10">
        <v>0</v>
      </c>
      <c r="EZ145" s="10">
        <v>0</v>
      </c>
      <c r="FA145" s="10">
        <v>0</v>
      </c>
      <c r="FB145" s="10">
        <v>0</v>
      </c>
      <c r="FC145" s="10">
        <v>0</v>
      </c>
      <c r="FD145" s="10">
        <v>0</v>
      </c>
      <c r="FE145" s="10">
        <v>5608</v>
      </c>
      <c r="FF145" s="10">
        <v>0</v>
      </c>
      <c r="FG145" s="10">
        <v>0</v>
      </c>
      <c r="FH145" s="10">
        <v>0</v>
      </c>
      <c r="FI145" s="10">
        <v>0</v>
      </c>
      <c r="FJ145" s="10">
        <v>0</v>
      </c>
      <c r="FK145" s="10">
        <v>0</v>
      </c>
      <c r="FL145" s="10">
        <v>0</v>
      </c>
      <c r="FM145" s="10">
        <v>0</v>
      </c>
      <c r="FN145" s="10">
        <v>0</v>
      </c>
      <c r="FO145" s="10">
        <v>0</v>
      </c>
      <c r="FP145" s="10">
        <v>0</v>
      </c>
      <c r="FQ145" s="10">
        <v>0</v>
      </c>
      <c r="FR145" s="10">
        <v>0</v>
      </c>
      <c r="FS145" s="10">
        <v>0</v>
      </c>
      <c r="FT145" s="10">
        <v>0</v>
      </c>
      <c r="FU145" s="10">
        <v>0</v>
      </c>
      <c r="FV145" s="10">
        <v>0</v>
      </c>
      <c r="FW145" s="10">
        <v>0</v>
      </c>
      <c r="FX145" s="10">
        <v>0</v>
      </c>
      <c r="FY145" s="10">
        <v>0</v>
      </c>
      <c r="FZ145" s="10">
        <v>0</v>
      </c>
      <c r="GA145" s="10">
        <v>0</v>
      </c>
      <c r="GB145" s="10">
        <v>0</v>
      </c>
      <c r="GC145" s="10">
        <v>0</v>
      </c>
      <c r="GD145" s="10">
        <v>0</v>
      </c>
      <c r="GE145" s="10">
        <v>0</v>
      </c>
      <c r="GF145" s="10">
        <v>0</v>
      </c>
      <c r="GG145" s="10">
        <v>0</v>
      </c>
      <c r="GH145" s="10">
        <v>0</v>
      </c>
      <c r="GI145" s="10">
        <v>0</v>
      </c>
      <c r="GJ145" s="10" t="s">
        <v>927</v>
      </c>
      <c r="GK145" s="10">
        <v>0</v>
      </c>
      <c r="GL145" s="10">
        <v>111634</v>
      </c>
      <c r="GM145" s="10">
        <v>0</v>
      </c>
      <c r="GN145" s="10">
        <v>0</v>
      </c>
      <c r="GO145" s="10">
        <v>0</v>
      </c>
      <c r="GP145" s="10">
        <v>0</v>
      </c>
      <c r="GQ145" s="10">
        <v>0</v>
      </c>
      <c r="GR145" s="10">
        <v>0</v>
      </c>
      <c r="GS145" s="10">
        <v>0</v>
      </c>
      <c r="GT145" s="10">
        <v>0</v>
      </c>
      <c r="GU145" s="10">
        <v>0</v>
      </c>
      <c r="GV145" s="10">
        <v>0</v>
      </c>
      <c r="GW145" s="10">
        <v>0</v>
      </c>
      <c r="GX145" s="10">
        <v>0</v>
      </c>
      <c r="GY145" s="10">
        <v>0</v>
      </c>
      <c r="GZ145" s="10">
        <v>0</v>
      </c>
      <c r="HA145" s="10">
        <v>0</v>
      </c>
      <c r="HB145" s="10">
        <v>0</v>
      </c>
      <c r="HC145" s="10">
        <v>0</v>
      </c>
      <c r="HD145" s="10">
        <v>0</v>
      </c>
      <c r="HE145" s="10">
        <v>0</v>
      </c>
      <c r="HF145" s="10">
        <v>0</v>
      </c>
      <c r="HG145" s="10">
        <v>0</v>
      </c>
      <c r="HH145" s="10">
        <v>0</v>
      </c>
      <c r="HI145" s="10">
        <v>0</v>
      </c>
      <c r="HJ145" s="10">
        <v>0</v>
      </c>
      <c r="HK145" s="10">
        <v>0</v>
      </c>
      <c r="HL145" s="10">
        <v>0</v>
      </c>
      <c r="HM145" s="10">
        <v>0</v>
      </c>
      <c r="HN145" s="10">
        <v>0</v>
      </c>
      <c r="HO145" s="10">
        <v>0</v>
      </c>
      <c r="HP145" s="10">
        <v>0</v>
      </c>
      <c r="HQ145" s="10">
        <v>0</v>
      </c>
      <c r="HR145" s="10">
        <v>0</v>
      </c>
      <c r="HS145" s="10">
        <v>0</v>
      </c>
      <c r="HT145" s="10">
        <v>0</v>
      </c>
      <c r="HU145" s="10">
        <v>0</v>
      </c>
      <c r="HV145" s="10">
        <v>0</v>
      </c>
      <c r="HW145" s="10">
        <v>0</v>
      </c>
      <c r="HX145" s="10">
        <v>0</v>
      </c>
      <c r="HY145" s="10">
        <v>0</v>
      </c>
      <c r="HZ145" s="10">
        <v>0</v>
      </c>
      <c r="IA145" s="10">
        <v>0</v>
      </c>
      <c r="IB145" s="10">
        <v>0</v>
      </c>
      <c r="IC145" s="10">
        <v>0</v>
      </c>
      <c r="ID145" s="10">
        <v>0</v>
      </c>
      <c r="IE145" s="10">
        <v>0</v>
      </c>
      <c r="IF145" s="10">
        <v>0</v>
      </c>
      <c r="IG145" s="10">
        <v>0</v>
      </c>
      <c r="IH145" s="10">
        <v>0</v>
      </c>
      <c r="II145" s="10">
        <v>0</v>
      </c>
      <c r="IJ145" s="10">
        <v>0</v>
      </c>
      <c r="IK145" s="10">
        <v>0</v>
      </c>
      <c r="IL145" s="10">
        <v>0</v>
      </c>
      <c r="IM145" s="10">
        <v>0</v>
      </c>
      <c r="IN145" s="10">
        <v>0</v>
      </c>
      <c r="IO145" s="10">
        <v>0</v>
      </c>
      <c r="IP145" s="10">
        <v>0</v>
      </c>
      <c r="IQ145" s="10">
        <v>0</v>
      </c>
      <c r="IR145" s="10">
        <v>0</v>
      </c>
      <c r="IS145" s="10">
        <v>0</v>
      </c>
      <c r="IT145" s="10">
        <v>0</v>
      </c>
      <c r="IU145" s="10">
        <v>0</v>
      </c>
      <c r="IV145" s="10">
        <v>0</v>
      </c>
      <c r="IW145" s="10">
        <v>0</v>
      </c>
      <c r="IX145" s="10">
        <v>0</v>
      </c>
      <c r="IY145" s="10">
        <v>0</v>
      </c>
      <c r="IZ145" s="10">
        <v>0</v>
      </c>
      <c r="JA145" s="10">
        <v>0</v>
      </c>
      <c r="JB145" s="10">
        <v>0</v>
      </c>
      <c r="JC145" s="10">
        <v>0</v>
      </c>
      <c r="JD145" s="10">
        <v>0</v>
      </c>
      <c r="JE145" s="10">
        <v>0</v>
      </c>
      <c r="JF145" s="10">
        <v>0</v>
      </c>
      <c r="JG145" s="10">
        <v>0</v>
      </c>
      <c r="JH145" s="10">
        <v>0</v>
      </c>
      <c r="JI145" s="10">
        <v>0</v>
      </c>
      <c r="JJ145" s="10">
        <v>0</v>
      </c>
      <c r="JK145" s="10">
        <v>0</v>
      </c>
      <c r="JL145" s="10">
        <v>0</v>
      </c>
      <c r="JM145" s="10">
        <v>0</v>
      </c>
      <c r="JN145" s="10">
        <v>0</v>
      </c>
      <c r="JO145" s="10">
        <v>0</v>
      </c>
      <c r="JP145" s="10">
        <v>0</v>
      </c>
      <c r="JQ145" s="10">
        <v>0</v>
      </c>
      <c r="JR145" s="10">
        <v>0</v>
      </c>
      <c r="JS145" s="10">
        <v>0</v>
      </c>
      <c r="JT145" s="10">
        <v>0</v>
      </c>
      <c r="JU145" s="10">
        <v>0</v>
      </c>
      <c r="JV145" s="10">
        <v>0</v>
      </c>
      <c r="JW145" s="10">
        <v>0</v>
      </c>
      <c r="JX145" s="10">
        <v>0</v>
      </c>
      <c r="JY145" s="10">
        <v>0</v>
      </c>
      <c r="JZ145" s="10">
        <v>0</v>
      </c>
      <c r="KA145" s="10">
        <v>0</v>
      </c>
      <c r="KB145" s="10">
        <v>0</v>
      </c>
      <c r="KC145" s="10">
        <v>0</v>
      </c>
      <c r="KD145" s="10">
        <v>0</v>
      </c>
      <c r="KE145" s="10">
        <v>0</v>
      </c>
      <c r="KF145" s="10">
        <v>0</v>
      </c>
      <c r="KG145" s="10">
        <v>0</v>
      </c>
      <c r="KH145" s="10">
        <v>0</v>
      </c>
      <c r="KI145" s="10">
        <v>0</v>
      </c>
      <c r="KJ145" s="10">
        <v>0</v>
      </c>
      <c r="KK145" s="10">
        <v>0</v>
      </c>
      <c r="KL145" s="10">
        <v>0</v>
      </c>
      <c r="KM145" s="10">
        <v>0</v>
      </c>
      <c r="KN145" s="10">
        <v>0</v>
      </c>
      <c r="KO145" s="10">
        <v>0</v>
      </c>
      <c r="KP145" s="10">
        <v>0</v>
      </c>
      <c r="KQ145" s="10">
        <v>0</v>
      </c>
      <c r="KR145" s="10">
        <v>0</v>
      </c>
      <c r="KS145" s="10">
        <v>0</v>
      </c>
      <c r="KT145" s="10">
        <v>0</v>
      </c>
      <c r="KU145" s="10">
        <v>0</v>
      </c>
      <c r="KV145" s="10">
        <v>0</v>
      </c>
      <c r="KW145" s="10">
        <v>0</v>
      </c>
      <c r="KX145" s="10">
        <v>0</v>
      </c>
      <c r="KY145" s="10">
        <v>0</v>
      </c>
      <c r="KZ145" s="10">
        <v>0</v>
      </c>
      <c r="LA145" s="10">
        <v>0</v>
      </c>
      <c r="LB145" s="10">
        <v>0</v>
      </c>
      <c r="LC145" s="10">
        <v>0</v>
      </c>
      <c r="LD145" s="10">
        <v>0</v>
      </c>
      <c r="LE145" s="10">
        <v>0</v>
      </c>
      <c r="LF145" s="10">
        <v>0</v>
      </c>
      <c r="LG145" s="10">
        <v>0</v>
      </c>
      <c r="LH145" s="10">
        <v>0</v>
      </c>
      <c r="LI145" s="10">
        <v>0</v>
      </c>
      <c r="LJ145" s="10">
        <v>0</v>
      </c>
      <c r="LK145" s="10">
        <v>0</v>
      </c>
      <c r="LL145" s="10">
        <v>0</v>
      </c>
      <c r="LM145" s="10">
        <v>0</v>
      </c>
      <c r="LN145" s="10">
        <v>0</v>
      </c>
      <c r="LO145" s="10">
        <v>0</v>
      </c>
      <c r="LP145" s="10">
        <v>0</v>
      </c>
      <c r="LQ145" s="10">
        <v>0</v>
      </c>
      <c r="LR145" s="10">
        <v>0</v>
      </c>
      <c r="LS145" s="10">
        <v>0</v>
      </c>
      <c r="LT145" s="10">
        <v>0</v>
      </c>
      <c r="LU145" s="10">
        <v>0</v>
      </c>
      <c r="LV145" s="10">
        <v>0</v>
      </c>
      <c r="LW145" s="10">
        <v>0</v>
      </c>
      <c r="LX145" s="10">
        <v>0</v>
      </c>
      <c r="LY145" s="10">
        <v>0</v>
      </c>
      <c r="LZ145" s="10">
        <v>0</v>
      </c>
      <c r="MA145" s="10">
        <v>0</v>
      </c>
      <c r="MB145" s="10">
        <v>0</v>
      </c>
      <c r="MC145" s="10">
        <v>0</v>
      </c>
      <c r="MD145" s="10">
        <v>0</v>
      </c>
      <c r="ME145" s="10">
        <v>0</v>
      </c>
      <c r="MF145" s="10">
        <v>0</v>
      </c>
      <c r="MG145" s="10">
        <v>0</v>
      </c>
      <c r="MH145" s="10">
        <v>0</v>
      </c>
      <c r="MI145" s="10">
        <v>0</v>
      </c>
      <c r="MJ145" s="10">
        <v>0</v>
      </c>
      <c r="MK145" s="10">
        <v>0</v>
      </c>
      <c r="ML145" s="10">
        <v>0</v>
      </c>
      <c r="MM145" s="10">
        <v>0</v>
      </c>
      <c r="MN145" s="10">
        <v>0</v>
      </c>
      <c r="MO145" s="10">
        <v>0</v>
      </c>
      <c r="MP145" s="10">
        <v>0</v>
      </c>
      <c r="MQ145" s="10">
        <v>0</v>
      </c>
      <c r="MR145" s="10">
        <v>0</v>
      </c>
      <c r="MS145" s="10">
        <v>0</v>
      </c>
      <c r="MT145" s="10">
        <v>0</v>
      </c>
      <c r="MU145" s="10">
        <v>0</v>
      </c>
      <c r="MV145" s="10">
        <v>0</v>
      </c>
      <c r="MW145" s="10">
        <v>0</v>
      </c>
      <c r="MX145" s="10">
        <v>0</v>
      </c>
      <c r="MY145" s="10">
        <v>0</v>
      </c>
      <c r="MZ145" s="10">
        <v>0</v>
      </c>
      <c r="NA145" s="10">
        <v>0</v>
      </c>
      <c r="NB145" s="10">
        <v>0</v>
      </c>
      <c r="NC145" s="10">
        <v>0</v>
      </c>
      <c r="ND145" s="10">
        <v>0</v>
      </c>
      <c r="NE145" s="10">
        <v>0</v>
      </c>
      <c r="NF145" s="10">
        <v>0</v>
      </c>
      <c r="NG145" s="10">
        <v>0</v>
      </c>
      <c r="NH145" s="10">
        <v>0</v>
      </c>
      <c r="NI145" s="10">
        <v>0</v>
      </c>
      <c r="NJ145" s="10">
        <v>0</v>
      </c>
      <c r="NK145" s="10">
        <v>0</v>
      </c>
      <c r="NL145" s="10">
        <v>0</v>
      </c>
      <c r="NM145" s="10">
        <v>0</v>
      </c>
      <c r="NN145" s="10">
        <v>0</v>
      </c>
      <c r="NO145" s="10">
        <v>0</v>
      </c>
      <c r="NP145" s="10">
        <v>0</v>
      </c>
      <c r="NQ145" s="10">
        <v>0</v>
      </c>
      <c r="NR145" s="10">
        <v>0</v>
      </c>
      <c r="NS145" s="10">
        <v>0</v>
      </c>
      <c r="NT145" s="10">
        <v>0</v>
      </c>
      <c r="NU145" s="10">
        <v>0</v>
      </c>
      <c r="NV145" s="10">
        <v>0</v>
      </c>
      <c r="NW145" s="10">
        <v>0</v>
      </c>
      <c r="NX145" s="10">
        <v>0</v>
      </c>
      <c r="NY145" s="10">
        <v>0</v>
      </c>
      <c r="NZ145" s="10">
        <v>0</v>
      </c>
      <c r="OA145" s="10">
        <v>0</v>
      </c>
      <c r="OB145" s="10">
        <v>0</v>
      </c>
      <c r="OC145" s="10">
        <v>0</v>
      </c>
      <c r="OD145" s="10">
        <v>0</v>
      </c>
      <c r="OE145" s="10">
        <v>0</v>
      </c>
      <c r="OF145" s="10">
        <v>0</v>
      </c>
      <c r="OG145" s="10">
        <v>0</v>
      </c>
      <c r="OH145" s="10">
        <v>138464</v>
      </c>
      <c r="OI145" s="10">
        <v>0</v>
      </c>
      <c r="OJ145" s="10">
        <v>0</v>
      </c>
      <c r="OK145" s="10">
        <v>0</v>
      </c>
      <c r="OL145" s="10">
        <v>0</v>
      </c>
      <c r="OM145" s="10">
        <v>0</v>
      </c>
      <c r="ON145" s="10">
        <v>0</v>
      </c>
      <c r="OO145" s="10">
        <v>0</v>
      </c>
      <c r="OP145" s="10">
        <v>0</v>
      </c>
      <c r="OQ145" s="10">
        <v>0</v>
      </c>
      <c r="OR145" s="10">
        <v>0</v>
      </c>
      <c r="OS145" s="10">
        <v>0</v>
      </c>
      <c r="OT145" s="10">
        <v>22157</v>
      </c>
      <c r="OU145" s="10">
        <v>0</v>
      </c>
    </row>
    <row r="146" spans="1:411" s="10" customFormat="1">
      <c r="AD146" s="28"/>
    </row>
    <row r="147" spans="1:411" s="10" customFormat="1">
      <c r="A147" s="10" t="s">
        <v>92</v>
      </c>
      <c r="B147" s="10">
        <v>471744</v>
      </c>
      <c r="C147" s="10">
        <v>4761468</v>
      </c>
      <c r="D147" s="10">
        <v>892708</v>
      </c>
      <c r="E147" s="10">
        <v>9494943</v>
      </c>
      <c r="F147" s="10">
        <v>3597103</v>
      </c>
      <c r="G147" s="10">
        <v>7324886</v>
      </c>
      <c r="H147" s="10">
        <v>4615156</v>
      </c>
      <c r="I147" s="10">
        <v>1109326</v>
      </c>
      <c r="J147" s="10">
        <v>1404187</v>
      </c>
      <c r="K147" s="10">
        <v>1494801</v>
      </c>
      <c r="L147" s="10">
        <v>2655355</v>
      </c>
      <c r="M147" s="10">
        <v>3280473</v>
      </c>
      <c r="N147" s="10">
        <v>854124</v>
      </c>
      <c r="O147" s="10">
        <v>81814</v>
      </c>
      <c r="P147" s="10">
        <v>88514</v>
      </c>
      <c r="Q147" s="10">
        <v>914234</v>
      </c>
      <c r="R147" s="10">
        <v>2431330</v>
      </c>
      <c r="S147" s="10">
        <v>5196211</v>
      </c>
      <c r="T147" s="10">
        <v>3540572</v>
      </c>
      <c r="U147" s="10">
        <v>1335081</v>
      </c>
      <c r="V147" s="10">
        <v>2084619</v>
      </c>
      <c r="W147" s="10">
        <v>1728099</v>
      </c>
      <c r="X147" s="10">
        <v>1992562</v>
      </c>
      <c r="Y147" s="10">
        <v>3551387</v>
      </c>
      <c r="Z147" s="10">
        <v>3674387</v>
      </c>
      <c r="AA147" s="10">
        <v>3120649</v>
      </c>
      <c r="AB147" s="10">
        <v>3246972</v>
      </c>
      <c r="AC147" s="10">
        <v>2867723</v>
      </c>
      <c r="AD147" s="80">
        <v>68833669</v>
      </c>
      <c r="AE147" s="10">
        <v>46319530</v>
      </c>
      <c r="AF147" s="10">
        <v>1756727</v>
      </c>
      <c r="AG147" s="10">
        <v>5321890</v>
      </c>
      <c r="AH147" s="10">
        <v>3343626</v>
      </c>
      <c r="AI147" s="10">
        <v>3283006</v>
      </c>
      <c r="AJ147" s="10">
        <v>3276275</v>
      </c>
      <c r="AK147" s="10">
        <v>3437490</v>
      </c>
      <c r="AL147" s="10">
        <v>4440103</v>
      </c>
      <c r="AM147" s="10">
        <v>5196621</v>
      </c>
      <c r="AN147" s="10">
        <v>5470362</v>
      </c>
      <c r="AO147" s="10">
        <v>3238128</v>
      </c>
      <c r="AP147" s="10">
        <v>3298090</v>
      </c>
      <c r="AQ147" s="10">
        <v>4494203</v>
      </c>
      <c r="AR147" s="10">
        <v>3820795</v>
      </c>
      <c r="AS147" s="10">
        <v>3138658</v>
      </c>
      <c r="AT147" s="10">
        <v>4954207</v>
      </c>
      <c r="AU147" s="10">
        <v>3779504</v>
      </c>
      <c r="AV147" s="10">
        <v>3161530</v>
      </c>
      <c r="AW147" s="10">
        <v>3977438</v>
      </c>
      <c r="AX147" s="10">
        <v>3016696</v>
      </c>
      <c r="AY147" s="10">
        <v>5292613</v>
      </c>
      <c r="AZ147" s="10">
        <v>5632365</v>
      </c>
      <c r="BA147" s="10">
        <v>5195515</v>
      </c>
      <c r="BB147" s="10">
        <v>574722</v>
      </c>
      <c r="BC147" s="10">
        <v>891835</v>
      </c>
      <c r="BD147" s="10">
        <v>3551296</v>
      </c>
      <c r="BE147" s="10">
        <v>2023821</v>
      </c>
      <c r="BF147" s="10">
        <v>3352599</v>
      </c>
      <c r="BG147" s="10">
        <v>2388565</v>
      </c>
      <c r="BH147" s="10">
        <v>5249278</v>
      </c>
      <c r="BI147" s="10">
        <v>969447</v>
      </c>
      <c r="BJ147" s="10">
        <v>12451454</v>
      </c>
      <c r="BK147" s="10">
        <v>16237294</v>
      </c>
      <c r="BL147" s="10">
        <v>1697767</v>
      </c>
      <c r="BM147" s="10">
        <v>519778</v>
      </c>
      <c r="BN147" s="10">
        <v>4031207</v>
      </c>
      <c r="BO147" s="10">
        <v>6319146</v>
      </c>
      <c r="BP147" s="10">
        <v>1692866</v>
      </c>
      <c r="BQ147" s="10">
        <v>2578617</v>
      </c>
      <c r="BR147" s="10">
        <v>2426904</v>
      </c>
      <c r="BS147" s="10">
        <v>2307506</v>
      </c>
      <c r="BT147" s="10">
        <v>1012693</v>
      </c>
      <c r="BU147" s="10">
        <v>2958083</v>
      </c>
      <c r="BV147" s="10">
        <v>2605499</v>
      </c>
      <c r="BW147" s="10">
        <v>2556469</v>
      </c>
      <c r="BX147" s="10">
        <v>322288</v>
      </c>
      <c r="BY147" s="10">
        <v>1717845</v>
      </c>
      <c r="BZ147" s="10">
        <v>1720959</v>
      </c>
      <c r="CA147" s="10">
        <v>2273293</v>
      </c>
      <c r="CB147" s="10">
        <v>647629</v>
      </c>
      <c r="CC147" s="10">
        <v>1290832</v>
      </c>
      <c r="CD147" s="10">
        <v>849099</v>
      </c>
      <c r="CE147" s="10">
        <v>3068657</v>
      </c>
      <c r="CF147" s="10">
        <v>4190297</v>
      </c>
      <c r="CG147" s="10">
        <v>2248881</v>
      </c>
      <c r="CH147" s="10">
        <v>5509908</v>
      </c>
      <c r="CI147" s="10">
        <v>6055612</v>
      </c>
      <c r="CJ147" s="10">
        <v>6977968.6699999999</v>
      </c>
      <c r="CK147" s="10">
        <v>3919422</v>
      </c>
      <c r="CL147" s="10">
        <v>7568567</v>
      </c>
      <c r="CM147" s="10">
        <v>4892307</v>
      </c>
      <c r="CN147" s="10">
        <v>1493155</v>
      </c>
      <c r="CO147" s="10">
        <v>2264111</v>
      </c>
      <c r="CP147" s="10">
        <v>3886919</v>
      </c>
      <c r="CQ147" s="10">
        <v>4099569</v>
      </c>
      <c r="CR147" s="10">
        <v>4563733</v>
      </c>
      <c r="CS147" s="10">
        <v>6483908</v>
      </c>
      <c r="CT147" s="10">
        <v>4740010</v>
      </c>
      <c r="CU147" s="10">
        <v>4976414</v>
      </c>
      <c r="CV147" s="10">
        <v>5426935</v>
      </c>
      <c r="CW147" s="10">
        <v>3296796</v>
      </c>
      <c r="CX147" s="10">
        <v>3055008</v>
      </c>
      <c r="CY147" s="10">
        <v>1718824</v>
      </c>
      <c r="CZ147" s="10">
        <v>4129411</v>
      </c>
      <c r="DA147" s="10">
        <v>4568152</v>
      </c>
      <c r="DB147" s="10">
        <v>4780169</v>
      </c>
      <c r="DC147" s="10">
        <v>5180993</v>
      </c>
      <c r="DD147" s="10">
        <v>2739034</v>
      </c>
      <c r="DE147" s="10">
        <v>10981066</v>
      </c>
      <c r="DF147" s="10">
        <v>603996</v>
      </c>
      <c r="DG147" s="10">
        <v>3397931</v>
      </c>
      <c r="DH147" s="10">
        <v>1781816</v>
      </c>
      <c r="DI147" s="10">
        <v>1768393</v>
      </c>
      <c r="DJ147" s="10">
        <v>2163201</v>
      </c>
      <c r="DK147" s="10">
        <v>3461832</v>
      </c>
      <c r="DL147" s="10">
        <v>1002705</v>
      </c>
      <c r="DM147" s="10">
        <v>3421866</v>
      </c>
      <c r="DN147" s="10">
        <v>2286615</v>
      </c>
      <c r="DO147" s="10">
        <v>3836914</v>
      </c>
      <c r="DP147" s="10">
        <v>3740111</v>
      </c>
      <c r="DQ147" s="10">
        <v>2569590</v>
      </c>
      <c r="DR147" s="10">
        <v>719478</v>
      </c>
      <c r="DS147" s="10">
        <v>549738</v>
      </c>
      <c r="DT147" s="10">
        <v>5975659</v>
      </c>
      <c r="DU147" s="10">
        <v>1977487</v>
      </c>
      <c r="DV147" s="10">
        <v>1023655</v>
      </c>
      <c r="DW147" s="10">
        <v>8292292</v>
      </c>
      <c r="DX147" s="10">
        <v>3178988</v>
      </c>
      <c r="DY147" s="10">
        <v>2018885</v>
      </c>
      <c r="DZ147" s="10">
        <v>5340533</v>
      </c>
      <c r="EA147" s="10">
        <v>4202278</v>
      </c>
      <c r="EB147" s="10">
        <v>3021796</v>
      </c>
      <c r="EC147" s="10">
        <v>2878294</v>
      </c>
      <c r="ED147" s="10">
        <v>828652</v>
      </c>
      <c r="EE147" s="10">
        <v>3473362</v>
      </c>
      <c r="EF147" s="10">
        <v>1790133</v>
      </c>
      <c r="EG147" s="10">
        <v>890312</v>
      </c>
      <c r="EH147" s="10">
        <v>1638908</v>
      </c>
      <c r="EI147" s="10">
        <v>3390130</v>
      </c>
      <c r="EJ147" s="10">
        <v>581075</v>
      </c>
      <c r="EK147" s="10">
        <v>1267179</v>
      </c>
      <c r="EL147" s="10">
        <v>960742</v>
      </c>
      <c r="EM147" s="10">
        <v>2032527</v>
      </c>
      <c r="EN147" s="10">
        <v>3576593</v>
      </c>
      <c r="EO147" s="10">
        <v>4786564</v>
      </c>
      <c r="EQ147" s="10">
        <v>2886004</v>
      </c>
      <c r="ER147" s="10">
        <v>1215393</v>
      </c>
      <c r="ES147" s="10">
        <v>1828445</v>
      </c>
      <c r="ET147" s="10">
        <v>5930090</v>
      </c>
      <c r="EU147" s="10">
        <v>1466147</v>
      </c>
      <c r="EV147" s="10">
        <v>378058</v>
      </c>
      <c r="EW147" s="10">
        <v>3113246</v>
      </c>
      <c r="EX147" s="10">
        <v>1389164</v>
      </c>
      <c r="EY147" s="10">
        <v>2236940</v>
      </c>
      <c r="EZ147" s="10">
        <v>778854</v>
      </c>
      <c r="FA147" s="10">
        <v>4068882</v>
      </c>
      <c r="FB147" s="10">
        <v>1355506</v>
      </c>
      <c r="FC147" s="10">
        <v>2455786</v>
      </c>
      <c r="FD147" s="10">
        <v>1280918.94</v>
      </c>
      <c r="FE147" s="10">
        <v>4317438.18</v>
      </c>
      <c r="FF147" s="10">
        <v>4336445</v>
      </c>
      <c r="FG147" s="10">
        <v>448753</v>
      </c>
      <c r="FH147" s="10">
        <v>1816394</v>
      </c>
      <c r="FI147" s="10">
        <v>2875388</v>
      </c>
      <c r="FJ147" s="10">
        <v>2544337</v>
      </c>
      <c r="FK147" s="10">
        <v>4885896</v>
      </c>
      <c r="FL147" s="10">
        <v>1780250</v>
      </c>
      <c r="FM147" s="10">
        <v>5838300</v>
      </c>
      <c r="FN147" s="10">
        <v>5809643</v>
      </c>
      <c r="FO147" s="10">
        <v>7590388</v>
      </c>
      <c r="FP147" s="10">
        <v>1602458</v>
      </c>
      <c r="FQ147" s="10">
        <v>3007086</v>
      </c>
      <c r="FR147" s="10">
        <v>3199569</v>
      </c>
      <c r="FS147" s="10">
        <v>1068489</v>
      </c>
      <c r="FT147" s="10">
        <v>3746334</v>
      </c>
      <c r="FU147" s="10">
        <v>479130</v>
      </c>
      <c r="FV147" s="10">
        <v>23435425</v>
      </c>
      <c r="FW147" s="10">
        <v>5124953</v>
      </c>
      <c r="FX147" s="10">
        <v>3196895</v>
      </c>
      <c r="FY147" s="10">
        <v>3040302</v>
      </c>
      <c r="FZ147" s="10">
        <v>387619</v>
      </c>
      <c r="GA147" s="10">
        <v>1310150</v>
      </c>
      <c r="GB147" s="10">
        <v>2471924</v>
      </c>
      <c r="GC147" s="10">
        <v>2163201</v>
      </c>
      <c r="GD147" s="10">
        <v>9531752</v>
      </c>
      <c r="GE147" s="10">
        <v>2571071</v>
      </c>
      <c r="GF147" s="10">
        <v>2122829</v>
      </c>
      <c r="GG147" s="10">
        <v>1275043</v>
      </c>
      <c r="GH147" s="10">
        <v>2870776</v>
      </c>
      <c r="GI147" s="10">
        <v>464484</v>
      </c>
      <c r="GJ147" s="10">
        <v>3104754</v>
      </c>
      <c r="GK147" s="10">
        <v>523460</v>
      </c>
      <c r="GL147" s="10">
        <v>2825401</v>
      </c>
      <c r="GM147" s="10">
        <v>9901730</v>
      </c>
      <c r="GN147" s="10">
        <v>259928</v>
      </c>
      <c r="GO147" s="10">
        <v>699040</v>
      </c>
      <c r="GP147" s="10">
        <v>1195930</v>
      </c>
      <c r="GQ147" s="10">
        <v>2229653</v>
      </c>
      <c r="GR147" s="10">
        <v>1500811</v>
      </c>
      <c r="GS147" s="10">
        <v>932358</v>
      </c>
      <c r="GT147" s="10">
        <v>3499778</v>
      </c>
      <c r="GU147" s="10">
        <v>3624040</v>
      </c>
      <c r="GV147" s="10">
        <v>12096253</v>
      </c>
      <c r="GW147" s="10">
        <v>594387</v>
      </c>
      <c r="GX147" s="10">
        <v>3366535</v>
      </c>
      <c r="GY147" s="10">
        <v>3877544</v>
      </c>
      <c r="GZ147" s="10">
        <v>4949882</v>
      </c>
      <c r="HA147" s="10">
        <v>6221986</v>
      </c>
      <c r="HB147" s="10">
        <v>1172178</v>
      </c>
      <c r="HC147" s="10">
        <v>453611</v>
      </c>
      <c r="HD147" s="10">
        <v>1139630</v>
      </c>
      <c r="HE147" s="10">
        <v>5901342</v>
      </c>
      <c r="HF147" s="10">
        <v>5629999</v>
      </c>
      <c r="HG147" s="10">
        <v>2026763</v>
      </c>
      <c r="HH147" s="10">
        <v>4092663</v>
      </c>
      <c r="HI147" s="10">
        <v>2499492</v>
      </c>
      <c r="HJ147" s="10">
        <v>1540685</v>
      </c>
      <c r="HK147" s="10">
        <v>3419330</v>
      </c>
      <c r="HL147" s="10">
        <v>1668556</v>
      </c>
      <c r="HM147" s="10">
        <v>1372581</v>
      </c>
      <c r="HN147" s="10">
        <v>3052109</v>
      </c>
      <c r="HO147" s="10">
        <v>5372390</v>
      </c>
      <c r="HP147" s="10">
        <v>4064996</v>
      </c>
      <c r="HQ147" s="10">
        <v>3163326</v>
      </c>
      <c r="HR147" s="10">
        <v>898246</v>
      </c>
      <c r="HS147" s="10">
        <v>2552482</v>
      </c>
      <c r="HT147" s="10">
        <v>4031226</v>
      </c>
      <c r="HU147" s="10">
        <v>2810727</v>
      </c>
      <c r="HV147" s="10">
        <v>2488909</v>
      </c>
      <c r="HW147" s="10">
        <v>983527</v>
      </c>
      <c r="HX147" s="10">
        <v>4616852</v>
      </c>
      <c r="HY147" s="10">
        <v>1179948</v>
      </c>
      <c r="HZ147" s="10">
        <v>459364</v>
      </c>
      <c r="IA147" s="10">
        <v>2635196</v>
      </c>
      <c r="IB147" s="10">
        <v>929028</v>
      </c>
      <c r="IC147" s="10">
        <v>361826</v>
      </c>
      <c r="ID147" s="10">
        <v>733489</v>
      </c>
      <c r="IE147" s="10">
        <v>3451168</v>
      </c>
      <c r="IF147" s="10">
        <v>1618263</v>
      </c>
      <c r="IG147" s="10">
        <v>453809</v>
      </c>
      <c r="IH147" s="10">
        <v>5657101</v>
      </c>
      <c r="II147" s="10">
        <v>380124</v>
      </c>
      <c r="IJ147" s="10">
        <v>1261670</v>
      </c>
      <c r="IK147" s="10">
        <v>1135391</v>
      </c>
      <c r="IL147" s="10">
        <v>3759709</v>
      </c>
      <c r="IM147" s="10">
        <v>965596</v>
      </c>
      <c r="IN147" s="10">
        <v>1563062</v>
      </c>
      <c r="IO147" s="10">
        <v>1562955</v>
      </c>
      <c r="IP147" s="10">
        <v>3096993</v>
      </c>
      <c r="IQ147" s="10">
        <v>2489540</v>
      </c>
      <c r="IR147" s="10">
        <v>1263868</v>
      </c>
      <c r="IS147" s="10">
        <v>1910815</v>
      </c>
      <c r="IT147" s="10">
        <v>1171411</v>
      </c>
      <c r="IU147" s="10">
        <v>2039894</v>
      </c>
      <c r="IV147" s="10">
        <v>437465</v>
      </c>
      <c r="IW147" s="10">
        <v>1568313</v>
      </c>
      <c r="IX147" s="10">
        <v>415009</v>
      </c>
      <c r="IY147" s="10">
        <v>258033</v>
      </c>
      <c r="IZ147" s="10">
        <v>1612476</v>
      </c>
      <c r="JA147" s="10">
        <v>1934237</v>
      </c>
      <c r="JB147" s="10">
        <v>1005694</v>
      </c>
      <c r="JC147" s="10">
        <v>9437558</v>
      </c>
      <c r="JD147" s="10">
        <v>886876</v>
      </c>
      <c r="JE147" s="10">
        <v>5380343</v>
      </c>
      <c r="JF147" s="10">
        <v>4949949</v>
      </c>
      <c r="JG147" s="10">
        <v>2793871</v>
      </c>
      <c r="JH147" s="10">
        <v>1457532</v>
      </c>
      <c r="JI147" s="10">
        <v>8305028</v>
      </c>
      <c r="JJ147" s="10">
        <v>7321000</v>
      </c>
      <c r="JK147" s="10">
        <v>8181588</v>
      </c>
      <c r="JL147" s="10">
        <v>3944561.95</v>
      </c>
      <c r="JM147" s="10">
        <v>6865600</v>
      </c>
      <c r="JN147" s="10">
        <v>7488288</v>
      </c>
      <c r="JO147" s="10">
        <v>7812213</v>
      </c>
      <c r="JP147" s="10">
        <v>5139931.24</v>
      </c>
      <c r="JQ147" s="10">
        <v>7981342</v>
      </c>
      <c r="JR147" s="10">
        <v>4036240</v>
      </c>
      <c r="JS147" s="10">
        <v>7690284</v>
      </c>
      <c r="JT147" s="10">
        <v>7812178</v>
      </c>
      <c r="JU147" s="10">
        <v>12213456</v>
      </c>
      <c r="JV147" s="10">
        <v>7707855</v>
      </c>
      <c r="JW147" s="10">
        <v>19069687</v>
      </c>
      <c r="JX147" s="10">
        <v>686264</v>
      </c>
      <c r="JY147" s="10">
        <v>3347145.15</v>
      </c>
      <c r="JZ147" s="10">
        <v>391090</v>
      </c>
      <c r="KA147" s="10">
        <v>1699934</v>
      </c>
      <c r="KB147" s="10">
        <v>3579847</v>
      </c>
      <c r="KC147" s="10">
        <v>2037962</v>
      </c>
      <c r="KD147" s="10">
        <v>1795724</v>
      </c>
      <c r="KE147" s="10">
        <v>3637057</v>
      </c>
      <c r="KF147" s="10">
        <v>4708477</v>
      </c>
      <c r="KG147" s="10">
        <v>1529476</v>
      </c>
      <c r="KH147" s="10">
        <v>2004972</v>
      </c>
      <c r="KI147" s="10">
        <v>1674079</v>
      </c>
      <c r="KJ147" s="10">
        <v>779030</v>
      </c>
      <c r="KK147" s="10">
        <v>1247549</v>
      </c>
      <c r="KL147" s="10">
        <v>1150335</v>
      </c>
      <c r="KM147" s="10">
        <v>3311922</v>
      </c>
      <c r="KN147" s="10">
        <v>3435603</v>
      </c>
      <c r="KO147" s="10">
        <v>1172178</v>
      </c>
      <c r="KP147" s="10">
        <v>2036058</v>
      </c>
      <c r="KQ147" s="10">
        <v>3174762</v>
      </c>
      <c r="KR147" s="10">
        <v>338373</v>
      </c>
      <c r="KS147" s="10">
        <v>747909</v>
      </c>
      <c r="KT147" s="10">
        <v>3260037</v>
      </c>
      <c r="KU147" s="10">
        <v>1256510</v>
      </c>
      <c r="KV147" s="10">
        <v>2194021</v>
      </c>
      <c r="KW147" s="10">
        <v>1453313</v>
      </c>
      <c r="KX147" s="10">
        <v>1173708</v>
      </c>
      <c r="KY147" s="10">
        <v>1498347</v>
      </c>
      <c r="KZ147" s="10">
        <v>490536</v>
      </c>
      <c r="LA147" s="10">
        <v>1782809</v>
      </c>
      <c r="LB147" s="10">
        <v>5738015</v>
      </c>
      <c r="LC147" s="10">
        <v>3366539</v>
      </c>
      <c r="LD147" s="10">
        <v>4882577</v>
      </c>
      <c r="LE147" s="10">
        <v>4887801</v>
      </c>
      <c r="LF147" s="10">
        <v>2122788</v>
      </c>
      <c r="LG147" s="10">
        <v>11227012</v>
      </c>
      <c r="LH147" s="10">
        <v>2214271</v>
      </c>
      <c r="LI147" s="10">
        <v>1152685</v>
      </c>
      <c r="LJ147" s="10">
        <v>7681717</v>
      </c>
      <c r="LK147" s="10">
        <v>679849</v>
      </c>
      <c r="LL147" s="10">
        <v>894335</v>
      </c>
      <c r="LM147" s="10">
        <v>2621457</v>
      </c>
      <c r="LN147" s="10">
        <v>623007</v>
      </c>
      <c r="LO147" s="10">
        <v>5158237</v>
      </c>
      <c r="LP147" s="10">
        <v>18107269</v>
      </c>
      <c r="LQ147" s="10">
        <v>2196835</v>
      </c>
      <c r="LR147" s="10">
        <v>1818990</v>
      </c>
      <c r="LS147" s="10">
        <v>1874774</v>
      </c>
      <c r="LT147" s="10">
        <v>221278</v>
      </c>
      <c r="LU147" s="10">
        <v>3454106</v>
      </c>
      <c r="LV147" s="10">
        <v>1357241</v>
      </c>
      <c r="LW147" s="10">
        <v>1159838</v>
      </c>
      <c r="LX147" s="10">
        <v>1865739</v>
      </c>
      <c r="LY147" s="10">
        <v>2006285</v>
      </c>
      <c r="LZ147" s="10">
        <v>4185503</v>
      </c>
      <c r="MA147" s="10">
        <v>747671</v>
      </c>
      <c r="MB147" s="10">
        <v>306603</v>
      </c>
      <c r="MC147" s="10">
        <v>1172821</v>
      </c>
      <c r="MD147" s="10">
        <v>718542</v>
      </c>
      <c r="ME147" s="10">
        <v>1977251</v>
      </c>
      <c r="MF147" s="10">
        <v>2946927</v>
      </c>
      <c r="MG147" s="10">
        <v>1846094</v>
      </c>
      <c r="MH147" s="10">
        <v>276823</v>
      </c>
      <c r="MI147" s="10">
        <v>735217</v>
      </c>
      <c r="MJ147" s="10">
        <v>5456467</v>
      </c>
      <c r="MK147" s="10">
        <v>913182</v>
      </c>
      <c r="ML147" s="10">
        <v>3712925</v>
      </c>
      <c r="MM147" s="10">
        <v>7317794</v>
      </c>
      <c r="MN147" s="10">
        <v>5283766</v>
      </c>
      <c r="MO147" s="10">
        <v>36756748</v>
      </c>
      <c r="MP147" s="10">
        <v>1871235</v>
      </c>
      <c r="MQ147" s="10">
        <v>2107062</v>
      </c>
      <c r="MR147" s="10">
        <v>3141876</v>
      </c>
      <c r="MS147" s="10">
        <v>3862636</v>
      </c>
      <c r="MT147" s="10">
        <v>4890220</v>
      </c>
      <c r="MU147" s="10">
        <v>762490</v>
      </c>
      <c r="MV147" s="10">
        <v>4071513</v>
      </c>
      <c r="MW147" s="10">
        <v>628250</v>
      </c>
      <c r="MX147" s="10">
        <v>1153050</v>
      </c>
      <c r="MY147" s="10">
        <v>2377443</v>
      </c>
      <c r="MZ147" s="10">
        <v>7130351</v>
      </c>
      <c r="NA147" s="10">
        <v>506821</v>
      </c>
      <c r="NB147" s="10">
        <v>1145491</v>
      </c>
      <c r="NC147" s="10">
        <v>910644</v>
      </c>
      <c r="ND147" s="10">
        <v>381624</v>
      </c>
      <c r="NE147" s="10">
        <v>1142943</v>
      </c>
      <c r="NF147" s="10">
        <v>1173116</v>
      </c>
      <c r="NG147" s="10">
        <v>2138695</v>
      </c>
      <c r="NH147" s="10">
        <v>3279953</v>
      </c>
      <c r="NI147" s="10">
        <v>537385</v>
      </c>
      <c r="NJ147" s="10">
        <v>1224075</v>
      </c>
      <c r="NK147" s="10">
        <v>1211625</v>
      </c>
      <c r="NL147" s="10">
        <v>1679168</v>
      </c>
      <c r="NM147" s="10">
        <v>1691009</v>
      </c>
      <c r="NN147" s="10">
        <v>1457331</v>
      </c>
      <c r="NO147" s="10">
        <v>1315633</v>
      </c>
      <c r="NP147" s="10">
        <v>4421306</v>
      </c>
      <c r="NQ147" s="10">
        <v>2359224</v>
      </c>
      <c r="NR147" s="10">
        <v>435609</v>
      </c>
      <c r="NS147" s="10">
        <v>1559058</v>
      </c>
      <c r="NT147" s="10">
        <v>589128</v>
      </c>
      <c r="NU147" s="10">
        <v>5797029</v>
      </c>
      <c r="NV147" s="10">
        <v>3070073</v>
      </c>
      <c r="NW147" s="10">
        <v>3461832</v>
      </c>
      <c r="NX147" s="10">
        <v>4731535</v>
      </c>
      <c r="NY147" s="10">
        <v>312037</v>
      </c>
      <c r="NZ147" s="10">
        <v>286467</v>
      </c>
      <c r="OA147" s="10">
        <v>4079884</v>
      </c>
      <c r="OB147" s="10">
        <v>21481174</v>
      </c>
      <c r="OC147" s="10">
        <v>5299946.32</v>
      </c>
      <c r="OD147" s="10">
        <v>566570</v>
      </c>
      <c r="OE147" s="10">
        <v>724085</v>
      </c>
      <c r="OF147" s="10">
        <v>3909033</v>
      </c>
      <c r="OG147" s="10">
        <v>4027815</v>
      </c>
      <c r="OH147" s="10">
        <v>1125230</v>
      </c>
      <c r="OI147" s="10">
        <v>3761456</v>
      </c>
      <c r="OJ147" s="10">
        <v>1694388</v>
      </c>
      <c r="OK147" s="10">
        <v>2695147</v>
      </c>
      <c r="OL147" s="10">
        <v>1385220</v>
      </c>
      <c r="OM147" s="10">
        <v>2189601</v>
      </c>
      <c r="ON147" s="10">
        <v>249709</v>
      </c>
      <c r="OO147" s="10">
        <v>3349970</v>
      </c>
      <c r="OP147" s="10">
        <v>94548</v>
      </c>
      <c r="OQ147" s="10">
        <v>3440940</v>
      </c>
      <c r="OR147" s="10">
        <v>2347956</v>
      </c>
      <c r="OS147" s="10">
        <v>4386870</v>
      </c>
      <c r="OT147" s="10">
        <v>2791101</v>
      </c>
      <c r="OU147" s="10">
        <v>904691</v>
      </c>
    </row>
    <row r="148" spans="1:411" s="10" customFormat="1">
      <c r="A148" s="10" t="s">
        <v>93</v>
      </c>
      <c r="C148" s="10" t="s">
        <v>927</v>
      </c>
      <c r="D148" s="10" t="s">
        <v>927</v>
      </c>
      <c r="E148" s="10" t="s">
        <v>927</v>
      </c>
      <c r="G148" s="10" t="s">
        <v>927</v>
      </c>
      <c r="H148" s="10">
        <v>0</v>
      </c>
      <c r="I148" s="10" t="s">
        <v>927</v>
      </c>
      <c r="J148" s="10" t="s">
        <v>927</v>
      </c>
      <c r="K148" s="10">
        <v>9950</v>
      </c>
      <c r="L148" s="10" t="s">
        <v>927</v>
      </c>
      <c r="M148" s="10">
        <v>159605</v>
      </c>
      <c r="N148" s="10" t="s">
        <v>927</v>
      </c>
      <c r="O148" s="10">
        <v>627</v>
      </c>
      <c r="P148" s="10">
        <v>586</v>
      </c>
      <c r="Q148" s="10">
        <v>6136</v>
      </c>
      <c r="R148" s="10" t="s">
        <v>927</v>
      </c>
      <c r="S148" s="10" t="s">
        <v>927</v>
      </c>
      <c r="Y148" s="10" t="s">
        <v>927</v>
      </c>
      <c r="AA148" s="10" t="s">
        <v>927</v>
      </c>
      <c r="AD148" s="80" t="s">
        <v>927</v>
      </c>
      <c r="AE148" s="10">
        <v>0</v>
      </c>
      <c r="AF148" s="10">
        <v>0</v>
      </c>
      <c r="AG148" s="10">
        <v>37526</v>
      </c>
      <c r="AH148" s="10" t="s">
        <v>927</v>
      </c>
      <c r="AI148" s="10">
        <v>23292</v>
      </c>
      <c r="AJ148" s="10" t="s">
        <v>927</v>
      </c>
      <c r="AK148" s="10" t="s">
        <v>927</v>
      </c>
      <c r="AL148" s="10" t="s">
        <v>927</v>
      </c>
      <c r="AM148" s="10" t="s">
        <v>927</v>
      </c>
      <c r="AN148" s="10">
        <v>34568</v>
      </c>
      <c r="AO148" s="10" t="s">
        <v>927</v>
      </c>
      <c r="AP148" s="10" t="s">
        <v>927</v>
      </c>
      <c r="AQ148" s="10">
        <v>28083</v>
      </c>
      <c r="AR148" s="10">
        <v>28703</v>
      </c>
      <c r="AS148" s="10" t="s">
        <v>927</v>
      </c>
      <c r="AT148" s="10">
        <v>36888</v>
      </c>
      <c r="AU148" s="10">
        <v>28767</v>
      </c>
      <c r="AV148" s="10" t="s">
        <v>927</v>
      </c>
      <c r="AW148" s="10">
        <v>26503</v>
      </c>
      <c r="AX148" s="10" t="s">
        <v>927</v>
      </c>
      <c r="AY148" s="10">
        <v>39692</v>
      </c>
      <c r="AZ148" s="10">
        <v>41116</v>
      </c>
      <c r="BA148" s="10">
        <v>37841</v>
      </c>
      <c r="BB148" s="10" t="s">
        <v>927</v>
      </c>
      <c r="BC148" s="10" t="s">
        <v>927</v>
      </c>
      <c r="BD148" s="10" t="s">
        <v>927</v>
      </c>
      <c r="BE148" s="10" t="s">
        <v>927</v>
      </c>
      <c r="BF148" s="10" t="s">
        <v>927</v>
      </c>
      <c r="BG148" s="10" t="s">
        <v>927</v>
      </c>
      <c r="BH148" s="10">
        <v>9541</v>
      </c>
      <c r="BI148" s="10" t="s">
        <v>927</v>
      </c>
      <c r="BJ148" s="10">
        <v>139559</v>
      </c>
      <c r="BK148" s="10">
        <v>0</v>
      </c>
      <c r="BL148" s="10">
        <v>10390</v>
      </c>
      <c r="BM148" s="10">
        <v>0</v>
      </c>
      <c r="BN148" s="10">
        <v>26295</v>
      </c>
      <c r="BO148" s="10" t="s">
        <v>927</v>
      </c>
      <c r="BP148" s="10" t="s">
        <v>927</v>
      </c>
      <c r="BT148" s="10" t="s">
        <v>927</v>
      </c>
      <c r="BY148" s="10">
        <v>0</v>
      </c>
      <c r="CB148" s="10">
        <v>0</v>
      </c>
      <c r="CC148" s="10" t="s">
        <v>927</v>
      </c>
      <c r="CD148" s="10" t="s">
        <v>927</v>
      </c>
      <c r="CE148" s="10" t="s">
        <v>927</v>
      </c>
      <c r="CF148" s="10" t="s">
        <v>927</v>
      </c>
      <c r="CG148" s="10" t="s">
        <v>927</v>
      </c>
      <c r="CH148" s="10" t="s">
        <v>927</v>
      </c>
      <c r="CI148" s="10" t="s">
        <v>927</v>
      </c>
      <c r="CJ148" s="10" t="s">
        <v>927</v>
      </c>
      <c r="CK148" s="10" t="s">
        <v>927</v>
      </c>
      <c r="CM148" s="10" t="s">
        <v>927</v>
      </c>
      <c r="CN148" s="10" t="s">
        <v>927</v>
      </c>
      <c r="CO148" s="10" t="s">
        <v>927</v>
      </c>
      <c r="CP148" s="10" t="s">
        <v>927</v>
      </c>
      <c r="CQ148" s="10" t="s">
        <v>927</v>
      </c>
      <c r="CR148" s="10" t="s">
        <v>927</v>
      </c>
      <c r="CS148" s="10" t="s">
        <v>927</v>
      </c>
      <c r="CT148" s="10" t="s">
        <v>927</v>
      </c>
      <c r="CU148" s="10" t="s">
        <v>927</v>
      </c>
      <c r="CV148" s="10" t="s">
        <v>927</v>
      </c>
      <c r="CW148" s="10" t="s">
        <v>927</v>
      </c>
      <c r="CX148" s="10" t="s">
        <v>927</v>
      </c>
      <c r="CY148" s="10" t="s">
        <v>927</v>
      </c>
      <c r="CZ148" s="10" t="s">
        <v>927</v>
      </c>
      <c r="DA148" s="10" t="s">
        <v>927</v>
      </c>
      <c r="DB148" s="10" t="s">
        <v>927</v>
      </c>
      <c r="DC148" s="10" t="s">
        <v>927</v>
      </c>
      <c r="DD148" s="10" t="s">
        <v>927</v>
      </c>
      <c r="DE148" s="10">
        <v>77784</v>
      </c>
      <c r="DF148" s="10" t="s">
        <v>927</v>
      </c>
      <c r="DG148" s="10" t="s">
        <v>927</v>
      </c>
      <c r="DH148" s="10" t="s">
        <v>927</v>
      </c>
      <c r="DI148" s="10" t="s">
        <v>927</v>
      </c>
      <c r="DJ148" s="10" t="s">
        <v>927</v>
      </c>
      <c r="DK148" s="10" t="s">
        <v>927</v>
      </c>
      <c r="DM148" s="10" t="s">
        <v>927</v>
      </c>
      <c r="DN148" s="10">
        <v>15406</v>
      </c>
      <c r="DO148" s="10" t="s">
        <v>927</v>
      </c>
      <c r="DP148" s="10" t="s">
        <v>927</v>
      </c>
      <c r="DQ148" s="10">
        <v>17165</v>
      </c>
      <c r="DR148" s="10" t="s">
        <v>927</v>
      </c>
      <c r="DS148" s="10" t="s">
        <v>927</v>
      </c>
      <c r="DT148" s="10" t="s">
        <v>927</v>
      </c>
      <c r="DV148" s="10">
        <v>0</v>
      </c>
      <c r="DW148" s="10">
        <v>53571</v>
      </c>
      <c r="DX148" s="10" t="s">
        <v>927</v>
      </c>
      <c r="DY148" s="10" t="s">
        <v>927</v>
      </c>
      <c r="DZ148" s="10" t="s">
        <v>927</v>
      </c>
      <c r="EA148" s="10" t="s">
        <v>927</v>
      </c>
      <c r="EB148" s="10" t="s">
        <v>927</v>
      </c>
      <c r="EC148" s="10" t="s">
        <v>927</v>
      </c>
      <c r="ED148" s="10" t="s">
        <v>927</v>
      </c>
      <c r="EE148" s="10">
        <v>0</v>
      </c>
      <c r="EF148" s="10" t="s">
        <v>927</v>
      </c>
      <c r="EG148" s="10" t="s">
        <v>927</v>
      </c>
      <c r="EH148" s="10" t="s">
        <v>927</v>
      </c>
      <c r="EI148" s="10" t="s">
        <v>927</v>
      </c>
      <c r="EJ148" s="10" t="s">
        <v>927</v>
      </c>
      <c r="EK148" s="10">
        <v>0</v>
      </c>
      <c r="EL148" s="10" t="s">
        <v>927</v>
      </c>
      <c r="EN148" s="10">
        <v>0</v>
      </c>
      <c r="EO148" s="10">
        <v>0</v>
      </c>
      <c r="EQ148" s="10" t="s">
        <v>927</v>
      </c>
      <c r="ER148" s="10">
        <v>0</v>
      </c>
      <c r="ES148" s="10">
        <v>0</v>
      </c>
      <c r="EU148" s="10">
        <v>10098</v>
      </c>
      <c r="EW148" s="10">
        <v>20093</v>
      </c>
      <c r="EY148" s="10" t="s">
        <v>927</v>
      </c>
      <c r="EZ148" s="10" t="s">
        <v>927</v>
      </c>
      <c r="FA148" s="10" t="s">
        <v>927</v>
      </c>
      <c r="FB148" s="10" t="s">
        <v>927</v>
      </c>
      <c r="FC148" s="10" t="s">
        <v>927</v>
      </c>
      <c r="FD148" s="10" t="s">
        <v>927</v>
      </c>
      <c r="FE148" s="10" t="s">
        <v>927</v>
      </c>
      <c r="FF148" s="10" t="s">
        <v>927</v>
      </c>
      <c r="FG148" s="10" t="s">
        <v>927</v>
      </c>
      <c r="FH148" s="10" t="s">
        <v>927</v>
      </c>
      <c r="FI148" s="10" t="s">
        <v>927</v>
      </c>
      <c r="FJ148" s="10" t="s">
        <v>927</v>
      </c>
      <c r="FK148" s="10" t="s">
        <v>927</v>
      </c>
      <c r="FL148" s="10" t="s">
        <v>927</v>
      </c>
      <c r="FM148" s="10" t="s">
        <v>927</v>
      </c>
      <c r="FN148" s="10" t="s">
        <v>927</v>
      </c>
      <c r="FO148" s="10" t="s">
        <v>927</v>
      </c>
      <c r="FP148" s="10" t="s">
        <v>927</v>
      </c>
      <c r="FQ148" s="10" t="s">
        <v>927</v>
      </c>
      <c r="FR148" s="10" t="s">
        <v>927</v>
      </c>
      <c r="FS148" s="10" t="s">
        <v>927</v>
      </c>
      <c r="FT148" s="10" t="s">
        <v>927</v>
      </c>
      <c r="FU148" s="10" t="s">
        <v>927</v>
      </c>
      <c r="FV148" s="10">
        <v>147178</v>
      </c>
      <c r="FW148" s="10" t="s">
        <v>927</v>
      </c>
      <c r="FX148" s="10">
        <v>40128</v>
      </c>
      <c r="FY148" s="10">
        <v>20280</v>
      </c>
      <c r="FZ148" s="10">
        <v>2699</v>
      </c>
      <c r="GA148" s="10" t="s">
        <v>927</v>
      </c>
      <c r="GB148" s="10">
        <v>16246</v>
      </c>
      <c r="GC148" s="10" t="s">
        <v>927</v>
      </c>
      <c r="GD148" s="10" t="s">
        <v>927</v>
      </c>
      <c r="GE148" s="10" t="s">
        <v>927</v>
      </c>
      <c r="GF148" s="10" t="s">
        <v>927</v>
      </c>
      <c r="GG148" s="10" t="s">
        <v>927</v>
      </c>
      <c r="GH148" s="10" t="s">
        <v>927</v>
      </c>
      <c r="GI148" s="10" t="s">
        <v>927</v>
      </c>
      <c r="GJ148" s="10" t="s">
        <v>927</v>
      </c>
      <c r="GK148" s="10" t="s">
        <v>927</v>
      </c>
      <c r="GL148" s="10" t="s">
        <v>927</v>
      </c>
      <c r="GM148" s="10" t="s">
        <v>927</v>
      </c>
      <c r="GN148" s="10" t="s">
        <v>927</v>
      </c>
      <c r="GO148" s="10">
        <v>0</v>
      </c>
      <c r="GP148" s="10" t="s">
        <v>927</v>
      </c>
      <c r="GQ148" s="10" t="s">
        <v>927</v>
      </c>
      <c r="GR148" s="10" t="s">
        <v>927</v>
      </c>
      <c r="GS148" s="10">
        <v>5703</v>
      </c>
      <c r="GT148" s="10" t="s">
        <v>927</v>
      </c>
      <c r="GU148" s="10" t="s">
        <v>927</v>
      </c>
      <c r="GV148" s="10" t="s">
        <v>927</v>
      </c>
      <c r="GW148" s="10" t="s">
        <v>927</v>
      </c>
      <c r="GX148" s="10" t="s">
        <v>927</v>
      </c>
      <c r="GY148" s="10" t="s">
        <v>927</v>
      </c>
      <c r="GZ148" s="10" t="s">
        <v>927</v>
      </c>
      <c r="HA148" s="10">
        <v>39791.53</v>
      </c>
      <c r="HB148" s="10">
        <v>7520</v>
      </c>
      <c r="HD148" s="10">
        <v>26020</v>
      </c>
      <c r="HE148" s="10" t="s">
        <v>927</v>
      </c>
      <c r="HF148" s="10" t="s">
        <v>927</v>
      </c>
      <c r="HG148" s="10">
        <v>15613</v>
      </c>
      <c r="HH148" s="10" t="s">
        <v>927</v>
      </c>
      <c r="HI148" s="10" t="s">
        <v>927</v>
      </c>
      <c r="HJ148" s="10">
        <v>0</v>
      </c>
      <c r="HK148" s="10" t="s">
        <v>927</v>
      </c>
      <c r="HL148" s="10" t="s">
        <v>927</v>
      </c>
      <c r="HM148" s="10" t="s">
        <v>927</v>
      </c>
      <c r="HN148" s="10">
        <v>0</v>
      </c>
      <c r="HO148" s="10" t="s">
        <v>927</v>
      </c>
      <c r="HP148" s="10" t="s">
        <v>927</v>
      </c>
      <c r="HQ148" s="10" t="s">
        <v>927</v>
      </c>
      <c r="HR148" s="10" t="s">
        <v>927</v>
      </c>
      <c r="HS148" s="10" t="s">
        <v>927</v>
      </c>
      <c r="HU148" s="10">
        <v>0</v>
      </c>
      <c r="HV148" s="10" t="s">
        <v>927</v>
      </c>
      <c r="HW148" s="10" t="s">
        <v>927</v>
      </c>
      <c r="HX148" s="10" t="s">
        <v>927</v>
      </c>
      <c r="HY148" s="10" t="s">
        <v>927</v>
      </c>
      <c r="HZ148" s="10" t="s">
        <v>927</v>
      </c>
      <c r="IA148" s="10" t="s">
        <v>927</v>
      </c>
      <c r="IB148" s="10" t="s">
        <v>927</v>
      </c>
      <c r="IC148" s="10" t="s">
        <v>927</v>
      </c>
      <c r="ID148" s="10" t="s">
        <v>927</v>
      </c>
      <c r="IE148" s="10">
        <v>24955</v>
      </c>
      <c r="IG148" s="10">
        <v>3103</v>
      </c>
      <c r="IH148" s="10">
        <v>1500</v>
      </c>
      <c r="IY148" s="10">
        <v>0</v>
      </c>
      <c r="IZ148" s="10" t="s">
        <v>927</v>
      </c>
      <c r="JB148" s="10" t="s">
        <v>927</v>
      </c>
      <c r="JC148" s="10" t="s">
        <v>927</v>
      </c>
      <c r="JD148" s="10" t="s">
        <v>927</v>
      </c>
      <c r="JE148" s="10">
        <v>382474</v>
      </c>
      <c r="JF148" s="10">
        <v>15505</v>
      </c>
      <c r="JG148" s="10">
        <v>8683</v>
      </c>
      <c r="JH148" s="10" t="s">
        <v>927</v>
      </c>
      <c r="JJ148" s="10">
        <v>0</v>
      </c>
      <c r="JK148" s="10" t="s">
        <v>927</v>
      </c>
      <c r="JM148" s="10">
        <v>0</v>
      </c>
      <c r="JN148" s="10" t="s">
        <v>927</v>
      </c>
      <c r="JP148" s="10" t="s">
        <v>927</v>
      </c>
      <c r="JQ148" s="10" t="s">
        <v>927</v>
      </c>
      <c r="JR148" s="10" t="s">
        <v>927</v>
      </c>
      <c r="JT148" s="10" t="s">
        <v>927</v>
      </c>
      <c r="JV148" s="10" t="s">
        <v>927</v>
      </c>
      <c r="JW148" s="10" t="s">
        <v>927</v>
      </c>
      <c r="JX148" s="10">
        <v>4565</v>
      </c>
      <c r="JY148" s="10" t="s">
        <v>927</v>
      </c>
      <c r="KA148" s="10">
        <v>45899</v>
      </c>
      <c r="KB148" s="10" t="s">
        <v>927</v>
      </c>
      <c r="KC148" s="10" t="s">
        <v>927</v>
      </c>
      <c r="KD148" s="10">
        <v>0</v>
      </c>
      <c r="KE148" s="10">
        <v>0</v>
      </c>
      <c r="KF148" s="10" t="s">
        <v>927</v>
      </c>
      <c r="KG148" s="10" t="s">
        <v>927</v>
      </c>
      <c r="KH148" s="10">
        <v>13811</v>
      </c>
      <c r="KI148" s="10">
        <v>10545</v>
      </c>
      <c r="KJ148" s="10" t="s">
        <v>927</v>
      </c>
      <c r="KK148" s="10">
        <v>8300</v>
      </c>
      <c r="KL148" s="10" t="s">
        <v>927</v>
      </c>
      <c r="KM148" s="10">
        <v>0</v>
      </c>
      <c r="KN148" s="10" t="s">
        <v>927</v>
      </c>
      <c r="KO148" s="10">
        <v>7520</v>
      </c>
      <c r="KP148" s="10">
        <v>13531</v>
      </c>
      <c r="KQ148" s="10">
        <v>0</v>
      </c>
      <c r="KR148" s="10">
        <v>0</v>
      </c>
      <c r="KS148" s="10">
        <v>5063</v>
      </c>
      <c r="KT148" s="10">
        <v>21758</v>
      </c>
      <c r="KU148" s="10" t="s">
        <v>927</v>
      </c>
      <c r="KV148" s="10">
        <v>14718</v>
      </c>
      <c r="KW148" s="10" t="s">
        <v>927</v>
      </c>
      <c r="KX148" s="10" t="s">
        <v>927</v>
      </c>
      <c r="KY148" s="10">
        <v>0</v>
      </c>
      <c r="KZ148" s="10">
        <v>0</v>
      </c>
      <c r="LA148" s="10" t="s">
        <v>927</v>
      </c>
      <c r="LB148" s="10">
        <v>98600</v>
      </c>
      <c r="LC148" s="10">
        <v>66252</v>
      </c>
      <c r="LD148" s="10" t="s">
        <v>927</v>
      </c>
      <c r="LE148" s="10" t="s">
        <v>927</v>
      </c>
      <c r="LF148" s="10" t="s">
        <v>927</v>
      </c>
      <c r="LG148" s="10" t="s">
        <v>927</v>
      </c>
      <c r="LH148" s="10" t="s">
        <v>927</v>
      </c>
      <c r="LI148" s="10">
        <v>37703</v>
      </c>
      <c r="LJ148" s="10">
        <v>50564</v>
      </c>
      <c r="LK148" s="10" t="s">
        <v>927</v>
      </c>
      <c r="LM148" s="10" t="s">
        <v>927</v>
      </c>
      <c r="LN148" s="10">
        <v>4095</v>
      </c>
      <c r="LO148" s="10" t="s">
        <v>927</v>
      </c>
      <c r="LP148" s="10" t="s">
        <v>927</v>
      </c>
      <c r="LQ148" s="10" t="s">
        <v>927</v>
      </c>
      <c r="LR148" s="10">
        <v>53859</v>
      </c>
      <c r="LV148" s="10" t="s">
        <v>927</v>
      </c>
      <c r="LW148" s="10">
        <v>7660</v>
      </c>
      <c r="LX148" s="10" t="s">
        <v>927</v>
      </c>
      <c r="LY148" s="10" t="s">
        <v>927</v>
      </c>
      <c r="MA148" s="10" t="s">
        <v>927</v>
      </c>
      <c r="MB148" s="10" t="s">
        <v>927</v>
      </c>
      <c r="MC148" s="10" t="s">
        <v>927</v>
      </c>
      <c r="MF148" s="10">
        <v>19783</v>
      </c>
      <c r="MG148" s="10" t="s">
        <v>927</v>
      </c>
      <c r="MH148" s="10" t="s">
        <v>927</v>
      </c>
      <c r="MI148" s="10" t="s">
        <v>927</v>
      </c>
      <c r="MJ148" s="10" t="s">
        <v>927</v>
      </c>
      <c r="MK148" s="10" t="s">
        <v>927</v>
      </c>
      <c r="ML148" s="10">
        <v>104756</v>
      </c>
      <c r="MM148" s="10" t="s">
        <v>927</v>
      </c>
      <c r="MN148" s="10" t="s">
        <v>927</v>
      </c>
      <c r="MO148" s="10">
        <v>223987.6</v>
      </c>
      <c r="MP148" s="10">
        <v>12737</v>
      </c>
      <c r="MQ148" s="10" t="s">
        <v>927</v>
      </c>
      <c r="MR148" s="10" t="s">
        <v>927</v>
      </c>
      <c r="MS148" s="10" t="s">
        <v>927</v>
      </c>
      <c r="MT148" s="10" t="s">
        <v>927</v>
      </c>
      <c r="MU148" s="10" t="s">
        <v>927</v>
      </c>
      <c r="MV148" s="10" t="s">
        <v>927</v>
      </c>
      <c r="MW148" s="10" t="s">
        <v>927</v>
      </c>
      <c r="MX148" s="10" t="s">
        <v>927</v>
      </c>
      <c r="MY148" s="10" t="s">
        <v>927</v>
      </c>
      <c r="MZ148" s="10" t="s">
        <v>927</v>
      </c>
      <c r="NA148" s="10" t="s">
        <v>927</v>
      </c>
      <c r="NB148" s="10">
        <v>0</v>
      </c>
      <c r="NC148" s="10" t="s">
        <v>927</v>
      </c>
      <c r="ND148" s="10" t="s">
        <v>927</v>
      </c>
      <c r="NE148" s="10" t="s">
        <v>927</v>
      </c>
      <c r="NF148" s="10">
        <v>0</v>
      </c>
      <c r="NG148" s="10" t="s">
        <v>927</v>
      </c>
      <c r="NH148" s="10" t="s">
        <v>927</v>
      </c>
      <c r="NI148" s="10" t="s">
        <v>927</v>
      </c>
      <c r="NJ148" s="10" t="s">
        <v>927</v>
      </c>
      <c r="NK148" s="10" t="s">
        <v>927</v>
      </c>
      <c r="NL148" s="10" t="s">
        <v>927</v>
      </c>
      <c r="NM148" s="10" t="s">
        <v>927</v>
      </c>
      <c r="NN148" s="10" t="s">
        <v>927</v>
      </c>
      <c r="NO148" s="10">
        <v>9039</v>
      </c>
      <c r="NQ148" s="10" t="s">
        <v>927</v>
      </c>
      <c r="NR148" s="10">
        <v>2752</v>
      </c>
      <c r="NS148" s="10">
        <v>10314</v>
      </c>
      <c r="NT148" s="10">
        <v>3632</v>
      </c>
      <c r="NU148" s="10">
        <v>35037</v>
      </c>
      <c r="NV148" s="10">
        <v>10240</v>
      </c>
      <c r="NW148" s="10" t="s">
        <v>927</v>
      </c>
      <c r="NX148" s="10" t="s">
        <v>927</v>
      </c>
      <c r="NY148" s="10">
        <v>24627</v>
      </c>
      <c r="NZ148" s="10" t="s">
        <v>927</v>
      </c>
      <c r="OA148" s="10" t="s">
        <v>927</v>
      </c>
      <c r="OB148" s="10" t="s">
        <v>927</v>
      </c>
      <c r="OC148" s="10">
        <v>33370</v>
      </c>
      <c r="OD148" s="10" t="s">
        <v>927</v>
      </c>
      <c r="OE148" s="10" t="s">
        <v>927</v>
      </c>
      <c r="OG148" s="10" t="s">
        <v>927</v>
      </c>
      <c r="OH148" s="10" t="s">
        <v>927</v>
      </c>
      <c r="OI148" s="10" t="s">
        <v>927</v>
      </c>
      <c r="OJ148" s="10" t="s">
        <v>927</v>
      </c>
      <c r="OL148" s="10" t="s">
        <v>927</v>
      </c>
      <c r="OM148" s="10" t="s">
        <v>927</v>
      </c>
      <c r="ON148" s="10" t="s">
        <v>927</v>
      </c>
      <c r="OO148" s="10" t="s">
        <v>927</v>
      </c>
      <c r="OP148" s="10" t="s">
        <v>927</v>
      </c>
      <c r="OQ148" s="10" t="s">
        <v>927</v>
      </c>
      <c r="OR148" s="10" t="s">
        <v>927</v>
      </c>
      <c r="OS148" s="10">
        <v>14501</v>
      </c>
      <c r="OT148" s="10" t="s">
        <v>927</v>
      </c>
      <c r="OU148" s="10" t="s">
        <v>927</v>
      </c>
    </row>
    <row r="149" spans="1:411" s="10" customFormat="1">
      <c r="A149" s="10" t="s">
        <v>94</v>
      </c>
      <c r="B149" s="10">
        <v>50349</v>
      </c>
      <c r="C149" s="10">
        <v>390657</v>
      </c>
      <c r="D149" s="10">
        <v>86678</v>
      </c>
      <c r="E149" s="10">
        <v>726110</v>
      </c>
      <c r="F149" s="10">
        <v>472115</v>
      </c>
      <c r="G149" s="10">
        <v>556380</v>
      </c>
      <c r="H149" s="10">
        <v>376608</v>
      </c>
      <c r="I149" s="10">
        <v>91545</v>
      </c>
      <c r="J149" s="10">
        <v>93319</v>
      </c>
      <c r="K149" s="10">
        <v>195106</v>
      </c>
      <c r="L149" s="10">
        <v>244925</v>
      </c>
      <c r="M149" s="10">
        <v>264216</v>
      </c>
      <c r="N149" s="10">
        <v>70584</v>
      </c>
      <c r="O149" s="10">
        <v>7132</v>
      </c>
      <c r="P149" s="10">
        <v>7545</v>
      </c>
      <c r="Q149" s="10">
        <v>123548</v>
      </c>
      <c r="R149" s="10">
        <v>279972</v>
      </c>
      <c r="S149" s="10">
        <v>483191</v>
      </c>
      <c r="T149" s="10">
        <v>552560</v>
      </c>
      <c r="U149" s="10">
        <v>106898</v>
      </c>
      <c r="V149" s="10">
        <v>209765</v>
      </c>
      <c r="W149" s="10">
        <v>138874</v>
      </c>
      <c r="X149" s="10">
        <v>193585</v>
      </c>
      <c r="Y149" s="10">
        <v>288893</v>
      </c>
      <c r="Z149" s="10">
        <v>325432</v>
      </c>
      <c r="AA149" s="10">
        <v>292118</v>
      </c>
      <c r="AB149" s="10">
        <v>287395</v>
      </c>
      <c r="AC149" s="10">
        <v>226792</v>
      </c>
      <c r="AD149" s="80">
        <v>5395063</v>
      </c>
      <c r="AE149" s="10">
        <v>3968505</v>
      </c>
      <c r="AF149" s="10">
        <v>309775</v>
      </c>
      <c r="AG149" s="10">
        <v>600752</v>
      </c>
      <c r="AH149" s="10">
        <v>395305</v>
      </c>
      <c r="AI149" s="10">
        <v>374763</v>
      </c>
      <c r="AJ149" s="10">
        <v>392137</v>
      </c>
      <c r="AK149" s="10">
        <v>410790</v>
      </c>
      <c r="AL149" s="10">
        <v>512589</v>
      </c>
      <c r="AM149" s="10">
        <v>617849</v>
      </c>
      <c r="AN149" s="10">
        <v>612121</v>
      </c>
      <c r="AO149" s="10">
        <v>278279</v>
      </c>
      <c r="AP149" s="10">
        <v>393986</v>
      </c>
      <c r="AQ149" s="10">
        <v>497795</v>
      </c>
      <c r="AR149" s="10">
        <v>306385</v>
      </c>
      <c r="AS149" s="10">
        <v>280047</v>
      </c>
      <c r="AT149" s="10">
        <v>566146</v>
      </c>
      <c r="AU149" s="10">
        <v>484329</v>
      </c>
      <c r="AV149" s="10">
        <v>275291</v>
      </c>
      <c r="AW149" s="10">
        <v>303168</v>
      </c>
      <c r="AX149" s="10">
        <v>365555</v>
      </c>
      <c r="AY149" s="10">
        <v>614440</v>
      </c>
      <c r="AZ149" s="10">
        <v>453335</v>
      </c>
      <c r="BA149" s="10">
        <v>414069</v>
      </c>
      <c r="BB149" s="10">
        <v>45052</v>
      </c>
      <c r="BC149" s="10">
        <v>70472</v>
      </c>
      <c r="BD149" s="10">
        <v>283212</v>
      </c>
      <c r="BE149" s="10">
        <v>161840</v>
      </c>
      <c r="BF149" s="10">
        <v>268716</v>
      </c>
      <c r="BG149" s="10">
        <v>191150</v>
      </c>
      <c r="BH149" s="10">
        <v>127221</v>
      </c>
      <c r="BI149" s="10">
        <v>75283</v>
      </c>
      <c r="BJ149" s="10">
        <v>1008613</v>
      </c>
      <c r="BK149" s="10">
        <v>1292794</v>
      </c>
      <c r="BL149" s="10">
        <v>148509</v>
      </c>
      <c r="BM149" s="10">
        <v>55278</v>
      </c>
      <c r="BN149" s="10">
        <v>324249</v>
      </c>
      <c r="BO149" s="10">
        <v>523001</v>
      </c>
      <c r="BP149" s="10">
        <v>142232</v>
      </c>
      <c r="BQ149" s="10">
        <v>201280</v>
      </c>
      <c r="BR149" s="10">
        <v>209213</v>
      </c>
      <c r="BS149" s="10">
        <v>184990</v>
      </c>
      <c r="BT149" s="10">
        <v>81423</v>
      </c>
      <c r="BU149" s="10">
        <v>242040</v>
      </c>
      <c r="BV149" s="10">
        <v>202226</v>
      </c>
      <c r="BW149" s="10">
        <v>201802</v>
      </c>
      <c r="BX149" s="10">
        <v>35953</v>
      </c>
      <c r="BY149" s="10">
        <v>140028</v>
      </c>
      <c r="BZ149" s="10">
        <v>143598</v>
      </c>
      <c r="CA149" s="10">
        <v>189868</v>
      </c>
      <c r="CB149" s="10">
        <v>53811</v>
      </c>
      <c r="CC149" s="10">
        <v>98709</v>
      </c>
      <c r="CD149" s="10">
        <v>78499</v>
      </c>
      <c r="CE149" s="10">
        <v>245392</v>
      </c>
      <c r="CF149" s="10">
        <v>333086</v>
      </c>
      <c r="CG149" s="10">
        <v>173732</v>
      </c>
      <c r="CH149" s="10">
        <v>747518</v>
      </c>
      <c r="CI149" s="10">
        <v>842732</v>
      </c>
      <c r="CJ149" s="10">
        <v>997870</v>
      </c>
      <c r="CK149" s="10">
        <v>582402</v>
      </c>
      <c r="CL149" s="10">
        <v>1141266</v>
      </c>
      <c r="CM149" s="10">
        <v>581302</v>
      </c>
      <c r="CN149" s="10">
        <v>155989</v>
      </c>
      <c r="CO149" s="10">
        <v>193623</v>
      </c>
      <c r="CP149" s="10">
        <v>458959</v>
      </c>
      <c r="CQ149" s="10">
        <v>346605</v>
      </c>
      <c r="CR149" s="10">
        <v>389522</v>
      </c>
      <c r="CS149" s="10">
        <v>948831</v>
      </c>
      <c r="CT149" s="10">
        <v>705390</v>
      </c>
      <c r="CU149" s="10">
        <v>688410</v>
      </c>
      <c r="CV149" s="10">
        <v>714619</v>
      </c>
      <c r="CW149" s="10">
        <v>394479</v>
      </c>
      <c r="CX149" s="10">
        <v>364941</v>
      </c>
      <c r="CY149" s="10">
        <v>222590</v>
      </c>
      <c r="CZ149" s="10">
        <v>493538</v>
      </c>
      <c r="DA149" s="10">
        <v>541577</v>
      </c>
      <c r="DB149" s="10">
        <v>566192</v>
      </c>
      <c r="DC149" s="10">
        <v>674406</v>
      </c>
      <c r="DD149" s="10">
        <v>309089</v>
      </c>
      <c r="DE149" s="10">
        <v>874304</v>
      </c>
      <c r="DF149" s="10">
        <v>46654</v>
      </c>
      <c r="DG149" s="10">
        <v>287590</v>
      </c>
      <c r="DH149" s="10">
        <v>292032</v>
      </c>
      <c r="DI149" s="10">
        <v>198601</v>
      </c>
      <c r="DJ149" s="10">
        <v>175249</v>
      </c>
      <c r="DK149" s="10">
        <v>377348</v>
      </c>
      <c r="DL149" s="10">
        <v>78990</v>
      </c>
      <c r="DM149" s="10">
        <v>285398</v>
      </c>
      <c r="DN149" s="10">
        <v>190639</v>
      </c>
      <c r="DO149" s="10">
        <v>298989</v>
      </c>
      <c r="DP149" s="10">
        <v>329809</v>
      </c>
      <c r="DQ149" s="10">
        <v>210838</v>
      </c>
      <c r="DR149" s="10">
        <v>56786</v>
      </c>
      <c r="DS149" s="10">
        <v>33442</v>
      </c>
      <c r="DT149" s="10">
        <v>537042</v>
      </c>
      <c r="DU149" s="10">
        <v>145926</v>
      </c>
      <c r="DV149" s="10">
        <v>82527</v>
      </c>
      <c r="DW149" s="10">
        <v>836625</v>
      </c>
      <c r="DX149" s="10">
        <v>261502</v>
      </c>
      <c r="DY149" s="10">
        <v>222504</v>
      </c>
      <c r="DZ149" s="10">
        <v>582572</v>
      </c>
      <c r="EA149" s="10">
        <v>344010</v>
      </c>
      <c r="EB149" s="10">
        <v>222337</v>
      </c>
      <c r="EC149" s="10">
        <v>234956</v>
      </c>
      <c r="ED149" s="10">
        <v>75065</v>
      </c>
      <c r="EE149" s="10">
        <v>259327</v>
      </c>
      <c r="EF149" s="10">
        <v>134713</v>
      </c>
      <c r="EG149" s="10">
        <v>75741</v>
      </c>
      <c r="EH149" s="10">
        <v>137082</v>
      </c>
      <c r="EI149" s="10">
        <v>292477</v>
      </c>
      <c r="EJ149" s="10">
        <v>105329</v>
      </c>
      <c r="EK149" s="10">
        <v>166393</v>
      </c>
      <c r="EL149" s="10">
        <v>78504</v>
      </c>
      <c r="EM149" s="10">
        <v>142601</v>
      </c>
      <c r="EN149" s="10">
        <v>474047</v>
      </c>
      <c r="EO149" s="10">
        <v>425958</v>
      </c>
      <c r="EQ149" s="10">
        <v>248859</v>
      </c>
      <c r="ER149" s="10">
        <v>108087</v>
      </c>
      <c r="ES149" s="10">
        <v>269883</v>
      </c>
      <c r="ET149" s="10">
        <v>483146</v>
      </c>
      <c r="EU149" s="10">
        <v>123513</v>
      </c>
      <c r="EV149" s="10">
        <v>31019</v>
      </c>
      <c r="EW149" s="10">
        <v>264744</v>
      </c>
      <c r="EX149" s="10">
        <v>122727</v>
      </c>
      <c r="EY149" s="10">
        <v>306970</v>
      </c>
      <c r="EZ149" s="10">
        <v>61378</v>
      </c>
      <c r="FA149" s="10">
        <v>331171</v>
      </c>
      <c r="FB149" s="10">
        <v>106421</v>
      </c>
      <c r="FC149" s="10">
        <v>226254</v>
      </c>
      <c r="FD149" s="10">
        <v>120423</v>
      </c>
      <c r="FE149" s="10">
        <v>338701</v>
      </c>
      <c r="FF149" s="10">
        <v>416915</v>
      </c>
      <c r="FG149" s="10">
        <v>47176</v>
      </c>
      <c r="FH149" s="10">
        <v>163586</v>
      </c>
      <c r="FI149" s="10">
        <v>221331</v>
      </c>
      <c r="FJ149" s="10">
        <v>200467</v>
      </c>
      <c r="FK149" s="10">
        <v>387063</v>
      </c>
      <c r="FL149" s="10">
        <v>132790</v>
      </c>
      <c r="FM149" s="10">
        <v>585089</v>
      </c>
      <c r="FN149" s="10">
        <v>491485</v>
      </c>
      <c r="FO149" s="10">
        <v>607819</v>
      </c>
      <c r="FP149" s="10">
        <v>127057</v>
      </c>
      <c r="FQ149" s="10">
        <v>63901</v>
      </c>
      <c r="FR149" s="10">
        <v>237327</v>
      </c>
      <c r="FS149" s="10">
        <v>104073</v>
      </c>
      <c r="FT149" s="10">
        <v>344950</v>
      </c>
      <c r="FU149" s="10">
        <v>42832</v>
      </c>
      <c r="FV149" s="10">
        <v>1826039</v>
      </c>
      <c r="FW149" s="10">
        <v>413699</v>
      </c>
      <c r="FX149" s="10">
        <v>388776</v>
      </c>
      <c r="FY149" s="10">
        <v>237983</v>
      </c>
      <c r="FZ149" s="10">
        <v>33874</v>
      </c>
      <c r="GA149" s="10">
        <v>174969</v>
      </c>
      <c r="GB149" s="10">
        <v>200839</v>
      </c>
      <c r="GC149" s="10">
        <v>175249</v>
      </c>
      <c r="GD149" s="10">
        <v>767364</v>
      </c>
      <c r="GE149" s="10">
        <v>210088</v>
      </c>
      <c r="GF149" s="10">
        <v>173978</v>
      </c>
      <c r="GG149" s="10">
        <v>101318</v>
      </c>
      <c r="GH149" s="10">
        <v>232373</v>
      </c>
      <c r="GI149" s="10">
        <v>36734</v>
      </c>
      <c r="GJ149" s="10">
        <v>272050</v>
      </c>
      <c r="GK149" s="10">
        <v>45240</v>
      </c>
      <c r="GL149" s="10">
        <v>249330</v>
      </c>
      <c r="GM149" s="10">
        <v>883413</v>
      </c>
      <c r="GN149" s="10">
        <v>20599</v>
      </c>
      <c r="GO149" s="10">
        <v>59018</v>
      </c>
      <c r="GP149" s="10">
        <v>106730</v>
      </c>
      <c r="GQ149" s="10">
        <v>179117</v>
      </c>
      <c r="GR149" s="10">
        <v>123672</v>
      </c>
      <c r="GS149" s="10">
        <v>65402</v>
      </c>
      <c r="GT149" s="10">
        <v>286280</v>
      </c>
      <c r="GU149" s="10">
        <v>320413</v>
      </c>
      <c r="GV149" s="10">
        <v>979134</v>
      </c>
      <c r="GW149" s="10">
        <v>45187</v>
      </c>
      <c r="GX149" s="10">
        <v>269658</v>
      </c>
      <c r="GY149" s="10">
        <v>308538</v>
      </c>
      <c r="GZ149" s="10">
        <v>395491</v>
      </c>
      <c r="HA149" s="10">
        <v>498731</v>
      </c>
      <c r="HB149" s="10">
        <v>93712</v>
      </c>
      <c r="HC149" s="10">
        <v>41481</v>
      </c>
      <c r="HD149" s="10">
        <v>104070</v>
      </c>
      <c r="HE149" s="10">
        <v>443797</v>
      </c>
      <c r="HF149" s="10">
        <v>587770</v>
      </c>
      <c r="HG149" s="10">
        <v>165487</v>
      </c>
      <c r="HH149" s="10">
        <v>322250</v>
      </c>
      <c r="HI149" s="10">
        <v>301574</v>
      </c>
      <c r="HJ149" s="10">
        <v>127951</v>
      </c>
      <c r="HK149" s="10">
        <v>272126</v>
      </c>
      <c r="HL149" s="10">
        <v>132706</v>
      </c>
      <c r="HM149" s="10">
        <v>110556</v>
      </c>
      <c r="HN149" s="10">
        <v>269247</v>
      </c>
      <c r="HO149" s="10">
        <v>421002</v>
      </c>
      <c r="HP149" s="10">
        <v>334555</v>
      </c>
      <c r="HQ149" s="10">
        <v>256736</v>
      </c>
      <c r="HR149" s="10">
        <v>72524</v>
      </c>
      <c r="HS149" s="10">
        <v>203675</v>
      </c>
      <c r="HT149" s="10">
        <v>321785</v>
      </c>
      <c r="HU149" s="10">
        <v>224269</v>
      </c>
      <c r="HV149" s="10">
        <v>181194</v>
      </c>
      <c r="HW149" s="10">
        <v>79647</v>
      </c>
      <c r="HX149" s="10">
        <v>368842</v>
      </c>
      <c r="HY149" s="10">
        <v>137179</v>
      </c>
      <c r="HZ149" s="10">
        <v>55432</v>
      </c>
      <c r="IA149" s="10">
        <v>358548</v>
      </c>
      <c r="IB149" s="10">
        <v>72260</v>
      </c>
      <c r="IC149" s="10">
        <v>30041</v>
      </c>
      <c r="ID149" s="10">
        <v>61500</v>
      </c>
      <c r="IE149" s="10">
        <v>280262</v>
      </c>
      <c r="IF149" s="10">
        <v>121256</v>
      </c>
      <c r="IG149" s="10">
        <v>36505</v>
      </c>
      <c r="IH149" s="10">
        <v>425848</v>
      </c>
      <c r="II149" s="10">
        <v>29061</v>
      </c>
      <c r="IJ149" s="10">
        <v>201717</v>
      </c>
      <c r="IK149" s="10">
        <v>79646</v>
      </c>
      <c r="IL149" s="10">
        <v>353245</v>
      </c>
      <c r="IM149" s="10">
        <v>70236</v>
      </c>
      <c r="IN149" s="10">
        <v>121591</v>
      </c>
      <c r="IO149" s="10">
        <v>117500</v>
      </c>
      <c r="IP149" s="10">
        <v>280491</v>
      </c>
      <c r="IQ149" s="10">
        <v>197101</v>
      </c>
      <c r="IR149" s="10">
        <v>170156</v>
      </c>
      <c r="IS149" s="10">
        <v>230228</v>
      </c>
      <c r="IT149" s="10">
        <v>94864</v>
      </c>
      <c r="IU149" s="10">
        <v>204578</v>
      </c>
      <c r="IV149" s="10">
        <v>33197</v>
      </c>
      <c r="IW149" s="10">
        <v>232218</v>
      </c>
      <c r="IX149" s="10">
        <v>35116</v>
      </c>
      <c r="IY149" s="10">
        <v>21220</v>
      </c>
      <c r="IZ149" s="10">
        <v>128756</v>
      </c>
      <c r="JA149" s="10">
        <v>230948</v>
      </c>
      <c r="JB149" s="10">
        <v>113168</v>
      </c>
      <c r="JC149" s="10">
        <v>743796</v>
      </c>
      <c r="JD149" s="10">
        <v>74049</v>
      </c>
      <c r="JF149" s="10">
        <v>351490</v>
      </c>
      <c r="JG149" s="10">
        <v>176514</v>
      </c>
      <c r="JH149" s="10">
        <v>119756</v>
      </c>
      <c r="JI149" s="10">
        <v>668555.98</v>
      </c>
      <c r="JJ149" s="10">
        <v>578088</v>
      </c>
      <c r="JK149" s="10">
        <v>640190</v>
      </c>
      <c r="JL149" s="10">
        <v>313104</v>
      </c>
      <c r="JM149" s="10">
        <v>533527</v>
      </c>
      <c r="JN149" s="10">
        <v>599877</v>
      </c>
      <c r="JO149" s="10">
        <v>617281</v>
      </c>
      <c r="JP149" s="10">
        <v>403375</v>
      </c>
      <c r="JQ149" s="10">
        <v>624818</v>
      </c>
      <c r="JR149" s="10">
        <v>314105</v>
      </c>
      <c r="JS149" s="10">
        <v>611748</v>
      </c>
      <c r="JT149" s="10">
        <v>615665</v>
      </c>
      <c r="JU149" s="10">
        <v>962703</v>
      </c>
      <c r="JV149" s="10">
        <v>612055</v>
      </c>
      <c r="JW149" s="10">
        <v>1523458</v>
      </c>
      <c r="JX149" s="10">
        <v>55968</v>
      </c>
      <c r="JY149" s="10">
        <v>291631</v>
      </c>
      <c r="JZ149" s="10">
        <v>20028</v>
      </c>
      <c r="KA149" s="10">
        <v>160396</v>
      </c>
      <c r="KB149" s="10">
        <v>474832</v>
      </c>
      <c r="KC149" s="10">
        <v>163716</v>
      </c>
      <c r="KD149" s="10">
        <v>143446</v>
      </c>
      <c r="KE149" s="10">
        <v>286896</v>
      </c>
      <c r="KF149" s="10">
        <v>354052</v>
      </c>
      <c r="KG149" s="10">
        <v>119007</v>
      </c>
      <c r="KH149" s="10">
        <v>170147</v>
      </c>
      <c r="KI149" s="10">
        <v>230206</v>
      </c>
      <c r="KJ149" s="10">
        <v>63889</v>
      </c>
      <c r="KK149" s="10">
        <v>102466</v>
      </c>
      <c r="KL149" s="10">
        <v>93167</v>
      </c>
      <c r="KM149" s="10">
        <v>277439</v>
      </c>
      <c r="KN149" s="10">
        <v>298447</v>
      </c>
      <c r="KO149" s="10">
        <v>93712</v>
      </c>
      <c r="KP149" s="10">
        <v>215763</v>
      </c>
      <c r="KQ149" s="10">
        <v>324981</v>
      </c>
      <c r="KR149" s="10">
        <v>28319</v>
      </c>
      <c r="KS149" s="10">
        <v>56334</v>
      </c>
      <c r="KT149" s="10">
        <v>269477</v>
      </c>
      <c r="KU149" s="10">
        <v>95667</v>
      </c>
      <c r="KV149" s="10">
        <v>180713</v>
      </c>
      <c r="KW149" s="10">
        <v>112408</v>
      </c>
      <c r="KX149" s="10">
        <v>111976</v>
      </c>
      <c r="KY149" s="10">
        <v>117523</v>
      </c>
      <c r="KZ149" s="10">
        <v>40121</v>
      </c>
      <c r="LA149" s="10">
        <v>142825</v>
      </c>
      <c r="LB149" s="10">
        <v>455997</v>
      </c>
      <c r="LC149" s="10">
        <v>276506</v>
      </c>
      <c r="LD149" s="10">
        <v>392560</v>
      </c>
      <c r="LE149" s="10">
        <v>401275</v>
      </c>
      <c r="LF149" s="10">
        <v>191511</v>
      </c>
      <c r="LG149" s="10">
        <v>902103</v>
      </c>
      <c r="LH149" s="10">
        <v>180090</v>
      </c>
      <c r="LI149" s="10">
        <v>92699</v>
      </c>
      <c r="LJ149" s="10">
        <v>632501</v>
      </c>
      <c r="LK149" s="10">
        <v>55519</v>
      </c>
      <c r="LL149" s="10">
        <v>72884</v>
      </c>
      <c r="LM149" s="10">
        <v>196024</v>
      </c>
      <c r="LN149" s="10">
        <v>50505</v>
      </c>
      <c r="LO149" s="10">
        <v>419589</v>
      </c>
      <c r="LP149" s="10">
        <v>1408980</v>
      </c>
      <c r="LQ149" s="10">
        <v>178923</v>
      </c>
      <c r="LR149" s="10">
        <v>156245</v>
      </c>
      <c r="LS149" s="10">
        <v>156985</v>
      </c>
      <c r="LT149" s="10">
        <v>17861</v>
      </c>
      <c r="LU149" s="10">
        <v>269545</v>
      </c>
      <c r="LV149" s="10">
        <v>92873</v>
      </c>
      <c r="LW149" s="10">
        <v>97048</v>
      </c>
      <c r="LX149" s="10">
        <v>151578</v>
      </c>
      <c r="LY149" s="10">
        <v>183133</v>
      </c>
      <c r="LZ149" s="10">
        <v>333763</v>
      </c>
      <c r="MA149" s="10">
        <v>81729</v>
      </c>
      <c r="MB149" s="10">
        <v>35580</v>
      </c>
      <c r="MC149" s="10">
        <v>85815</v>
      </c>
      <c r="MD149" s="10">
        <v>59868</v>
      </c>
      <c r="ME149" s="10">
        <v>150084</v>
      </c>
      <c r="MF149" s="10">
        <v>243138</v>
      </c>
      <c r="MG149" s="10">
        <v>149741</v>
      </c>
      <c r="MH149" s="10">
        <v>22856</v>
      </c>
      <c r="MI149" s="10">
        <v>59439</v>
      </c>
      <c r="MJ149" s="10">
        <v>482368</v>
      </c>
      <c r="MK149" s="10">
        <v>77103</v>
      </c>
      <c r="ML149" s="10">
        <v>349023</v>
      </c>
      <c r="MM149" s="10">
        <v>546945</v>
      </c>
      <c r="MN149" s="10">
        <v>437741</v>
      </c>
      <c r="MO149" s="10">
        <v>3720640</v>
      </c>
      <c r="MP149" s="10">
        <v>160964</v>
      </c>
      <c r="MQ149" s="10">
        <v>226451</v>
      </c>
      <c r="MR149" s="10">
        <v>253887</v>
      </c>
      <c r="MS149" s="10">
        <v>309386</v>
      </c>
      <c r="MT149" s="10">
        <v>380308</v>
      </c>
      <c r="MU149" s="10">
        <v>63534</v>
      </c>
      <c r="MV149" s="10">
        <v>323237</v>
      </c>
      <c r="MW149" s="10">
        <v>59968</v>
      </c>
      <c r="MX149" s="10">
        <v>152118</v>
      </c>
      <c r="MY149" s="10">
        <v>228528</v>
      </c>
      <c r="MZ149" s="10">
        <v>583641</v>
      </c>
      <c r="NA149" s="10">
        <v>41891</v>
      </c>
      <c r="NB149" s="10">
        <v>92892</v>
      </c>
      <c r="NC149" s="10">
        <v>70497</v>
      </c>
      <c r="ND149" s="10">
        <v>29412</v>
      </c>
      <c r="NE149" s="10">
        <v>128381</v>
      </c>
      <c r="NF149" s="10">
        <v>92357</v>
      </c>
      <c r="NG149" s="10">
        <v>175853</v>
      </c>
      <c r="NH149" s="10">
        <v>371629</v>
      </c>
      <c r="NI149" s="10">
        <v>111005</v>
      </c>
      <c r="NJ149" s="10">
        <v>209534</v>
      </c>
      <c r="NK149" s="10">
        <v>97150</v>
      </c>
      <c r="NL149" s="10">
        <v>132649</v>
      </c>
      <c r="NM149" s="10">
        <v>132430</v>
      </c>
      <c r="NN149" s="10">
        <v>116900</v>
      </c>
      <c r="NO149" s="10">
        <v>109184</v>
      </c>
      <c r="NP149" s="10">
        <v>390318</v>
      </c>
      <c r="NQ149" s="10">
        <v>320233</v>
      </c>
      <c r="NR149" s="10">
        <v>48179</v>
      </c>
      <c r="NS149" s="10">
        <v>129725</v>
      </c>
      <c r="NT149" s="10">
        <v>43902</v>
      </c>
      <c r="NU149" s="10">
        <v>485801</v>
      </c>
      <c r="NV149" s="10">
        <v>253626</v>
      </c>
      <c r="NW149" s="10">
        <v>377348</v>
      </c>
      <c r="NX149" s="10">
        <v>407532</v>
      </c>
      <c r="NY149" s="10">
        <v>36987</v>
      </c>
      <c r="NZ149" s="10">
        <v>23746</v>
      </c>
      <c r="OA149" s="10">
        <v>353295</v>
      </c>
      <c r="OB149" s="10">
        <v>1809870</v>
      </c>
      <c r="OC149" s="10">
        <v>431099</v>
      </c>
      <c r="OD149" s="10">
        <v>45297</v>
      </c>
      <c r="OE149" s="10">
        <v>65204</v>
      </c>
      <c r="OF149" s="10">
        <v>317333</v>
      </c>
      <c r="OG149" s="10">
        <v>265799</v>
      </c>
      <c r="OH149" s="10">
        <v>102360</v>
      </c>
      <c r="OI149" s="10">
        <v>321530</v>
      </c>
      <c r="OJ149" s="10">
        <v>155901</v>
      </c>
      <c r="OK149" s="10">
        <v>200330</v>
      </c>
      <c r="OL149" s="10">
        <v>103914</v>
      </c>
      <c r="OM149" s="10">
        <v>169471</v>
      </c>
      <c r="ON149" s="10">
        <v>20726</v>
      </c>
      <c r="OO149" s="10">
        <v>272995</v>
      </c>
      <c r="OP149" s="10">
        <v>7104</v>
      </c>
      <c r="OQ149" s="10">
        <v>447580</v>
      </c>
      <c r="OR149" s="10">
        <v>202508</v>
      </c>
      <c r="OS149" s="10">
        <v>396025</v>
      </c>
      <c r="OT149" s="10">
        <v>246215</v>
      </c>
      <c r="OU149" s="10">
        <v>87471</v>
      </c>
    </row>
    <row r="150" spans="1:411" s="10" customFormat="1">
      <c r="A150" s="10" t="s">
        <v>95</v>
      </c>
      <c r="B150" s="10" t="s">
        <v>927</v>
      </c>
      <c r="C150" s="10" t="s">
        <v>927</v>
      </c>
      <c r="D150" s="10" t="s">
        <v>927</v>
      </c>
      <c r="E150" s="10" t="s">
        <v>927</v>
      </c>
      <c r="F150" s="10" t="s">
        <v>927</v>
      </c>
      <c r="G150" s="10">
        <v>0</v>
      </c>
      <c r="H150" s="10">
        <v>0</v>
      </c>
      <c r="I150" s="10" t="s">
        <v>927</v>
      </c>
      <c r="J150" s="10" t="s">
        <v>927</v>
      </c>
      <c r="K150" s="10" t="s">
        <v>927</v>
      </c>
      <c r="L150" s="10" t="s">
        <v>927</v>
      </c>
      <c r="M150" s="10" t="s">
        <v>927</v>
      </c>
      <c r="N150" s="10" t="s">
        <v>927</v>
      </c>
      <c r="O150" s="10" t="s">
        <v>927</v>
      </c>
      <c r="P150" s="10" t="s">
        <v>927</v>
      </c>
      <c r="Q150" s="10" t="s">
        <v>927</v>
      </c>
      <c r="R150" s="10" t="s">
        <v>927</v>
      </c>
      <c r="S150" s="10" t="s">
        <v>927</v>
      </c>
      <c r="U150" s="10" t="s">
        <v>927</v>
      </c>
      <c r="V150" s="10" t="s">
        <v>927</v>
      </c>
      <c r="W150" s="10" t="s">
        <v>927</v>
      </c>
      <c r="Y150" s="10" t="s">
        <v>927</v>
      </c>
      <c r="Z150" s="10" t="s">
        <v>927</v>
      </c>
      <c r="AA150" s="10" t="s">
        <v>927</v>
      </c>
      <c r="AB150" s="10" t="s">
        <v>927</v>
      </c>
      <c r="AD150" s="85" t="s">
        <v>927</v>
      </c>
      <c r="AE150" s="10">
        <v>0</v>
      </c>
      <c r="AF150" s="10">
        <v>0</v>
      </c>
      <c r="AG150" s="10" t="s">
        <v>927</v>
      </c>
      <c r="AH150" s="10" t="s">
        <v>927</v>
      </c>
      <c r="AI150" s="10" t="s">
        <v>927</v>
      </c>
      <c r="AJ150" s="10" t="s">
        <v>927</v>
      </c>
      <c r="AK150" s="10" t="s">
        <v>927</v>
      </c>
      <c r="AL150" s="10" t="s">
        <v>927</v>
      </c>
      <c r="AM150" s="10" t="s">
        <v>927</v>
      </c>
      <c r="AN150" s="10" t="s">
        <v>927</v>
      </c>
      <c r="AO150" s="10" t="s">
        <v>927</v>
      </c>
      <c r="AP150" s="10" t="s">
        <v>927</v>
      </c>
      <c r="AQ150" s="10" t="s">
        <v>927</v>
      </c>
      <c r="AR150" s="10">
        <v>0</v>
      </c>
      <c r="AS150" s="10" t="s">
        <v>927</v>
      </c>
      <c r="AT150" s="10" t="s">
        <v>927</v>
      </c>
      <c r="AU150" s="10" t="s">
        <v>927</v>
      </c>
      <c r="AV150" s="10" t="s">
        <v>927</v>
      </c>
      <c r="AW150" s="10" t="s">
        <v>927</v>
      </c>
      <c r="AX150" s="10" t="s">
        <v>927</v>
      </c>
      <c r="AY150" s="10" t="s">
        <v>927</v>
      </c>
      <c r="AZ150" s="10" t="s">
        <v>927</v>
      </c>
      <c r="BA150" s="10">
        <v>0</v>
      </c>
      <c r="BB150" s="10" t="s">
        <v>927</v>
      </c>
      <c r="BC150" s="10" t="s">
        <v>927</v>
      </c>
      <c r="BD150" s="10" t="s">
        <v>927</v>
      </c>
      <c r="BE150" s="10" t="s">
        <v>927</v>
      </c>
      <c r="BF150" s="10" t="s">
        <v>927</v>
      </c>
      <c r="BG150" s="10" t="s">
        <v>927</v>
      </c>
      <c r="BH150" s="10" t="s">
        <v>927</v>
      </c>
      <c r="BI150" s="10" t="s">
        <v>927</v>
      </c>
      <c r="BJ150" s="10" t="s">
        <v>927</v>
      </c>
      <c r="BK150" s="10">
        <v>0</v>
      </c>
      <c r="BL150" s="10" t="s">
        <v>927</v>
      </c>
      <c r="BM150" s="10">
        <v>0</v>
      </c>
      <c r="BN150" s="10" t="s">
        <v>927</v>
      </c>
      <c r="BO150" s="10" t="s">
        <v>927</v>
      </c>
      <c r="BP150" s="10" t="s">
        <v>927</v>
      </c>
      <c r="BT150" s="10" t="s">
        <v>927</v>
      </c>
      <c r="BY150" s="10">
        <v>0</v>
      </c>
      <c r="CA150" s="10" t="s">
        <v>927</v>
      </c>
      <c r="CB150" s="10">
        <v>0</v>
      </c>
      <c r="CC150" s="10" t="s">
        <v>927</v>
      </c>
      <c r="CD150" s="10" t="s">
        <v>927</v>
      </c>
      <c r="CE150" s="10" t="s">
        <v>927</v>
      </c>
      <c r="CF150" s="10" t="s">
        <v>927</v>
      </c>
      <c r="CG150" s="10" t="s">
        <v>927</v>
      </c>
      <c r="CH150" s="10" t="s">
        <v>927</v>
      </c>
      <c r="CI150" s="10" t="s">
        <v>927</v>
      </c>
      <c r="CJ150" s="10" t="s">
        <v>927</v>
      </c>
      <c r="CK150" s="10" t="s">
        <v>927</v>
      </c>
      <c r="CL150" s="10" t="s">
        <v>927</v>
      </c>
      <c r="CM150" s="10" t="s">
        <v>927</v>
      </c>
      <c r="CN150" s="10" t="s">
        <v>927</v>
      </c>
      <c r="CO150" s="10" t="s">
        <v>927</v>
      </c>
      <c r="CP150" s="10" t="s">
        <v>927</v>
      </c>
      <c r="CQ150" s="10" t="s">
        <v>927</v>
      </c>
      <c r="CR150" s="10" t="s">
        <v>927</v>
      </c>
      <c r="CS150" s="10" t="s">
        <v>927</v>
      </c>
      <c r="CT150" s="10" t="s">
        <v>927</v>
      </c>
      <c r="CU150" s="10" t="s">
        <v>927</v>
      </c>
      <c r="CV150" s="10" t="s">
        <v>927</v>
      </c>
      <c r="CW150" s="10" t="s">
        <v>927</v>
      </c>
      <c r="CX150" s="10" t="s">
        <v>927</v>
      </c>
      <c r="CY150" s="10" t="s">
        <v>927</v>
      </c>
      <c r="CZ150" s="10" t="s">
        <v>927</v>
      </c>
      <c r="DA150" s="10" t="s">
        <v>927</v>
      </c>
      <c r="DB150" s="10" t="s">
        <v>927</v>
      </c>
      <c r="DC150" s="10" t="s">
        <v>927</v>
      </c>
      <c r="DD150" s="10" t="s">
        <v>927</v>
      </c>
      <c r="DE150" s="10" t="s">
        <v>927</v>
      </c>
      <c r="DF150" s="10" t="s">
        <v>927</v>
      </c>
      <c r="DG150" s="10" t="s">
        <v>927</v>
      </c>
      <c r="DH150" s="10" t="s">
        <v>927</v>
      </c>
      <c r="DI150" s="10" t="s">
        <v>927</v>
      </c>
      <c r="DJ150" s="10" t="s">
        <v>927</v>
      </c>
      <c r="DK150" s="10" t="s">
        <v>927</v>
      </c>
      <c r="DM150" s="10" t="s">
        <v>927</v>
      </c>
      <c r="DO150" s="10" t="s">
        <v>927</v>
      </c>
      <c r="DP150" s="10" t="s">
        <v>927</v>
      </c>
      <c r="DQ150" s="10" t="s">
        <v>927</v>
      </c>
      <c r="DR150" s="10" t="s">
        <v>927</v>
      </c>
      <c r="DS150" s="10" t="s">
        <v>927</v>
      </c>
      <c r="DT150" s="10" t="s">
        <v>927</v>
      </c>
      <c r="DU150" s="10" t="s">
        <v>927</v>
      </c>
      <c r="DV150" s="10">
        <v>0</v>
      </c>
      <c r="DX150" s="10" t="s">
        <v>927</v>
      </c>
      <c r="DY150" s="10" t="s">
        <v>927</v>
      </c>
      <c r="DZ150" s="10" t="s">
        <v>927</v>
      </c>
      <c r="EA150" s="10" t="s">
        <v>927</v>
      </c>
      <c r="EB150" s="10" t="s">
        <v>927</v>
      </c>
      <c r="EC150" s="10" t="s">
        <v>927</v>
      </c>
      <c r="ED150" s="10" t="s">
        <v>927</v>
      </c>
      <c r="EE150" s="10" t="s">
        <v>927</v>
      </c>
      <c r="EF150" s="10" t="s">
        <v>927</v>
      </c>
      <c r="EG150" s="10" t="s">
        <v>927</v>
      </c>
      <c r="EH150" s="10" t="s">
        <v>927</v>
      </c>
      <c r="EI150" s="10" t="s">
        <v>927</v>
      </c>
      <c r="EJ150" s="10" t="s">
        <v>927</v>
      </c>
      <c r="EK150" s="10">
        <v>0</v>
      </c>
      <c r="EL150" s="10" t="s">
        <v>927</v>
      </c>
      <c r="EM150" s="10" t="s">
        <v>927</v>
      </c>
      <c r="EN150" s="10">
        <v>0</v>
      </c>
      <c r="EO150" s="10">
        <v>0</v>
      </c>
      <c r="EQ150" s="10" t="s">
        <v>927</v>
      </c>
      <c r="ER150" s="10">
        <v>0</v>
      </c>
      <c r="ES150" s="10">
        <v>0</v>
      </c>
      <c r="ET150" s="10">
        <v>0</v>
      </c>
      <c r="EU150" s="10" t="s">
        <v>927</v>
      </c>
      <c r="EW150" s="10" t="s">
        <v>927</v>
      </c>
      <c r="EX150" s="10" t="s">
        <v>927</v>
      </c>
      <c r="EY150" s="10" t="s">
        <v>927</v>
      </c>
      <c r="EZ150" s="10" t="s">
        <v>927</v>
      </c>
      <c r="FA150" s="10" t="s">
        <v>927</v>
      </c>
      <c r="FB150" s="10" t="s">
        <v>927</v>
      </c>
      <c r="FC150" s="10" t="s">
        <v>927</v>
      </c>
      <c r="FD150" s="10" t="s">
        <v>927</v>
      </c>
      <c r="FE150" s="10" t="s">
        <v>927</v>
      </c>
      <c r="FF150" s="10" t="s">
        <v>927</v>
      </c>
      <c r="FG150" s="10" t="s">
        <v>927</v>
      </c>
      <c r="FI150" s="10" t="s">
        <v>927</v>
      </c>
      <c r="FJ150" s="10" t="s">
        <v>927</v>
      </c>
      <c r="FK150" s="10" t="s">
        <v>927</v>
      </c>
      <c r="FL150" s="10" t="s">
        <v>927</v>
      </c>
      <c r="FM150" s="10" t="s">
        <v>927</v>
      </c>
      <c r="FN150" s="10" t="s">
        <v>927</v>
      </c>
      <c r="FO150" s="10" t="s">
        <v>927</v>
      </c>
      <c r="FP150" s="10" t="s">
        <v>927</v>
      </c>
      <c r="FQ150" s="10" t="s">
        <v>927</v>
      </c>
      <c r="FR150" s="10" t="s">
        <v>927</v>
      </c>
      <c r="FS150" s="10" t="s">
        <v>927</v>
      </c>
      <c r="FT150" s="10" t="s">
        <v>927</v>
      </c>
      <c r="FU150" s="10" t="s">
        <v>927</v>
      </c>
      <c r="FV150" s="10" t="s">
        <v>927</v>
      </c>
      <c r="FW150" s="10" t="s">
        <v>927</v>
      </c>
      <c r="FX150" s="10">
        <v>0</v>
      </c>
      <c r="FY150" s="10" t="s">
        <v>927</v>
      </c>
      <c r="FZ150" s="10">
        <v>0</v>
      </c>
      <c r="GA150" s="10" t="s">
        <v>927</v>
      </c>
      <c r="GB150" s="10">
        <v>0</v>
      </c>
      <c r="GC150" s="10" t="s">
        <v>927</v>
      </c>
      <c r="GD150" s="10" t="s">
        <v>927</v>
      </c>
      <c r="GE150" s="10" t="s">
        <v>927</v>
      </c>
      <c r="GF150" s="10" t="s">
        <v>927</v>
      </c>
      <c r="GG150" s="10" t="s">
        <v>927</v>
      </c>
      <c r="GH150" s="10" t="s">
        <v>927</v>
      </c>
      <c r="GI150" s="10" t="s">
        <v>927</v>
      </c>
      <c r="GJ150" s="10" t="s">
        <v>927</v>
      </c>
      <c r="GK150" s="10" t="s">
        <v>927</v>
      </c>
      <c r="GL150" s="10" t="s">
        <v>927</v>
      </c>
      <c r="GM150" s="10" t="s">
        <v>927</v>
      </c>
      <c r="GN150" s="10" t="s">
        <v>927</v>
      </c>
      <c r="GO150" s="10">
        <v>0</v>
      </c>
      <c r="GP150" s="10" t="s">
        <v>927</v>
      </c>
      <c r="GQ150" s="10" t="s">
        <v>927</v>
      </c>
      <c r="GR150" s="10" t="s">
        <v>927</v>
      </c>
      <c r="GS150" s="10" t="s">
        <v>927</v>
      </c>
      <c r="GT150" s="10" t="s">
        <v>927</v>
      </c>
      <c r="GU150" s="10" t="s">
        <v>927</v>
      </c>
      <c r="GV150" s="10" t="s">
        <v>927</v>
      </c>
      <c r="GW150" s="10" t="s">
        <v>927</v>
      </c>
      <c r="GX150" s="10" t="s">
        <v>927</v>
      </c>
      <c r="GY150" s="10" t="s">
        <v>927</v>
      </c>
      <c r="GZ150" s="10" t="s">
        <v>927</v>
      </c>
      <c r="HA150" s="10" t="s">
        <v>927</v>
      </c>
      <c r="HB150" s="10">
        <v>0</v>
      </c>
      <c r="HC150" s="10">
        <v>0</v>
      </c>
      <c r="HD150" s="10">
        <v>0</v>
      </c>
      <c r="HE150" s="10" t="s">
        <v>927</v>
      </c>
      <c r="HF150" s="10" t="s">
        <v>927</v>
      </c>
      <c r="HG150" s="10" t="s">
        <v>927</v>
      </c>
      <c r="HH150" s="10" t="s">
        <v>927</v>
      </c>
      <c r="HI150" s="10" t="s">
        <v>927</v>
      </c>
      <c r="HJ150" s="10">
        <v>0</v>
      </c>
      <c r="HK150" s="10" t="s">
        <v>927</v>
      </c>
      <c r="HL150" s="10" t="s">
        <v>927</v>
      </c>
      <c r="HM150" s="10" t="s">
        <v>927</v>
      </c>
      <c r="HN150" s="10">
        <v>0</v>
      </c>
      <c r="HO150" s="10" t="s">
        <v>927</v>
      </c>
      <c r="HP150" s="10" t="s">
        <v>927</v>
      </c>
      <c r="HQ150" s="10" t="s">
        <v>927</v>
      </c>
      <c r="HR150" s="10" t="s">
        <v>927</v>
      </c>
      <c r="HS150" s="10" t="s">
        <v>927</v>
      </c>
      <c r="HT150" s="10" t="s">
        <v>927</v>
      </c>
      <c r="HU150" s="10" t="s">
        <v>927</v>
      </c>
      <c r="HV150" s="10" t="s">
        <v>927</v>
      </c>
      <c r="HW150" s="10" t="s">
        <v>927</v>
      </c>
      <c r="HX150" s="10" t="s">
        <v>927</v>
      </c>
      <c r="HY150" s="10" t="s">
        <v>927</v>
      </c>
      <c r="HZ150" s="10" t="s">
        <v>927</v>
      </c>
      <c r="IA150" s="10" t="s">
        <v>927</v>
      </c>
      <c r="IB150" s="10" t="s">
        <v>927</v>
      </c>
      <c r="IC150" s="10" t="s">
        <v>927</v>
      </c>
      <c r="ID150" s="10" t="s">
        <v>927</v>
      </c>
      <c r="IE150" s="10" t="s">
        <v>927</v>
      </c>
      <c r="IF150" s="10" t="s">
        <v>927</v>
      </c>
      <c r="IG150" s="10" t="s">
        <v>927</v>
      </c>
      <c r="IH150" s="10">
        <v>0</v>
      </c>
      <c r="II150" s="10" t="s">
        <v>927</v>
      </c>
      <c r="IJ150" s="10" t="s">
        <v>927</v>
      </c>
      <c r="IK150" s="10" t="s">
        <v>927</v>
      </c>
      <c r="IL150" s="10" t="s">
        <v>927</v>
      </c>
      <c r="IM150" s="10" t="s">
        <v>927</v>
      </c>
      <c r="IN150" s="10" t="s">
        <v>927</v>
      </c>
      <c r="IO150" s="10" t="s">
        <v>927</v>
      </c>
      <c r="IP150" s="10" t="s">
        <v>927</v>
      </c>
      <c r="IQ150" s="10" t="s">
        <v>927</v>
      </c>
      <c r="IR150" s="10" t="s">
        <v>927</v>
      </c>
      <c r="IS150" s="10" t="s">
        <v>927</v>
      </c>
      <c r="IT150" s="10" t="s">
        <v>927</v>
      </c>
      <c r="IU150" s="10" t="s">
        <v>927</v>
      </c>
      <c r="IV150" s="10" t="s">
        <v>927</v>
      </c>
      <c r="IW150" s="10" t="s">
        <v>927</v>
      </c>
      <c r="IX150" s="10" t="s">
        <v>927</v>
      </c>
      <c r="IY150" s="10">
        <v>0</v>
      </c>
      <c r="IZ150" s="10" t="s">
        <v>927</v>
      </c>
      <c r="JA150" s="10" t="s">
        <v>927</v>
      </c>
      <c r="JB150" s="10" t="s">
        <v>927</v>
      </c>
      <c r="JC150" s="10" t="s">
        <v>927</v>
      </c>
      <c r="JD150" s="10" t="s">
        <v>927</v>
      </c>
      <c r="JE150" s="10" t="s">
        <v>927</v>
      </c>
      <c r="JF150" s="10" t="s">
        <v>927</v>
      </c>
      <c r="JG150" s="10" t="s">
        <v>927</v>
      </c>
      <c r="JH150" s="10" t="s">
        <v>927</v>
      </c>
      <c r="JI150" s="10" t="s">
        <v>927</v>
      </c>
      <c r="JJ150" s="10" t="s">
        <v>927</v>
      </c>
      <c r="JK150" s="10" t="s">
        <v>927</v>
      </c>
      <c r="JL150" s="10" t="s">
        <v>927</v>
      </c>
      <c r="JM150" s="10">
        <v>0</v>
      </c>
      <c r="JN150" s="10" t="s">
        <v>927</v>
      </c>
      <c r="JO150" s="10" t="s">
        <v>927</v>
      </c>
      <c r="JP150" s="10" t="s">
        <v>927</v>
      </c>
      <c r="JQ150" s="10" t="s">
        <v>927</v>
      </c>
      <c r="JR150" s="10" t="s">
        <v>927</v>
      </c>
      <c r="JS150" s="10" t="s">
        <v>927</v>
      </c>
      <c r="JT150" s="10" t="s">
        <v>927</v>
      </c>
      <c r="JU150" s="10" t="s">
        <v>927</v>
      </c>
      <c r="JV150" s="10" t="s">
        <v>927</v>
      </c>
      <c r="JW150" s="10" t="s">
        <v>927</v>
      </c>
      <c r="JX150" s="10" t="s">
        <v>927</v>
      </c>
      <c r="JY150" s="10" t="s">
        <v>927</v>
      </c>
      <c r="JZ150" s="10" t="s">
        <v>927</v>
      </c>
      <c r="KA150" s="10" t="s">
        <v>927</v>
      </c>
      <c r="KB150" s="10" t="s">
        <v>927</v>
      </c>
      <c r="KC150" s="10" t="s">
        <v>927</v>
      </c>
      <c r="KD150" s="10">
        <v>0</v>
      </c>
      <c r="KE150" s="10">
        <v>0</v>
      </c>
      <c r="KF150" s="10" t="s">
        <v>927</v>
      </c>
      <c r="KG150" s="10" t="s">
        <v>927</v>
      </c>
      <c r="KH150" s="10" t="s">
        <v>927</v>
      </c>
      <c r="KI150" s="10" t="s">
        <v>927</v>
      </c>
      <c r="KJ150" s="10" t="s">
        <v>927</v>
      </c>
      <c r="KK150" s="10" t="s">
        <v>927</v>
      </c>
      <c r="KL150" s="10" t="s">
        <v>927</v>
      </c>
      <c r="KM150" s="10">
        <v>0</v>
      </c>
      <c r="KN150" s="10" t="s">
        <v>927</v>
      </c>
      <c r="KO150" s="10">
        <v>0</v>
      </c>
      <c r="KP150" s="10" t="s">
        <v>927</v>
      </c>
      <c r="KQ150" s="10">
        <v>0</v>
      </c>
      <c r="KR150" s="10">
        <v>0</v>
      </c>
      <c r="KS150" s="10" t="s">
        <v>927</v>
      </c>
      <c r="KT150" s="10">
        <v>0</v>
      </c>
      <c r="KU150" s="10" t="s">
        <v>927</v>
      </c>
      <c r="KV150" s="10" t="s">
        <v>927</v>
      </c>
      <c r="KW150" s="10" t="s">
        <v>927</v>
      </c>
      <c r="KX150" s="10" t="s">
        <v>927</v>
      </c>
      <c r="KY150" s="10">
        <v>0</v>
      </c>
      <c r="KZ150" s="10">
        <v>0</v>
      </c>
      <c r="LA150" s="10" t="s">
        <v>927</v>
      </c>
      <c r="LB150" s="10">
        <v>0</v>
      </c>
      <c r="LC150" s="10" t="s">
        <v>927</v>
      </c>
      <c r="LD150" s="10" t="s">
        <v>927</v>
      </c>
      <c r="LE150" s="10" t="s">
        <v>927</v>
      </c>
      <c r="LF150" s="10" t="s">
        <v>927</v>
      </c>
      <c r="LG150" s="10" t="s">
        <v>927</v>
      </c>
      <c r="LH150" s="10" t="s">
        <v>927</v>
      </c>
      <c r="LI150" s="10" t="s">
        <v>927</v>
      </c>
      <c r="LJ150" s="10" t="s">
        <v>927</v>
      </c>
      <c r="LK150" s="10" t="s">
        <v>927</v>
      </c>
      <c r="LL150" s="10" t="s">
        <v>927</v>
      </c>
      <c r="LM150" s="10" t="s">
        <v>927</v>
      </c>
      <c r="LN150" s="10" t="s">
        <v>927</v>
      </c>
      <c r="LP150" s="10" t="s">
        <v>927</v>
      </c>
      <c r="LQ150" s="10" t="s">
        <v>927</v>
      </c>
      <c r="LR150" s="10" t="s">
        <v>927</v>
      </c>
      <c r="LS150" s="10" t="s">
        <v>927</v>
      </c>
      <c r="LV150" s="10" t="s">
        <v>927</v>
      </c>
      <c r="LW150" s="10" t="s">
        <v>927</v>
      </c>
      <c r="LX150" s="10" t="s">
        <v>927</v>
      </c>
      <c r="LY150" s="10" t="s">
        <v>927</v>
      </c>
      <c r="LZ150" s="10" t="s">
        <v>927</v>
      </c>
      <c r="MA150" s="10" t="s">
        <v>927</v>
      </c>
      <c r="MB150" s="10" t="s">
        <v>927</v>
      </c>
      <c r="MC150" s="10" t="s">
        <v>927</v>
      </c>
      <c r="MF150" s="10" t="s">
        <v>927</v>
      </c>
      <c r="MG150" s="10" t="s">
        <v>927</v>
      </c>
      <c r="MH150" s="10" t="s">
        <v>927</v>
      </c>
      <c r="MI150" s="10" t="s">
        <v>927</v>
      </c>
      <c r="MJ150" s="10" t="s">
        <v>927</v>
      </c>
      <c r="MK150" s="10" t="s">
        <v>927</v>
      </c>
      <c r="ML150" s="10">
        <v>0</v>
      </c>
      <c r="MM150" s="10" t="s">
        <v>927</v>
      </c>
      <c r="MN150" s="10" t="s">
        <v>927</v>
      </c>
      <c r="MO150" s="10" t="s">
        <v>927</v>
      </c>
      <c r="MP150" s="10" t="s">
        <v>927</v>
      </c>
      <c r="MQ150" s="10" t="s">
        <v>927</v>
      </c>
      <c r="MR150" s="10">
        <v>20529</v>
      </c>
      <c r="MS150" s="10" t="s">
        <v>927</v>
      </c>
      <c r="MT150" s="10" t="s">
        <v>927</v>
      </c>
      <c r="MU150" s="10" t="s">
        <v>927</v>
      </c>
      <c r="MW150" s="10" t="s">
        <v>927</v>
      </c>
      <c r="MX150" s="10" t="s">
        <v>927</v>
      </c>
      <c r="MY150" s="10" t="s">
        <v>927</v>
      </c>
      <c r="MZ150" s="10" t="s">
        <v>927</v>
      </c>
      <c r="NA150" s="10" t="s">
        <v>927</v>
      </c>
      <c r="NB150" s="10">
        <v>0</v>
      </c>
      <c r="NC150" s="10" t="s">
        <v>927</v>
      </c>
      <c r="ND150" s="10" t="s">
        <v>927</v>
      </c>
      <c r="NE150" s="10" t="s">
        <v>927</v>
      </c>
      <c r="NF150" s="10" t="s">
        <v>927</v>
      </c>
      <c r="NG150" s="10" t="s">
        <v>927</v>
      </c>
      <c r="NH150" s="10" t="s">
        <v>927</v>
      </c>
      <c r="NI150" s="10">
        <v>1714</v>
      </c>
      <c r="NJ150" s="10" t="s">
        <v>927</v>
      </c>
      <c r="NK150" s="10" t="s">
        <v>927</v>
      </c>
      <c r="NL150" s="10" t="s">
        <v>927</v>
      </c>
      <c r="NM150" s="10" t="s">
        <v>927</v>
      </c>
      <c r="NN150" s="10" t="s">
        <v>927</v>
      </c>
      <c r="NO150" s="10" t="s">
        <v>927</v>
      </c>
      <c r="NP150" s="10" t="s">
        <v>927</v>
      </c>
      <c r="NQ150" s="10" t="s">
        <v>927</v>
      </c>
      <c r="NR150" s="10" t="s">
        <v>927</v>
      </c>
      <c r="NS150" s="10" t="s">
        <v>927</v>
      </c>
      <c r="NT150" s="10" t="s">
        <v>927</v>
      </c>
      <c r="NU150" s="10" t="s">
        <v>927</v>
      </c>
      <c r="NV150" s="10" t="s">
        <v>927</v>
      </c>
      <c r="NW150" s="10" t="s">
        <v>927</v>
      </c>
      <c r="NX150" s="10" t="s">
        <v>927</v>
      </c>
      <c r="NY150" s="10" t="s">
        <v>927</v>
      </c>
      <c r="NZ150" s="10" t="s">
        <v>927</v>
      </c>
      <c r="OA150" s="10" t="s">
        <v>927</v>
      </c>
      <c r="OB150" s="10" t="s">
        <v>927</v>
      </c>
      <c r="OC150" s="10" t="s">
        <v>927</v>
      </c>
      <c r="OD150" s="10" t="s">
        <v>927</v>
      </c>
      <c r="OE150" s="10" t="s">
        <v>927</v>
      </c>
      <c r="OF150" s="10" t="s">
        <v>927</v>
      </c>
      <c r="OG150" s="10" t="s">
        <v>927</v>
      </c>
      <c r="OH150" s="10" t="s">
        <v>927</v>
      </c>
      <c r="OI150" s="10" t="s">
        <v>927</v>
      </c>
      <c r="OK150" s="10" t="s">
        <v>927</v>
      </c>
      <c r="OL150" s="10" t="s">
        <v>927</v>
      </c>
      <c r="OM150" s="10" t="s">
        <v>927</v>
      </c>
      <c r="ON150" s="10" t="s">
        <v>927</v>
      </c>
      <c r="OO150" s="10" t="s">
        <v>927</v>
      </c>
      <c r="OP150" s="10" t="s">
        <v>927</v>
      </c>
      <c r="OQ150" s="10" t="s">
        <v>927</v>
      </c>
      <c r="OR150" s="10" t="s">
        <v>927</v>
      </c>
      <c r="OS150" s="10">
        <v>0</v>
      </c>
      <c r="OT150" s="10" t="s">
        <v>927</v>
      </c>
      <c r="OU150" s="10" t="s">
        <v>927</v>
      </c>
    </row>
    <row r="151" spans="1:411" s="10" customFormat="1">
      <c r="A151" s="10" t="s">
        <v>96</v>
      </c>
      <c r="C151" s="10">
        <v>273339</v>
      </c>
      <c r="D151" s="10">
        <v>69543</v>
      </c>
      <c r="G151" s="10">
        <v>0</v>
      </c>
      <c r="H151" s="10">
        <v>0</v>
      </c>
      <c r="J151" s="10">
        <v>27</v>
      </c>
      <c r="S151" s="10">
        <v>110000</v>
      </c>
      <c r="AD151" s="85"/>
      <c r="AE151" s="10">
        <v>302992</v>
      </c>
      <c r="AF151" s="10">
        <v>0</v>
      </c>
      <c r="AR151" s="10">
        <v>0</v>
      </c>
      <c r="BA151" s="10">
        <v>0</v>
      </c>
      <c r="BE151" s="10">
        <v>52145</v>
      </c>
      <c r="BI151" s="10">
        <v>6589</v>
      </c>
      <c r="BJ151" s="10">
        <v>4100</v>
      </c>
      <c r="BK151" s="10">
        <v>2236755</v>
      </c>
      <c r="BM151" s="10">
        <v>0</v>
      </c>
      <c r="BO151" s="10">
        <v>207882</v>
      </c>
      <c r="BW151" s="10">
        <v>74955</v>
      </c>
      <c r="BY151" s="10">
        <v>0</v>
      </c>
      <c r="CB151" s="10">
        <v>0</v>
      </c>
      <c r="CD151" s="10">
        <v>0</v>
      </c>
      <c r="DF151" s="10">
        <v>3513</v>
      </c>
      <c r="DG151" s="10">
        <v>22644</v>
      </c>
      <c r="DM151" s="10">
        <v>23004</v>
      </c>
      <c r="DO151" s="10">
        <v>24258</v>
      </c>
      <c r="DP151" s="10">
        <v>121950</v>
      </c>
      <c r="DR151" s="10">
        <v>4995</v>
      </c>
      <c r="DV151" s="10">
        <v>33188</v>
      </c>
      <c r="DX151" s="10">
        <v>121497</v>
      </c>
      <c r="EA151" s="10">
        <v>41219</v>
      </c>
      <c r="EB151" s="10">
        <v>55352</v>
      </c>
      <c r="EC151" s="10">
        <v>17054</v>
      </c>
      <c r="EE151" s="10">
        <v>21067</v>
      </c>
      <c r="EG151" s="10">
        <v>8400</v>
      </c>
      <c r="EK151" s="10">
        <v>0</v>
      </c>
      <c r="EL151" s="10">
        <v>21362</v>
      </c>
      <c r="ET151" s="10">
        <v>38893</v>
      </c>
      <c r="EY151" s="10">
        <v>14979</v>
      </c>
      <c r="FA151" s="10">
        <v>26959</v>
      </c>
      <c r="FF151" s="10">
        <v>28038</v>
      </c>
      <c r="FH151" s="10">
        <v>12391</v>
      </c>
      <c r="FS151" s="10">
        <v>57145</v>
      </c>
      <c r="FX151" s="10">
        <v>57509</v>
      </c>
      <c r="FZ151" s="10">
        <v>0</v>
      </c>
      <c r="GB151" s="10">
        <v>0</v>
      </c>
      <c r="GD151" s="10">
        <v>63014</v>
      </c>
      <c r="GG151" s="10">
        <v>26326</v>
      </c>
      <c r="GO151" s="10">
        <v>11685</v>
      </c>
      <c r="GQ151" s="10">
        <v>14482</v>
      </c>
      <c r="GU151" s="10">
        <v>115531</v>
      </c>
      <c r="GV151" s="10">
        <v>77916</v>
      </c>
      <c r="GX151" s="10">
        <v>13816</v>
      </c>
      <c r="GY151" s="10">
        <v>14775</v>
      </c>
      <c r="GZ151" s="10">
        <v>39787</v>
      </c>
      <c r="HA151" s="10">
        <v>7000</v>
      </c>
      <c r="HB151" s="10">
        <v>0</v>
      </c>
      <c r="HC151" s="10">
        <v>0</v>
      </c>
      <c r="HD151" s="10">
        <v>0</v>
      </c>
      <c r="HH151" s="10">
        <v>1500</v>
      </c>
      <c r="HJ151" s="10">
        <v>11975</v>
      </c>
      <c r="HK151" s="10">
        <v>17845</v>
      </c>
      <c r="HN151" s="10">
        <v>0</v>
      </c>
      <c r="HO151" s="10">
        <v>408072</v>
      </c>
      <c r="HY151" s="10">
        <v>8465</v>
      </c>
      <c r="IH151" s="10">
        <v>0</v>
      </c>
      <c r="IY151" s="10">
        <v>0</v>
      </c>
      <c r="IZ151" s="10">
        <v>56941</v>
      </c>
      <c r="JI151" s="10">
        <v>335080</v>
      </c>
      <c r="JJ151" s="10">
        <v>46240</v>
      </c>
      <c r="JK151" s="10">
        <v>321018</v>
      </c>
      <c r="JL151" s="10">
        <v>25376.2</v>
      </c>
      <c r="JM151" s="10">
        <v>42677</v>
      </c>
      <c r="JN151" s="10">
        <v>47958</v>
      </c>
      <c r="JO151" s="10">
        <v>49341</v>
      </c>
      <c r="JP151" s="10">
        <v>32270.2</v>
      </c>
      <c r="JQ151" s="10">
        <v>313487</v>
      </c>
      <c r="JR151" s="10">
        <v>157823</v>
      </c>
      <c r="JS151" s="10">
        <v>48634</v>
      </c>
      <c r="JT151" s="10">
        <v>308723</v>
      </c>
      <c r="JU151" s="10">
        <v>483017</v>
      </c>
      <c r="JV151" s="10">
        <v>48921</v>
      </c>
      <c r="JZ151" s="10">
        <v>25429</v>
      </c>
      <c r="KC151" s="10">
        <v>73591</v>
      </c>
      <c r="KD151" s="10">
        <v>211</v>
      </c>
      <c r="KE151" s="10">
        <v>130665</v>
      </c>
      <c r="KM151" s="10">
        <v>456672</v>
      </c>
      <c r="KN151" s="10">
        <v>529520</v>
      </c>
      <c r="KO151" s="10">
        <v>0</v>
      </c>
      <c r="KP151" s="10">
        <v>1500</v>
      </c>
      <c r="KR151" s="10">
        <v>2296</v>
      </c>
      <c r="KT151" s="10">
        <v>0</v>
      </c>
      <c r="KY151" s="10">
        <v>0</v>
      </c>
      <c r="KZ151" s="10">
        <v>0</v>
      </c>
      <c r="LB151" s="10">
        <v>0</v>
      </c>
      <c r="LE151" s="10">
        <v>54967</v>
      </c>
      <c r="LF151" s="10">
        <v>11040</v>
      </c>
      <c r="LK151" s="10">
        <v>4752</v>
      </c>
      <c r="LM151" s="10">
        <v>16006</v>
      </c>
      <c r="LO151" s="10">
        <v>33785</v>
      </c>
      <c r="LU151" s="10">
        <v>79414</v>
      </c>
      <c r="LX151" s="10">
        <v>12579</v>
      </c>
      <c r="LZ151" s="10">
        <v>1200</v>
      </c>
      <c r="ML151" s="10">
        <v>0</v>
      </c>
      <c r="MN151" s="10">
        <v>98344</v>
      </c>
      <c r="MR151" s="10">
        <v>162657</v>
      </c>
      <c r="MV151" s="10">
        <v>25758</v>
      </c>
      <c r="NB151" s="10">
        <v>0</v>
      </c>
      <c r="NG151" s="10">
        <v>42834</v>
      </c>
      <c r="NH151" s="10">
        <v>21702</v>
      </c>
      <c r="NU151" s="10">
        <v>328444</v>
      </c>
      <c r="OD151" s="10">
        <v>3736</v>
      </c>
      <c r="OJ151" s="10">
        <v>13923</v>
      </c>
      <c r="OK151" s="10">
        <v>16242</v>
      </c>
      <c r="OO151" s="10">
        <v>22005</v>
      </c>
      <c r="OS151" s="10">
        <v>0</v>
      </c>
      <c r="OU151" s="10">
        <v>47320</v>
      </c>
    </row>
    <row r="152" spans="1:411" s="10" customFormat="1">
      <c r="A152" s="10" t="s">
        <v>97</v>
      </c>
      <c r="B152" s="10">
        <v>522093</v>
      </c>
      <c r="C152" s="10">
        <v>5425464</v>
      </c>
      <c r="D152" s="10">
        <v>1048929</v>
      </c>
      <c r="E152" s="10">
        <v>10221053</v>
      </c>
      <c r="F152" s="10">
        <v>4069218</v>
      </c>
      <c r="G152" s="10">
        <v>7881266</v>
      </c>
      <c r="H152" s="10">
        <v>4991764</v>
      </c>
      <c r="I152" s="10">
        <v>1200871</v>
      </c>
      <c r="J152" s="10">
        <v>1497533</v>
      </c>
      <c r="K152" s="10">
        <v>1699857</v>
      </c>
      <c r="L152" s="10">
        <v>2900280</v>
      </c>
      <c r="M152" s="10">
        <v>3704294</v>
      </c>
      <c r="N152" s="10">
        <v>924708</v>
      </c>
      <c r="O152" s="10">
        <v>89573</v>
      </c>
      <c r="P152" s="10">
        <v>96645</v>
      </c>
      <c r="Q152" s="10">
        <v>1043918</v>
      </c>
      <c r="R152" s="10">
        <v>2711302</v>
      </c>
      <c r="S152" s="10">
        <v>5789402</v>
      </c>
      <c r="T152" s="10">
        <v>4093132</v>
      </c>
      <c r="U152" s="10">
        <v>1441979</v>
      </c>
      <c r="V152" s="10">
        <v>2294384</v>
      </c>
      <c r="W152" s="10">
        <v>1866973</v>
      </c>
      <c r="X152" s="10">
        <v>2186147</v>
      </c>
      <c r="Y152" s="10">
        <v>3840280</v>
      </c>
      <c r="Z152" s="10">
        <v>3999819</v>
      </c>
      <c r="AA152" s="10">
        <v>3412767</v>
      </c>
      <c r="AB152" s="10">
        <v>3534367</v>
      </c>
      <c r="AC152" s="10">
        <v>3094515</v>
      </c>
      <c r="AD152" s="30">
        <f>SUM(AD147:AD151)</f>
        <v>74228732</v>
      </c>
      <c r="AE152" s="10">
        <v>50591027</v>
      </c>
      <c r="AF152" s="10">
        <v>2066502</v>
      </c>
      <c r="AG152" s="10">
        <v>5960168</v>
      </c>
      <c r="AH152" s="10">
        <v>3738931</v>
      </c>
      <c r="AI152" s="10">
        <v>3681061</v>
      </c>
      <c r="AJ152" s="10">
        <v>3668412</v>
      </c>
      <c r="AK152" s="10">
        <v>3848280</v>
      </c>
      <c r="AL152" s="10">
        <v>4952692</v>
      </c>
      <c r="AM152" s="10">
        <v>5814470</v>
      </c>
      <c r="AN152" s="10">
        <v>6117051</v>
      </c>
      <c r="AO152" s="10">
        <v>3516407</v>
      </c>
      <c r="AP152" s="10">
        <v>3692076</v>
      </c>
      <c r="AQ152" s="10">
        <v>5020081</v>
      </c>
      <c r="AR152" s="10">
        <v>4155883</v>
      </c>
      <c r="AS152" s="10">
        <v>3418705</v>
      </c>
      <c r="AT152" s="10">
        <v>5557241</v>
      </c>
      <c r="AU152" s="10">
        <v>4292600</v>
      </c>
      <c r="AV152" s="10">
        <v>3436821</v>
      </c>
      <c r="AW152" s="10">
        <v>4307109</v>
      </c>
      <c r="AX152" s="10">
        <v>3382251</v>
      </c>
      <c r="AY152" s="10">
        <v>5946745</v>
      </c>
      <c r="AZ152" s="10">
        <v>6126816</v>
      </c>
      <c r="BA152" s="10">
        <v>5647425</v>
      </c>
      <c r="BB152" s="10">
        <v>619774</v>
      </c>
      <c r="BC152" s="10">
        <v>962307</v>
      </c>
      <c r="BD152" s="10">
        <v>3834508</v>
      </c>
      <c r="BE152" s="10">
        <v>2237806</v>
      </c>
      <c r="BF152" s="10">
        <v>3621315</v>
      </c>
      <c r="BG152" s="10">
        <v>2579715</v>
      </c>
      <c r="BH152" s="10">
        <v>5386040</v>
      </c>
      <c r="BI152" s="10">
        <v>1051319</v>
      </c>
      <c r="BJ152" s="10">
        <v>13603726</v>
      </c>
      <c r="BK152" s="10">
        <v>19766843</v>
      </c>
      <c r="BL152" s="10">
        <v>1856666</v>
      </c>
      <c r="BM152" s="10">
        <v>575056</v>
      </c>
      <c r="BN152" s="10">
        <v>4381751</v>
      </c>
      <c r="BO152" s="10">
        <v>7050029</v>
      </c>
      <c r="BP152" s="10">
        <v>1835098</v>
      </c>
      <c r="BQ152" s="10">
        <v>2779897</v>
      </c>
      <c r="BR152" s="10">
        <v>2636117</v>
      </c>
      <c r="BS152" s="10">
        <v>2492496</v>
      </c>
      <c r="BT152" s="10">
        <v>1094116</v>
      </c>
      <c r="BU152" s="10">
        <v>3200123</v>
      </c>
      <c r="BV152" s="10">
        <v>2807725</v>
      </c>
      <c r="BW152" s="10">
        <v>2833226</v>
      </c>
      <c r="BX152" s="10">
        <v>358241</v>
      </c>
      <c r="BY152" s="10">
        <v>1857873</v>
      </c>
      <c r="BZ152" s="10">
        <v>1864557</v>
      </c>
      <c r="CA152" s="10">
        <v>2463161</v>
      </c>
      <c r="CB152" s="10">
        <v>701440</v>
      </c>
      <c r="CC152" s="10">
        <v>1389541</v>
      </c>
      <c r="CD152" s="10">
        <v>927598</v>
      </c>
      <c r="CE152" s="10">
        <v>3314049</v>
      </c>
      <c r="CF152" s="10">
        <v>4523383</v>
      </c>
      <c r="CG152" s="10">
        <v>2422613</v>
      </c>
      <c r="CH152" s="10">
        <v>6257426</v>
      </c>
      <c r="CI152" s="10">
        <v>6898344</v>
      </c>
      <c r="CJ152" s="10">
        <v>7975839</v>
      </c>
      <c r="CK152" s="10">
        <v>4501824</v>
      </c>
      <c r="CL152" s="10">
        <v>8709833</v>
      </c>
      <c r="CM152" s="10">
        <v>5473609</v>
      </c>
      <c r="CN152" s="10">
        <v>1649144</v>
      </c>
      <c r="CO152" s="10">
        <v>2457734</v>
      </c>
      <c r="CP152" s="10">
        <v>4345878</v>
      </c>
      <c r="CQ152" s="10">
        <v>4446174</v>
      </c>
      <c r="CR152" s="10">
        <v>4953255</v>
      </c>
      <c r="CS152" s="10">
        <v>7432739</v>
      </c>
      <c r="CT152" s="10">
        <v>5445400</v>
      </c>
      <c r="CU152" s="10">
        <v>5664824</v>
      </c>
      <c r="CV152" s="10">
        <v>6141554</v>
      </c>
      <c r="CW152" s="10">
        <v>3691275</v>
      </c>
      <c r="CX152" s="10">
        <v>3419949</v>
      </c>
      <c r="CY152" s="10">
        <v>1941414</v>
      </c>
      <c r="CZ152" s="10">
        <v>4622949</v>
      </c>
      <c r="DA152" s="10">
        <v>5109729</v>
      </c>
      <c r="DB152" s="10">
        <v>5346361</v>
      </c>
      <c r="DC152" s="10">
        <v>5855399</v>
      </c>
      <c r="DD152" s="10">
        <v>3048123</v>
      </c>
      <c r="DE152" s="10">
        <v>11933154</v>
      </c>
      <c r="DF152" s="10">
        <v>654163</v>
      </c>
      <c r="DG152" s="10">
        <v>3708165</v>
      </c>
      <c r="DH152" s="10">
        <v>2073848</v>
      </c>
      <c r="DI152" s="10">
        <v>1966994</v>
      </c>
      <c r="DJ152" s="10">
        <v>2338450</v>
      </c>
      <c r="DK152" s="10">
        <v>3839180</v>
      </c>
      <c r="DL152" s="10">
        <v>1081695</v>
      </c>
      <c r="DM152" s="10">
        <v>3730268</v>
      </c>
      <c r="DN152" s="10">
        <v>2492660</v>
      </c>
      <c r="DO152" s="10">
        <v>4160161</v>
      </c>
      <c r="DP152" s="10">
        <v>4191870</v>
      </c>
      <c r="DQ152" s="10">
        <v>2797593</v>
      </c>
      <c r="DR152" s="10">
        <v>781259</v>
      </c>
      <c r="DS152" s="10">
        <v>583180</v>
      </c>
      <c r="DT152" s="10">
        <v>6512701</v>
      </c>
      <c r="DU152" s="10">
        <v>2123413</v>
      </c>
      <c r="DV152" s="10">
        <v>1139370</v>
      </c>
      <c r="DW152" s="10">
        <v>9182488</v>
      </c>
      <c r="DX152" s="10">
        <v>3561987</v>
      </c>
      <c r="DY152" s="10">
        <v>2241389</v>
      </c>
      <c r="DZ152" s="10">
        <v>5923105</v>
      </c>
      <c r="EA152" s="10">
        <v>4587507</v>
      </c>
      <c r="EB152" s="10">
        <v>3299485</v>
      </c>
      <c r="EC152" s="10">
        <v>3130304</v>
      </c>
      <c r="ED152" s="10">
        <v>903717</v>
      </c>
      <c r="EE152" s="10">
        <v>3753756</v>
      </c>
      <c r="EF152" s="10">
        <v>1924846</v>
      </c>
      <c r="EG152" s="10">
        <v>974453</v>
      </c>
      <c r="EH152" s="10">
        <v>1775990</v>
      </c>
      <c r="EI152" s="10">
        <v>3682607</v>
      </c>
      <c r="EJ152" s="10">
        <v>686404</v>
      </c>
      <c r="EK152" s="10">
        <v>1433572</v>
      </c>
      <c r="EL152" s="10">
        <v>1060608</v>
      </c>
      <c r="EM152" s="10">
        <v>2175128</v>
      </c>
      <c r="EN152" s="10">
        <v>4050640</v>
      </c>
      <c r="EO152" s="10">
        <v>5212522</v>
      </c>
      <c r="EQ152" s="10">
        <v>3134863</v>
      </c>
      <c r="ER152" s="10">
        <v>1323480</v>
      </c>
      <c r="ES152" s="10">
        <v>2098328</v>
      </c>
      <c r="ET152" s="10">
        <v>6452129</v>
      </c>
      <c r="EU152" s="10">
        <v>1599758</v>
      </c>
      <c r="EV152" s="10">
        <v>409077</v>
      </c>
      <c r="EW152" s="10">
        <v>3398083</v>
      </c>
      <c r="EX152" s="10">
        <v>1511891</v>
      </c>
      <c r="EY152" s="10">
        <v>2558889</v>
      </c>
      <c r="EZ152" s="10">
        <v>840232</v>
      </c>
      <c r="FA152" s="10">
        <v>4427012</v>
      </c>
      <c r="FB152" s="10">
        <v>1461927</v>
      </c>
      <c r="FC152" s="10">
        <v>2682040</v>
      </c>
      <c r="FD152" s="10">
        <v>1401342</v>
      </c>
      <c r="FE152" s="10">
        <v>4656139</v>
      </c>
      <c r="FF152" s="10">
        <v>4781398</v>
      </c>
      <c r="FG152" s="10">
        <v>495929</v>
      </c>
      <c r="FH152" s="10">
        <v>1992371</v>
      </c>
      <c r="FI152" s="10">
        <v>3096719</v>
      </c>
      <c r="FJ152" s="10">
        <v>2744804</v>
      </c>
      <c r="FK152" s="10">
        <v>5272959</v>
      </c>
      <c r="FL152" s="10">
        <v>1913040</v>
      </c>
      <c r="FM152" s="10">
        <v>6423389</v>
      </c>
      <c r="FN152" s="10">
        <v>6301128</v>
      </c>
      <c r="FO152" s="10">
        <v>8198207</v>
      </c>
      <c r="FP152" s="10">
        <v>1729515</v>
      </c>
      <c r="FQ152" s="10">
        <v>3070987</v>
      </c>
      <c r="FR152" s="10">
        <v>3436896</v>
      </c>
      <c r="FS152" s="10">
        <v>1229707</v>
      </c>
      <c r="FT152" s="10">
        <v>4091284</v>
      </c>
      <c r="FU152" s="10">
        <v>521962</v>
      </c>
      <c r="FV152" s="10">
        <v>25408642</v>
      </c>
      <c r="FW152" s="10">
        <v>5538652</v>
      </c>
      <c r="FX152" s="10">
        <v>3683308</v>
      </c>
      <c r="FY152" s="10">
        <v>3298565</v>
      </c>
      <c r="FZ152" s="10">
        <v>424192</v>
      </c>
      <c r="GA152" s="10">
        <v>1485119</v>
      </c>
      <c r="GB152" s="10">
        <v>2689009</v>
      </c>
      <c r="GC152" s="10">
        <v>2338450</v>
      </c>
      <c r="GD152" s="10">
        <v>10362130</v>
      </c>
      <c r="GE152" s="10">
        <v>2781159</v>
      </c>
      <c r="GF152" s="10">
        <v>2296807</v>
      </c>
      <c r="GG152" s="10">
        <v>1402687</v>
      </c>
      <c r="GH152" s="10">
        <v>3103149</v>
      </c>
      <c r="GI152" s="10">
        <v>501218</v>
      </c>
      <c r="GJ152" s="10">
        <v>3376804</v>
      </c>
      <c r="GK152" s="10">
        <v>568700</v>
      </c>
      <c r="GL152" s="10">
        <v>3074731</v>
      </c>
      <c r="GM152" s="10">
        <v>10785143</v>
      </c>
      <c r="GN152" s="10">
        <v>280527</v>
      </c>
      <c r="GO152" s="10">
        <v>769743</v>
      </c>
      <c r="GP152" s="10">
        <v>1302660</v>
      </c>
      <c r="GQ152" s="10">
        <v>2423252</v>
      </c>
      <c r="GR152" s="10">
        <v>1624483</v>
      </c>
      <c r="GS152" s="10">
        <v>1003463</v>
      </c>
      <c r="GT152" s="10">
        <v>3786058</v>
      </c>
      <c r="GU152" s="10">
        <v>4059984</v>
      </c>
      <c r="GV152" s="10">
        <v>13153303</v>
      </c>
      <c r="GW152" s="10">
        <v>639574</v>
      </c>
      <c r="GX152" s="10">
        <v>3650009</v>
      </c>
      <c r="GY152" s="10">
        <v>4200857</v>
      </c>
      <c r="GZ152" s="10">
        <v>5385160</v>
      </c>
      <c r="HA152" s="10">
        <v>6767509</v>
      </c>
      <c r="HB152" s="10">
        <v>1273410</v>
      </c>
      <c r="HC152" s="10">
        <v>495092</v>
      </c>
      <c r="HD152" s="10">
        <v>1269720</v>
      </c>
      <c r="HE152" s="10">
        <v>6345139</v>
      </c>
      <c r="HF152" s="10">
        <v>6217769</v>
      </c>
      <c r="HG152" s="10">
        <v>2207863</v>
      </c>
      <c r="HH152" s="10">
        <v>4416413</v>
      </c>
      <c r="HI152" s="10">
        <v>2801066</v>
      </c>
      <c r="HJ152" s="10">
        <v>1680611</v>
      </c>
      <c r="HK152" s="10">
        <v>3709301</v>
      </c>
      <c r="HL152" s="10">
        <v>1801262</v>
      </c>
      <c r="HM152" s="10">
        <v>1483137</v>
      </c>
      <c r="HN152" s="10">
        <v>3321356</v>
      </c>
      <c r="HO152" s="10">
        <v>6201464</v>
      </c>
      <c r="HP152" s="10">
        <v>4399551</v>
      </c>
      <c r="HQ152" s="10">
        <v>3420062</v>
      </c>
      <c r="HR152" s="10">
        <v>970770</v>
      </c>
      <c r="HS152" s="10">
        <v>2756157</v>
      </c>
      <c r="HT152" s="10">
        <v>4353011</v>
      </c>
      <c r="HU152" s="10">
        <v>3034996</v>
      </c>
      <c r="HV152" s="10">
        <v>2670103</v>
      </c>
      <c r="HW152" s="10">
        <v>1063174</v>
      </c>
      <c r="HX152" s="10">
        <v>4985694</v>
      </c>
      <c r="HY152" s="10">
        <v>1325592</v>
      </c>
      <c r="HZ152" s="10">
        <v>514796</v>
      </c>
      <c r="IA152" s="10">
        <v>2993744</v>
      </c>
      <c r="IB152" s="10">
        <v>1001288</v>
      </c>
      <c r="IC152" s="10">
        <v>391867</v>
      </c>
      <c r="ID152" s="10">
        <v>794989</v>
      </c>
      <c r="IE152" s="10">
        <v>3756385</v>
      </c>
      <c r="IF152" s="10">
        <v>1739519</v>
      </c>
      <c r="IG152" s="10">
        <v>493417</v>
      </c>
      <c r="IH152" s="10">
        <v>6084449</v>
      </c>
      <c r="II152" s="10">
        <v>409185</v>
      </c>
      <c r="IJ152" s="10">
        <v>1463387</v>
      </c>
      <c r="IK152" s="10">
        <v>1215037</v>
      </c>
      <c r="IL152" s="10">
        <v>4112954</v>
      </c>
      <c r="IM152" s="10">
        <v>1035832</v>
      </c>
      <c r="IN152" s="10">
        <v>1684653</v>
      </c>
      <c r="IO152" s="10">
        <v>1680455</v>
      </c>
      <c r="IP152" s="10">
        <v>3377484</v>
      </c>
      <c r="IQ152" s="10">
        <v>2686641</v>
      </c>
      <c r="IR152" s="10">
        <v>1434024</v>
      </c>
      <c r="IS152" s="10">
        <v>2141043</v>
      </c>
      <c r="IT152" s="10">
        <v>1266275</v>
      </c>
      <c r="IU152" s="10">
        <v>2244472</v>
      </c>
      <c r="IV152" s="10">
        <v>470662</v>
      </c>
      <c r="IW152" s="10">
        <v>1800531</v>
      </c>
      <c r="IX152" s="10">
        <v>450125</v>
      </c>
      <c r="IY152" s="10">
        <v>279253</v>
      </c>
      <c r="IZ152" s="10">
        <v>1798173</v>
      </c>
      <c r="JA152" s="10">
        <v>2165185</v>
      </c>
      <c r="JB152" s="10">
        <v>1118862</v>
      </c>
      <c r="JC152" s="10">
        <v>10181354</v>
      </c>
      <c r="JD152" s="10">
        <v>960925</v>
      </c>
      <c r="JE152" s="10">
        <v>5762817</v>
      </c>
      <c r="JF152" s="10">
        <v>5316944</v>
      </c>
      <c r="JG152" s="10">
        <v>2979068</v>
      </c>
      <c r="JH152" s="10">
        <v>1577288</v>
      </c>
      <c r="JI152" s="10">
        <v>9308664</v>
      </c>
      <c r="JJ152" s="10">
        <v>7945328</v>
      </c>
      <c r="JK152" s="10">
        <v>9142796</v>
      </c>
      <c r="JL152" s="10">
        <v>4283042</v>
      </c>
      <c r="JM152" s="10">
        <v>7441804</v>
      </c>
      <c r="JN152" s="10">
        <v>8136123</v>
      </c>
      <c r="JO152" s="10">
        <v>8478835</v>
      </c>
      <c r="JP152" s="10">
        <v>5575576</v>
      </c>
      <c r="JQ152" s="10">
        <v>8919647</v>
      </c>
      <c r="JR152" s="10">
        <v>4508168</v>
      </c>
      <c r="JS152" s="10">
        <v>8350666</v>
      </c>
      <c r="JT152" s="10">
        <v>8736566</v>
      </c>
      <c r="JU152" s="10">
        <v>13659176</v>
      </c>
      <c r="JV152" s="10">
        <v>8368831</v>
      </c>
      <c r="JW152" s="10">
        <v>20593145</v>
      </c>
      <c r="JX152" s="10">
        <v>746797</v>
      </c>
      <c r="JY152" s="10">
        <v>3638776</v>
      </c>
      <c r="JZ152" s="10">
        <v>436547</v>
      </c>
      <c r="KA152" s="10">
        <v>1906229</v>
      </c>
      <c r="KB152" s="10">
        <v>4054679</v>
      </c>
      <c r="KC152" s="10">
        <v>2275269</v>
      </c>
      <c r="KD152" s="10">
        <v>1939381</v>
      </c>
      <c r="KE152" s="10">
        <v>4054618</v>
      </c>
      <c r="KF152" s="10">
        <v>5062529</v>
      </c>
      <c r="KG152" s="10">
        <v>1648483</v>
      </c>
      <c r="KH152" s="10">
        <v>2188930</v>
      </c>
      <c r="KI152" s="10">
        <v>1914830</v>
      </c>
      <c r="KJ152" s="10">
        <v>842919</v>
      </c>
      <c r="KK152" s="10">
        <v>1358315</v>
      </c>
      <c r="KL152" s="10">
        <v>1243502</v>
      </c>
      <c r="KM152" s="10">
        <v>4046033</v>
      </c>
      <c r="KN152" s="10">
        <v>4263570</v>
      </c>
      <c r="KO152" s="10">
        <v>1273410</v>
      </c>
      <c r="KP152" s="10">
        <v>2266852</v>
      </c>
      <c r="KQ152" s="10">
        <v>3499743</v>
      </c>
      <c r="KR152" s="10">
        <v>368988</v>
      </c>
      <c r="KS152" s="10">
        <v>809306</v>
      </c>
      <c r="KT152" s="10">
        <v>3551272</v>
      </c>
      <c r="KU152" s="10">
        <v>1352177</v>
      </c>
      <c r="KV152" s="10">
        <v>2389452</v>
      </c>
      <c r="KW152" s="10">
        <v>1565721</v>
      </c>
      <c r="KX152" s="10">
        <v>1285684</v>
      </c>
      <c r="KY152" s="10">
        <v>1615870</v>
      </c>
      <c r="KZ152" s="10">
        <v>530657</v>
      </c>
      <c r="LA152" s="10">
        <v>1925634</v>
      </c>
      <c r="LB152" s="10">
        <v>6292613</v>
      </c>
      <c r="LC152" s="10">
        <v>3709297</v>
      </c>
      <c r="LD152" s="10">
        <v>5275137</v>
      </c>
      <c r="LE152" s="10">
        <v>5344043</v>
      </c>
      <c r="LF152" s="10">
        <v>2325339</v>
      </c>
      <c r="LG152" s="10">
        <v>12129115</v>
      </c>
      <c r="LH152" s="10">
        <v>2394361</v>
      </c>
      <c r="LI152" s="10">
        <v>1283087</v>
      </c>
      <c r="LJ152" s="10">
        <v>8364782</v>
      </c>
      <c r="LK152" s="10">
        <v>740120</v>
      </c>
      <c r="LL152" s="10">
        <v>967219</v>
      </c>
      <c r="LM152" s="10">
        <v>2833487</v>
      </c>
      <c r="LN152" s="10">
        <v>677607</v>
      </c>
      <c r="LO152" s="10">
        <v>5611611</v>
      </c>
      <c r="LP152" s="10">
        <v>19516249</v>
      </c>
      <c r="LQ152" s="10">
        <v>2375758</v>
      </c>
      <c r="LR152" s="10">
        <v>2029094</v>
      </c>
      <c r="LS152" s="10">
        <v>2031759</v>
      </c>
      <c r="LT152" s="10">
        <v>239139</v>
      </c>
      <c r="LU152" s="10">
        <v>3803065</v>
      </c>
      <c r="LV152" s="10">
        <v>1450114</v>
      </c>
      <c r="LW152" s="10">
        <v>1264546</v>
      </c>
      <c r="LX152" s="10">
        <v>2029896</v>
      </c>
      <c r="LY152" s="10">
        <v>2189418</v>
      </c>
      <c r="LZ152" s="10">
        <v>4520466</v>
      </c>
      <c r="MA152" s="10">
        <v>829400</v>
      </c>
      <c r="MB152" s="10">
        <v>342183</v>
      </c>
      <c r="MC152" s="10">
        <v>1258636</v>
      </c>
      <c r="MD152" s="10">
        <v>778410</v>
      </c>
      <c r="ME152" s="10">
        <v>2127335</v>
      </c>
      <c r="MF152" s="10">
        <v>3209848</v>
      </c>
      <c r="MG152" s="10">
        <v>1995835</v>
      </c>
      <c r="MH152" s="10">
        <v>299679</v>
      </c>
      <c r="MI152" s="10">
        <v>794656</v>
      </c>
      <c r="MJ152" s="10">
        <v>5938835</v>
      </c>
      <c r="MK152" s="10">
        <v>990285</v>
      </c>
      <c r="ML152" s="10">
        <v>4166704</v>
      </c>
      <c r="MM152" s="10">
        <v>7864739</v>
      </c>
      <c r="MN152" s="10">
        <v>5819851</v>
      </c>
      <c r="MO152" s="10">
        <v>40701376</v>
      </c>
      <c r="MP152" s="10">
        <v>2044936</v>
      </c>
      <c r="MQ152" s="10">
        <v>2333513</v>
      </c>
      <c r="MR152" s="10">
        <v>3578949</v>
      </c>
      <c r="MS152" s="10">
        <v>4172022</v>
      </c>
      <c r="MT152" s="10">
        <v>5270528</v>
      </c>
      <c r="MU152" s="10">
        <v>826024</v>
      </c>
      <c r="MV152" s="10">
        <v>4420508</v>
      </c>
      <c r="MW152" s="10">
        <v>688218</v>
      </c>
      <c r="MX152" s="10">
        <v>1305168</v>
      </c>
      <c r="MY152" s="10">
        <v>2605971</v>
      </c>
      <c r="MZ152" s="10">
        <v>7713992</v>
      </c>
      <c r="NA152" s="10">
        <v>548712</v>
      </c>
      <c r="NB152" s="10">
        <v>1238383</v>
      </c>
      <c r="NC152" s="10">
        <v>981141</v>
      </c>
      <c r="ND152" s="10">
        <v>411036</v>
      </c>
      <c r="NE152" s="10">
        <v>1271324</v>
      </c>
      <c r="NF152" s="10">
        <v>1265473</v>
      </c>
      <c r="NG152" s="10">
        <v>2357382</v>
      </c>
      <c r="NH152" s="10">
        <v>3673284</v>
      </c>
      <c r="NI152" s="10">
        <v>650104</v>
      </c>
      <c r="NJ152" s="10">
        <v>1433609</v>
      </c>
      <c r="NK152" s="10">
        <v>1308775</v>
      </c>
      <c r="NL152" s="10">
        <v>1811817</v>
      </c>
      <c r="NM152" s="10">
        <v>1823439</v>
      </c>
      <c r="NN152" s="10">
        <v>1574231</v>
      </c>
      <c r="NO152" s="10">
        <v>1433856</v>
      </c>
      <c r="NP152" s="10">
        <v>4811624</v>
      </c>
      <c r="NQ152" s="10">
        <v>2679457</v>
      </c>
      <c r="NR152" s="10">
        <v>486540</v>
      </c>
      <c r="NS152" s="10">
        <v>1699097</v>
      </c>
      <c r="NT152" s="10">
        <v>636662</v>
      </c>
      <c r="NU152" s="10">
        <v>6646311</v>
      </c>
      <c r="NV152" s="10">
        <v>3333939</v>
      </c>
      <c r="NW152" s="10">
        <v>3839180</v>
      </c>
      <c r="NX152" s="10">
        <v>5139067</v>
      </c>
      <c r="NY152" s="10">
        <v>373651</v>
      </c>
      <c r="NZ152" s="10">
        <v>310213</v>
      </c>
      <c r="OA152" s="10">
        <v>4433179</v>
      </c>
      <c r="OB152" s="10">
        <v>23291044</v>
      </c>
      <c r="OC152" s="10">
        <v>5764415</v>
      </c>
      <c r="OD152" s="10">
        <v>615603</v>
      </c>
      <c r="OE152" s="10">
        <v>789289</v>
      </c>
      <c r="OF152" s="10">
        <v>4226366</v>
      </c>
      <c r="OG152" s="10">
        <v>4293614</v>
      </c>
      <c r="OH152" s="10">
        <v>1227590</v>
      </c>
      <c r="OI152" s="10">
        <v>4082986</v>
      </c>
      <c r="OJ152" s="10">
        <v>1864212</v>
      </c>
      <c r="OK152" s="10">
        <v>2911719</v>
      </c>
      <c r="OL152" s="10">
        <v>1489134</v>
      </c>
      <c r="OM152" s="10">
        <v>2359072</v>
      </c>
      <c r="ON152" s="10">
        <v>270435</v>
      </c>
      <c r="OO152" s="10">
        <v>3644970</v>
      </c>
      <c r="OP152" s="10">
        <v>101652</v>
      </c>
      <c r="OQ152" s="10">
        <v>3888520</v>
      </c>
      <c r="OR152" s="10">
        <v>2550464</v>
      </c>
      <c r="OS152" s="10">
        <v>4797396</v>
      </c>
      <c r="OT152" s="10">
        <v>3037316</v>
      </c>
      <c r="OU152" s="10">
        <v>1039482</v>
      </c>
    </row>
    <row r="153" spans="1:411" s="10" customFormat="1">
      <c r="AD153" s="30"/>
    </row>
    <row r="154" spans="1:411" s="10" customFormat="1">
      <c r="A154" s="10" t="s">
        <v>105</v>
      </c>
      <c r="C154" s="10">
        <v>196873</v>
      </c>
      <c r="E154" s="10">
        <v>1497643</v>
      </c>
      <c r="F154" s="10">
        <v>533324</v>
      </c>
      <c r="G154" s="10">
        <v>618091</v>
      </c>
      <c r="H154" s="10">
        <v>0</v>
      </c>
      <c r="J154" s="10">
        <v>23709</v>
      </c>
      <c r="O154" s="10">
        <v>82553</v>
      </c>
      <c r="P154" s="10">
        <v>27779</v>
      </c>
      <c r="Q154" s="10">
        <v>38472</v>
      </c>
      <c r="AD154" s="85"/>
      <c r="AF154" s="10">
        <v>0</v>
      </c>
      <c r="AJ154" s="10">
        <v>51294</v>
      </c>
      <c r="AR154" s="10">
        <v>0</v>
      </c>
      <c r="AS154" s="10">
        <v>48153</v>
      </c>
      <c r="BA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K154" s="10">
        <v>6406</v>
      </c>
      <c r="BM154" s="10">
        <v>0</v>
      </c>
      <c r="BP154" s="10">
        <v>16467</v>
      </c>
      <c r="BZ154" s="10">
        <v>37534</v>
      </c>
      <c r="CA154" s="10">
        <v>0</v>
      </c>
      <c r="CC154" s="10">
        <v>14133</v>
      </c>
      <c r="CD154" s="10">
        <v>34156</v>
      </c>
      <c r="DK154" s="10">
        <v>4608</v>
      </c>
      <c r="DV154" s="10">
        <v>0</v>
      </c>
      <c r="EC154" s="10">
        <v>5859</v>
      </c>
      <c r="EE154" s="10">
        <v>0</v>
      </c>
      <c r="EK154" s="10">
        <v>0</v>
      </c>
      <c r="EN154" s="10">
        <v>0</v>
      </c>
      <c r="EO154" s="10">
        <v>0</v>
      </c>
      <c r="ES154" s="10">
        <v>17611</v>
      </c>
      <c r="ET154" s="10">
        <v>0</v>
      </c>
      <c r="EX154" s="10">
        <v>32118</v>
      </c>
      <c r="FB154" s="10">
        <v>0</v>
      </c>
      <c r="FH154" s="10">
        <v>14881</v>
      </c>
      <c r="FW154" s="10">
        <v>10126</v>
      </c>
      <c r="FX154" s="10">
        <v>451660</v>
      </c>
      <c r="FY154" s="10">
        <v>338473</v>
      </c>
      <c r="FZ154" s="10">
        <v>49207</v>
      </c>
      <c r="GB154" s="10">
        <v>432482</v>
      </c>
      <c r="GO154" s="10">
        <v>0</v>
      </c>
      <c r="GS154" s="10">
        <v>13206</v>
      </c>
      <c r="GV154" s="10">
        <v>55714</v>
      </c>
      <c r="HB154" s="10">
        <v>0</v>
      </c>
      <c r="HC154" s="10">
        <v>0</v>
      </c>
      <c r="HD154" s="10">
        <v>0</v>
      </c>
      <c r="HJ154" s="10">
        <v>0</v>
      </c>
      <c r="HN154" s="10">
        <v>0</v>
      </c>
      <c r="HP154" s="10">
        <v>1009915</v>
      </c>
      <c r="HU154" s="10">
        <v>0</v>
      </c>
      <c r="IB154" s="10">
        <v>22103</v>
      </c>
      <c r="IH154" s="10">
        <v>0</v>
      </c>
      <c r="JM154" s="10">
        <v>0</v>
      </c>
      <c r="KD154" s="10">
        <v>0</v>
      </c>
      <c r="KE154" s="10">
        <v>0</v>
      </c>
      <c r="KF154" s="10">
        <v>1187543</v>
      </c>
      <c r="KO154" s="10">
        <v>0</v>
      </c>
      <c r="KR154" s="10">
        <v>0</v>
      </c>
      <c r="KT154" s="10">
        <v>0</v>
      </c>
      <c r="KY154" s="10">
        <v>0</v>
      </c>
      <c r="KZ154" s="10">
        <v>0</v>
      </c>
      <c r="LB154" s="10">
        <v>0</v>
      </c>
      <c r="LC154" s="10">
        <v>29062</v>
      </c>
      <c r="LF154" s="10">
        <v>6043</v>
      </c>
      <c r="LI154" s="10">
        <v>113028</v>
      </c>
      <c r="LL154" s="10">
        <v>1332757</v>
      </c>
      <c r="LT154" s="10">
        <v>17098</v>
      </c>
      <c r="ML154" s="10">
        <v>0</v>
      </c>
      <c r="MR154" s="10">
        <v>33634</v>
      </c>
      <c r="MS154" s="10">
        <v>0</v>
      </c>
      <c r="MY154" s="10">
        <v>94436</v>
      </c>
      <c r="NA154" s="10">
        <v>17098</v>
      </c>
      <c r="NB154" s="10">
        <v>18845</v>
      </c>
      <c r="NF154" s="10">
        <v>21464</v>
      </c>
      <c r="NI154" s="10">
        <v>22425</v>
      </c>
      <c r="NJ154" s="10">
        <v>51665</v>
      </c>
      <c r="NW154" s="10">
        <v>4608</v>
      </c>
      <c r="OL154" s="10">
        <v>11147</v>
      </c>
      <c r="OR154" s="10">
        <v>0</v>
      </c>
      <c r="OS154" s="10">
        <v>0</v>
      </c>
    </row>
    <row r="155" spans="1:411" s="10" customFormat="1">
      <c r="A155" s="10" t="s">
        <v>106</v>
      </c>
      <c r="B155" s="10">
        <v>6959</v>
      </c>
      <c r="C155" s="10" t="s">
        <v>927</v>
      </c>
      <c r="D155" s="10">
        <v>11642</v>
      </c>
      <c r="E155" s="10" t="s">
        <v>927</v>
      </c>
      <c r="F155" s="10" t="s">
        <v>927</v>
      </c>
      <c r="G155" s="10">
        <v>0</v>
      </c>
      <c r="H155" s="10">
        <v>190435</v>
      </c>
      <c r="I155" s="10">
        <v>123516</v>
      </c>
      <c r="J155" s="10">
        <v>61855</v>
      </c>
      <c r="K155" s="10" t="s">
        <v>927</v>
      </c>
      <c r="L155" s="10">
        <v>563853</v>
      </c>
      <c r="M155" s="10">
        <v>288880</v>
      </c>
      <c r="N155" s="10">
        <v>146434</v>
      </c>
      <c r="O155" s="10">
        <v>343741</v>
      </c>
      <c r="P155" s="10">
        <v>191443</v>
      </c>
      <c r="Q155" s="10">
        <v>84701</v>
      </c>
      <c r="R155" s="10" t="s">
        <v>927</v>
      </c>
      <c r="S155" s="10" t="s">
        <v>927</v>
      </c>
      <c r="T155" s="10">
        <v>687018</v>
      </c>
      <c r="U155" s="10">
        <v>187055</v>
      </c>
      <c r="V155" s="10">
        <v>451600</v>
      </c>
      <c r="W155" s="10">
        <v>252179</v>
      </c>
      <c r="X155" s="10">
        <v>288199</v>
      </c>
      <c r="Y155" s="10">
        <v>490892</v>
      </c>
      <c r="Z155" s="10">
        <v>505761</v>
      </c>
      <c r="AA155" s="10">
        <v>492465</v>
      </c>
      <c r="AB155" s="10">
        <v>551899</v>
      </c>
      <c r="AC155" s="10">
        <v>628732</v>
      </c>
      <c r="AD155" s="85">
        <v>2844573</v>
      </c>
      <c r="AE155" s="10" t="s">
        <v>927</v>
      </c>
      <c r="AF155" s="10">
        <v>494058</v>
      </c>
      <c r="AG155" s="10">
        <v>85986</v>
      </c>
      <c r="AH155" s="10">
        <v>61783</v>
      </c>
      <c r="AI155" s="10">
        <v>60895</v>
      </c>
      <c r="AJ155" s="10">
        <v>62273</v>
      </c>
      <c r="AK155" s="10">
        <v>61938</v>
      </c>
      <c r="AL155" s="10">
        <v>129908</v>
      </c>
      <c r="AM155" s="10">
        <v>88715</v>
      </c>
      <c r="AN155" s="10">
        <v>49467</v>
      </c>
      <c r="AO155" s="10">
        <v>58750</v>
      </c>
      <c r="AP155" s="10">
        <v>58147</v>
      </c>
      <c r="AQ155" s="10">
        <v>63650</v>
      </c>
      <c r="AR155" s="10">
        <v>61373</v>
      </c>
      <c r="AS155" s="10">
        <v>50321</v>
      </c>
      <c r="AT155" s="10">
        <v>77988</v>
      </c>
      <c r="AU155" s="10">
        <v>56931</v>
      </c>
      <c r="AV155" s="10">
        <v>42989</v>
      </c>
      <c r="AW155" s="10">
        <v>522458</v>
      </c>
      <c r="AX155" s="10">
        <v>43236</v>
      </c>
      <c r="AY155" s="10" t="s">
        <v>927</v>
      </c>
      <c r="AZ155" s="10">
        <v>58898</v>
      </c>
      <c r="BA155" s="10">
        <v>75547</v>
      </c>
      <c r="BB155" s="10">
        <v>304219</v>
      </c>
      <c r="BC155" s="10">
        <v>29886</v>
      </c>
      <c r="BD155" s="10">
        <v>365563</v>
      </c>
      <c r="BE155" s="10">
        <v>73912</v>
      </c>
      <c r="BF155" s="10">
        <v>177226</v>
      </c>
      <c r="BG155" s="10">
        <v>54321</v>
      </c>
      <c r="BH155" s="10">
        <v>618246</v>
      </c>
      <c r="BI155" s="10" t="s">
        <v>927</v>
      </c>
      <c r="BJ155" s="10">
        <v>2552907</v>
      </c>
      <c r="BK155" s="10">
        <v>793461</v>
      </c>
      <c r="BL155" s="10">
        <v>15956</v>
      </c>
      <c r="BM155" s="10">
        <v>0</v>
      </c>
      <c r="BN155" s="10">
        <v>141236</v>
      </c>
      <c r="BO155" s="10">
        <v>94837</v>
      </c>
      <c r="BP155" s="10">
        <v>180330</v>
      </c>
      <c r="BQ155" s="10">
        <v>401778</v>
      </c>
      <c r="BR155" s="10">
        <v>290706</v>
      </c>
      <c r="BS155" s="10">
        <v>35969</v>
      </c>
      <c r="BT155" s="10">
        <v>204707</v>
      </c>
      <c r="BU155" s="10">
        <v>218699</v>
      </c>
      <c r="BV155" s="10">
        <v>24722</v>
      </c>
      <c r="BW155" s="10">
        <v>33902</v>
      </c>
      <c r="BX155" s="10">
        <v>182262</v>
      </c>
      <c r="BY155" s="10">
        <v>375893</v>
      </c>
      <c r="BZ155" s="10">
        <v>218058</v>
      </c>
      <c r="CA155" s="10">
        <v>4377</v>
      </c>
      <c r="CB155" s="10" t="s">
        <v>927</v>
      </c>
      <c r="CC155" s="10">
        <v>164725</v>
      </c>
      <c r="CD155" s="10">
        <v>69136</v>
      </c>
      <c r="CE155" s="10">
        <v>285645</v>
      </c>
      <c r="CF155" s="10">
        <v>516070</v>
      </c>
      <c r="CG155" s="10">
        <v>33221</v>
      </c>
      <c r="CH155" s="10">
        <v>81427</v>
      </c>
      <c r="CI155" s="10">
        <v>70393</v>
      </c>
      <c r="CJ155" s="10">
        <v>110828</v>
      </c>
      <c r="CK155" s="10">
        <v>90476</v>
      </c>
      <c r="CL155" s="10">
        <v>92444</v>
      </c>
      <c r="CM155" s="10">
        <v>86187</v>
      </c>
      <c r="CN155" s="10">
        <v>673509</v>
      </c>
      <c r="CO155" s="10">
        <v>43110</v>
      </c>
      <c r="CP155" s="10">
        <v>67978</v>
      </c>
      <c r="CQ155" s="10">
        <v>76736</v>
      </c>
      <c r="CR155" s="10">
        <v>86841</v>
      </c>
      <c r="CS155" s="10">
        <v>101425</v>
      </c>
      <c r="CT155" s="10">
        <v>59178</v>
      </c>
      <c r="CU155" s="10">
        <v>87049</v>
      </c>
      <c r="CV155" s="10">
        <v>73812</v>
      </c>
      <c r="CW155" s="10">
        <v>73665</v>
      </c>
      <c r="CX155" s="10">
        <v>47526</v>
      </c>
      <c r="CY155" s="10">
        <v>22017</v>
      </c>
      <c r="CZ155" s="10">
        <v>79974</v>
      </c>
      <c r="DA155" s="10">
        <v>99303</v>
      </c>
      <c r="DB155" s="10">
        <v>86556</v>
      </c>
      <c r="DC155" s="10">
        <v>87551</v>
      </c>
      <c r="DD155" s="10">
        <v>62286</v>
      </c>
      <c r="DE155" s="10" t="s">
        <v>927</v>
      </c>
      <c r="DF155" s="10" t="s">
        <v>927</v>
      </c>
      <c r="DG155" s="10">
        <v>201949</v>
      </c>
      <c r="DH155" s="10">
        <v>291755</v>
      </c>
      <c r="DI155" s="10" t="s">
        <v>927</v>
      </c>
      <c r="DJ155" s="10">
        <v>510551</v>
      </c>
      <c r="DK155" s="10" t="s">
        <v>927</v>
      </c>
      <c r="DL155" s="10">
        <v>238117</v>
      </c>
      <c r="DM155" s="10">
        <v>231826</v>
      </c>
      <c r="DN155" s="10">
        <v>37650</v>
      </c>
      <c r="DO155" s="10">
        <v>769522</v>
      </c>
      <c r="DP155" s="10">
        <v>68606</v>
      </c>
      <c r="DQ155" s="10" t="s">
        <v>927</v>
      </c>
      <c r="DR155" s="10">
        <v>11714</v>
      </c>
      <c r="DS155" s="10">
        <v>113649</v>
      </c>
      <c r="DT155" s="10">
        <v>453322</v>
      </c>
      <c r="DU155" s="10">
        <v>119968</v>
      </c>
      <c r="DV155" s="10">
        <v>223283</v>
      </c>
      <c r="DW155" s="10">
        <v>2348539</v>
      </c>
      <c r="DX155" s="10">
        <v>240737</v>
      </c>
      <c r="DY155" s="10">
        <v>28037</v>
      </c>
      <c r="DZ155" s="10">
        <v>99719</v>
      </c>
      <c r="EA155" s="10">
        <v>590900</v>
      </c>
      <c r="EB155" s="10">
        <v>291686</v>
      </c>
      <c r="EC155" s="10">
        <v>294420</v>
      </c>
      <c r="ED155" s="10">
        <v>196847</v>
      </c>
      <c r="EE155" s="10">
        <v>0</v>
      </c>
      <c r="EF155" s="10">
        <v>24104</v>
      </c>
      <c r="EG155" s="10">
        <v>176689</v>
      </c>
      <c r="EH155" s="10">
        <v>103574</v>
      </c>
      <c r="EI155" s="10">
        <v>282141</v>
      </c>
      <c r="EJ155" s="10">
        <v>56431</v>
      </c>
      <c r="EK155" s="10">
        <v>214292</v>
      </c>
      <c r="EL155" s="10">
        <v>239094</v>
      </c>
      <c r="EM155" s="10">
        <v>13837</v>
      </c>
      <c r="EN155" s="10">
        <v>312730</v>
      </c>
      <c r="EO155" s="10">
        <v>410845</v>
      </c>
      <c r="EQ155" s="10">
        <v>313704</v>
      </c>
      <c r="ER155" s="10">
        <v>144146</v>
      </c>
      <c r="ES155" s="10">
        <v>286913</v>
      </c>
      <c r="ET155" s="10">
        <v>462616</v>
      </c>
      <c r="EU155" s="10" t="s">
        <v>927</v>
      </c>
      <c r="EV155" s="10">
        <v>26220</v>
      </c>
      <c r="EW155" s="10">
        <v>262082</v>
      </c>
      <c r="EX155" s="10">
        <v>94861</v>
      </c>
      <c r="EY155" s="10">
        <v>370746</v>
      </c>
      <c r="EZ155" s="10">
        <v>127363</v>
      </c>
      <c r="FA155" s="10">
        <v>360920</v>
      </c>
      <c r="FB155" s="10">
        <v>286671</v>
      </c>
      <c r="FC155" s="10">
        <v>631657</v>
      </c>
      <c r="FD155" s="10">
        <v>275959</v>
      </c>
      <c r="FE155" s="10">
        <v>538741</v>
      </c>
      <c r="FF155" s="10" t="s">
        <v>927</v>
      </c>
      <c r="FG155" s="10">
        <v>181036</v>
      </c>
      <c r="FH155" s="10">
        <v>264756</v>
      </c>
      <c r="FI155" s="10">
        <v>367003</v>
      </c>
      <c r="FJ155" s="10">
        <v>261274</v>
      </c>
      <c r="FK155" s="10">
        <v>404688</v>
      </c>
      <c r="FL155" s="10">
        <v>340114</v>
      </c>
      <c r="FM155" s="10">
        <v>1508139</v>
      </c>
      <c r="FN155" s="10">
        <v>384935</v>
      </c>
      <c r="FO155" s="10">
        <v>787841</v>
      </c>
      <c r="FP155" s="10">
        <v>928286</v>
      </c>
      <c r="FQ155" s="10">
        <v>43524</v>
      </c>
      <c r="FR155" s="10">
        <v>689683</v>
      </c>
      <c r="FS155" s="10" t="s">
        <v>927</v>
      </c>
      <c r="FT155" s="10">
        <v>284919</v>
      </c>
      <c r="FU155" s="10">
        <v>139919</v>
      </c>
      <c r="FV155" s="10" t="s">
        <v>927</v>
      </c>
      <c r="FW155" s="10">
        <v>1266501</v>
      </c>
      <c r="FX155" s="10">
        <v>576455</v>
      </c>
      <c r="FY155" s="10">
        <v>591063</v>
      </c>
      <c r="FZ155" s="10">
        <v>57343</v>
      </c>
      <c r="GA155" s="10">
        <v>47610</v>
      </c>
      <c r="GB155" s="10">
        <v>0</v>
      </c>
      <c r="GC155" s="10">
        <v>510551</v>
      </c>
      <c r="GD155" s="10">
        <v>1902335</v>
      </c>
      <c r="GE155" s="10">
        <v>38144</v>
      </c>
      <c r="GF155" s="10">
        <v>127279</v>
      </c>
      <c r="GG155" s="10" t="s">
        <v>927</v>
      </c>
      <c r="GH155" s="10">
        <v>41006</v>
      </c>
      <c r="GI155" s="10">
        <v>43104</v>
      </c>
      <c r="GJ155" s="10">
        <v>498545</v>
      </c>
      <c r="GK155" s="10">
        <v>246243</v>
      </c>
      <c r="GL155" s="10" t="s">
        <v>927</v>
      </c>
      <c r="GM155" s="10" t="s">
        <v>927</v>
      </c>
      <c r="GN155" s="10">
        <v>23844</v>
      </c>
      <c r="GO155" s="10">
        <v>56598</v>
      </c>
      <c r="GP155" s="10">
        <v>283798</v>
      </c>
      <c r="GQ155" s="10">
        <v>138172</v>
      </c>
      <c r="GR155" s="10">
        <v>435674</v>
      </c>
      <c r="GS155" s="10">
        <v>117994</v>
      </c>
      <c r="GT155" s="10">
        <v>180863</v>
      </c>
      <c r="GU155" s="10">
        <v>625764</v>
      </c>
      <c r="GV155" s="10">
        <v>2413047</v>
      </c>
      <c r="GW155" s="10" t="s">
        <v>927</v>
      </c>
      <c r="GX155" s="10">
        <v>53918</v>
      </c>
      <c r="GY155" s="10">
        <v>53533</v>
      </c>
      <c r="GZ155" s="10">
        <v>73256</v>
      </c>
      <c r="HA155" s="10">
        <v>1167986</v>
      </c>
      <c r="HB155" s="10">
        <v>62162</v>
      </c>
      <c r="HC155" s="10">
        <v>55438</v>
      </c>
      <c r="HD155" s="10">
        <v>254189</v>
      </c>
      <c r="HE155" s="10">
        <v>107036</v>
      </c>
      <c r="HF155" s="10">
        <v>131444</v>
      </c>
      <c r="HG155" s="10" t="s">
        <v>927</v>
      </c>
      <c r="HH155" s="10">
        <v>607635</v>
      </c>
      <c r="HI155" s="10">
        <v>393833</v>
      </c>
      <c r="HJ155" s="10">
        <v>415477</v>
      </c>
      <c r="HK155" s="10">
        <v>762817</v>
      </c>
      <c r="HL155" s="10">
        <v>237086</v>
      </c>
      <c r="HM155" s="10">
        <v>473712</v>
      </c>
      <c r="HN155" s="10">
        <v>842197</v>
      </c>
      <c r="HO155" s="10">
        <v>1322810</v>
      </c>
      <c r="HQ155" s="10">
        <v>673589</v>
      </c>
      <c r="HR155" s="10">
        <v>102907</v>
      </c>
      <c r="HS155" s="10">
        <v>188027</v>
      </c>
      <c r="HT155" s="10">
        <v>654886</v>
      </c>
      <c r="HU155" s="10">
        <v>277423</v>
      </c>
      <c r="HV155" s="10">
        <v>159926</v>
      </c>
      <c r="HW155" s="10">
        <v>156308</v>
      </c>
      <c r="HX155" s="10">
        <v>333028</v>
      </c>
      <c r="HY155" s="10">
        <v>176370</v>
      </c>
      <c r="HZ155" s="10">
        <v>76074</v>
      </c>
      <c r="IA155" s="10" t="s">
        <v>927</v>
      </c>
      <c r="IB155" s="10">
        <v>199088</v>
      </c>
      <c r="IC155" s="10">
        <v>78514</v>
      </c>
      <c r="ID155" s="10">
        <v>60850</v>
      </c>
      <c r="IE155" s="10" t="s">
        <v>927</v>
      </c>
      <c r="IF155" s="10">
        <v>23451</v>
      </c>
      <c r="IG155" s="10">
        <v>54075</v>
      </c>
      <c r="IH155" s="10">
        <v>483765</v>
      </c>
      <c r="II155" s="10">
        <v>162222</v>
      </c>
      <c r="IJ155" s="10">
        <v>247365</v>
      </c>
      <c r="IK155" s="10">
        <v>211370</v>
      </c>
      <c r="IL155" s="10">
        <v>481880</v>
      </c>
      <c r="IM155" s="10">
        <v>153997</v>
      </c>
      <c r="IN155" s="10">
        <v>190494</v>
      </c>
      <c r="IO155" s="10">
        <v>273805</v>
      </c>
      <c r="IP155" s="10">
        <v>606951</v>
      </c>
      <c r="IQ155" s="10">
        <v>215339</v>
      </c>
      <c r="IR155" s="10">
        <v>241485</v>
      </c>
      <c r="IS155" s="10">
        <v>515905</v>
      </c>
      <c r="IT155" s="10">
        <v>340519</v>
      </c>
      <c r="IU155" s="10">
        <v>374006</v>
      </c>
      <c r="IV155" s="10">
        <v>136064</v>
      </c>
      <c r="IW155" s="10">
        <v>403367</v>
      </c>
      <c r="IX155" s="10">
        <v>93513</v>
      </c>
      <c r="IY155" s="10">
        <v>24709</v>
      </c>
      <c r="IZ155" s="10">
        <v>22858</v>
      </c>
      <c r="JA155" s="10">
        <v>42943</v>
      </c>
      <c r="JB155" s="10">
        <v>35366</v>
      </c>
      <c r="JC155" s="10">
        <v>521988</v>
      </c>
      <c r="JD155" s="10">
        <v>69095</v>
      </c>
      <c r="JE155" s="10">
        <v>337271</v>
      </c>
      <c r="JF155" s="10">
        <v>487586</v>
      </c>
      <c r="JG155" s="10">
        <v>218319</v>
      </c>
      <c r="JH155" s="10">
        <v>207365</v>
      </c>
      <c r="JI155" s="10">
        <v>566829.04</v>
      </c>
      <c r="JJ155" s="10">
        <v>499444</v>
      </c>
      <c r="JK155" s="10">
        <v>244984</v>
      </c>
      <c r="JL155" s="10">
        <v>268298.58</v>
      </c>
      <c r="JM155" s="10">
        <v>256025</v>
      </c>
      <c r="JN155" s="10">
        <v>400679</v>
      </c>
      <c r="JO155" s="10">
        <v>662394</v>
      </c>
      <c r="JP155" s="10">
        <v>427523.94</v>
      </c>
      <c r="JQ155" s="10">
        <v>378661</v>
      </c>
      <c r="JR155" s="10">
        <v>173626</v>
      </c>
      <c r="JS155" s="10">
        <v>438869</v>
      </c>
      <c r="JT155" s="10">
        <v>351032</v>
      </c>
      <c r="JU155" s="10">
        <v>563667</v>
      </c>
      <c r="JV155" s="10">
        <v>776799</v>
      </c>
      <c r="JW155" s="10">
        <v>354995</v>
      </c>
      <c r="JX155" s="10">
        <v>2769</v>
      </c>
      <c r="JY155" s="10">
        <v>755941</v>
      </c>
      <c r="JZ155" s="10" t="s">
        <v>927</v>
      </c>
      <c r="KA155" s="10">
        <v>37325</v>
      </c>
      <c r="KB155" s="10">
        <v>217855</v>
      </c>
      <c r="KC155" s="10">
        <v>181228</v>
      </c>
      <c r="KD155" s="10">
        <v>0</v>
      </c>
      <c r="KE155" s="10">
        <v>320480</v>
      </c>
      <c r="KF155" s="10" t="s">
        <v>927</v>
      </c>
      <c r="KG155" s="10">
        <v>97021</v>
      </c>
      <c r="KH155" s="10">
        <v>46869</v>
      </c>
      <c r="KI155" s="10">
        <v>360199</v>
      </c>
      <c r="KJ155" s="10">
        <v>303557</v>
      </c>
      <c r="KK155" s="10">
        <v>1229479</v>
      </c>
      <c r="KL155" s="10">
        <v>161848</v>
      </c>
      <c r="KM155" s="10">
        <v>294629</v>
      </c>
      <c r="KN155" s="10">
        <v>943959</v>
      </c>
      <c r="KO155" s="10">
        <v>62162</v>
      </c>
      <c r="KP155" s="10">
        <v>122188</v>
      </c>
      <c r="KQ155" s="10">
        <v>62248</v>
      </c>
      <c r="KR155" s="10">
        <v>0</v>
      </c>
      <c r="KS155" s="10" t="s">
        <v>927</v>
      </c>
      <c r="KT155" s="10">
        <v>374202</v>
      </c>
      <c r="KU155" s="10">
        <v>84017</v>
      </c>
      <c r="KV155" s="10" t="s">
        <v>927</v>
      </c>
      <c r="KW155" s="10">
        <v>29560</v>
      </c>
      <c r="KX155" s="10">
        <v>270990</v>
      </c>
      <c r="KY155" s="10">
        <v>0</v>
      </c>
      <c r="KZ155" s="10">
        <v>14372</v>
      </c>
      <c r="LA155" s="10">
        <v>417351</v>
      </c>
      <c r="LB155" s="10">
        <v>748496</v>
      </c>
      <c r="LC155" s="10">
        <v>409492</v>
      </c>
      <c r="LD155" s="10">
        <v>167683</v>
      </c>
      <c r="LE155" s="10">
        <v>79412</v>
      </c>
      <c r="LF155" s="10">
        <v>383577</v>
      </c>
      <c r="LG155" s="10" t="s">
        <v>927</v>
      </c>
      <c r="LH155" s="10">
        <v>570082</v>
      </c>
      <c r="LI155" s="10" t="s">
        <v>927</v>
      </c>
      <c r="LJ155" s="10">
        <v>1533769</v>
      </c>
      <c r="LK155" s="10">
        <v>21914</v>
      </c>
      <c r="LL155" s="10">
        <v>220354</v>
      </c>
      <c r="LM155" s="10" t="s">
        <v>927</v>
      </c>
      <c r="LN155" s="10">
        <v>7164</v>
      </c>
      <c r="LO155" s="10">
        <v>890140</v>
      </c>
      <c r="LP155" s="10">
        <v>888976</v>
      </c>
      <c r="LQ155" s="10">
        <v>306038</v>
      </c>
      <c r="LR155" s="10">
        <v>161109</v>
      </c>
      <c r="LS155" s="10">
        <v>198368</v>
      </c>
      <c r="LU155" s="10">
        <v>1104788</v>
      </c>
      <c r="LV155" s="10" t="s">
        <v>927</v>
      </c>
      <c r="LW155" s="10">
        <v>258033</v>
      </c>
      <c r="LX155" s="10">
        <v>503894</v>
      </c>
      <c r="LY155" s="10">
        <v>617848</v>
      </c>
      <c r="LZ155" s="10">
        <v>326159</v>
      </c>
      <c r="MA155" s="10">
        <v>124549</v>
      </c>
      <c r="MB155" s="10">
        <v>5748</v>
      </c>
      <c r="MC155" s="10">
        <v>244341</v>
      </c>
      <c r="MD155" s="10">
        <v>205247</v>
      </c>
      <c r="ME155" s="10">
        <v>577085</v>
      </c>
      <c r="MF155" s="10" t="s">
        <v>927</v>
      </c>
      <c r="MG155" s="10">
        <v>119358</v>
      </c>
      <c r="MH155" s="10" t="s">
        <v>927</v>
      </c>
      <c r="MI155" s="10" t="s">
        <v>927</v>
      </c>
      <c r="MJ155" s="10" t="s">
        <v>927</v>
      </c>
      <c r="MK155" s="10" t="s">
        <v>927</v>
      </c>
      <c r="ML155" s="10">
        <v>593781</v>
      </c>
      <c r="MM155" s="10">
        <v>150724</v>
      </c>
      <c r="MN155" s="10">
        <v>775876</v>
      </c>
      <c r="MO155" s="10">
        <v>2041648</v>
      </c>
      <c r="MP155" s="10" t="s">
        <v>927</v>
      </c>
      <c r="MQ155" s="10">
        <v>282185</v>
      </c>
      <c r="MR155" s="10">
        <v>464676</v>
      </c>
      <c r="MS155" s="10">
        <v>71700</v>
      </c>
      <c r="MT155" s="10">
        <v>93776</v>
      </c>
      <c r="MU155" s="10">
        <v>217665</v>
      </c>
      <c r="MV155" s="10">
        <v>90268</v>
      </c>
      <c r="MW155" s="10">
        <v>142121</v>
      </c>
      <c r="MX155" s="10">
        <v>135799</v>
      </c>
      <c r="MY155" s="10">
        <v>184625</v>
      </c>
      <c r="MZ155" s="10">
        <v>200095</v>
      </c>
      <c r="NA155" s="10">
        <v>9584</v>
      </c>
      <c r="NB155" s="10">
        <v>11029</v>
      </c>
      <c r="NC155" s="10">
        <v>91087</v>
      </c>
      <c r="ND155" s="10">
        <v>7521</v>
      </c>
      <c r="NE155" s="10">
        <v>22891</v>
      </c>
      <c r="NF155" s="10">
        <v>85445</v>
      </c>
      <c r="NG155" s="10">
        <v>412189</v>
      </c>
      <c r="NH155" s="10" t="s">
        <v>927</v>
      </c>
      <c r="NI155" s="10">
        <v>374172</v>
      </c>
      <c r="NJ155" s="10">
        <v>177411</v>
      </c>
      <c r="NK155" s="10">
        <v>966389</v>
      </c>
      <c r="NL155" s="10">
        <v>79278</v>
      </c>
      <c r="NM155" s="10">
        <v>212928</v>
      </c>
      <c r="NN155" s="10">
        <v>184912</v>
      </c>
      <c r="NO155" s="10" t="s">
        <v>927</v>
      </c>
      <c r="NP155" s="10">
        <v>1174763</v>
      </c>
      <c r="NQ155" s="10">
        <v>150999</v>
      </c>
      <c r="NR155" s="10">
        <v>131422</v>
      </c>
      <c r="NS155" s="10">
        <v>39679</v>
      </c>
      <c r="NT155" s="10">
        <v>181156</v>
      </c>
      <c r="NU155" s="10">
        <v>561937</v>
      </c>
      <c r="NV155" s="10">
        <v>322668</v>
      </c>
      <c r="NW155" s="10" t="s">
        <v>927</v>
      </c>
      <c r="NX155" s="10">
        <v>724141</v>
      </c>
      <c r="NY155" s="10">
        <v>3627</v>
      </c>
      <c r="NZ155" s="10">
        <v>4868</v>
      </c>
      <c r="OA155" s="10">
        <v>346608</v>
      </c>
      <c r="OB155" s="10">
        <v>332877</v>
      </c>
      <c r="OC155" s="10">
        <v>889477</v>
      </c>
      <c r="OD155" s="10">
        <v>330374</v>
      </c>
      <c r="OE155" s="10">
        <v>20003</v>
      </c>
      <c r="OF155" s="10">
        <v>190567</v>
      </c>
      <c r="OG155" s="10">
        <v>663422</v>
      </c>
      <c r="OH155" s="10">
        <v>79308</v>
      </c>
      <c r="OI155" s="10">
        <v>247827</v>
      </c>
      <c r="OJ155" s="10" t="s">
        <v>927</v>
      </c>
      <c r="OK155" s="10">
        <v>42933</v>
      </c>
      <c r="OL155" s="10">
        <v>191110</v>
      </c>
      <c r="OM155" s="10">
        <v>604835</v>
      </c>
      <c r="ON155" s="10">
        <v>17752</v>
      </c>
      <c r="OO155" s="10">
        <v>78584</v>
      </c>
      <c r="OP155" s="10" t="s">
        <v>927</v>
      </c>
      <c r="OQ155" s="10">
        <v>1288351</v>
      </c>
      <c r="OR155" s="10">
        <v>404086</v>
      </c>
      <c r="OS155" s="10">
        <v>332741</v>
      </c>
      <c r="OT155" s="10">
        <v>212559</v>
      </c>
      <c r="OU155" s="10">
        <v>62586</v>
      </c>
    </row>
    <row r="156" spans="1:411" s="10" customFormat="1">
      <c r="A156" s="10" t="s">
        <v>107</v>
      </c>
      <c r="H156" s="10">
        <v>0</v>
      </c>
      <c r="I156" s="10">
        <v>692</v>
      </c>
      <c r="AD156" s="85"/>
      <c r="AF156" s="10">
        <v>0</v>
      </c>
      <c r="AR156" s="10">
        <v>0</v>
      </c>
      <c r="BA156" s="10">
        <v>0</v>
      </c>
      <c r="BK156" s="10">
        <v>0</v>
      </c>
      <c r="BM156" s="10">
        <v>0</v>
      </c>
      <c r="CA156" s="10">
        <v>0</v>
      </c>
      <c r="CC156" s="10">
        <v>61554</v>
      </c>
      <c r="CD156" s="10">
        <v>0</v>
      </c>
      <c r="DV156" s="10">
        <v>0</v>
      </c>
      <c r="DW156" s="10">
        <v>17403</v>
      </c>
      <c r="EE156" s="10">
        <v>0</v>
      </c>
      <c r="EF156" s="10">
        <v>5694</v>
      </c>
      <c r="EK156" s="10">
        <v>0</v>
      </c>
      <c r="EN156" s="10">
        <v>0</v>
      </c>
      <c r="EO156" s="10">
        <v>0</v>
      </c>
      <c r="ER156" s="10">
        <v>0</v>
      </c>
      <c r="ES156" s="10">
        <v>0</v>
      </c>
      <c r="ET156" s="10">
        <v>0</v>
      </c>
      <c r="EW156" s="10">
        <v>23954</v>
      </c>
      <c r="FB156" s="10">
        <v>0</v>
      </c>
      <c r="FZ156" s="10">
        <v>0</v>
      </c>
      <c r="GB156" s="10">
        <v>0</v>
      </c>
      <c r="GO156" s="10">
        <v>0</v>
      </c>
      <c r="GP156" s="10">
        <v>155338</v>
      </c>
      <c r="HB156" s="10">
        <v>0</v>
      </c>
      <c r="HC156" s="10">
        <v>0</v>
      </c>
      <c r="HD156" s="10">
        <v>0</v>
      </c>
      <c r="HJ156" s="10">
        <v>0</v>
      </c>
      <c r="HN156" s="10">
        <v>0</v>
      </c>
      <c r="HU156" s="10">
        <v>0</v>
      </c>
      <c r="IH156" s="10">
        <v>0</v>
      </c>
      <c r="JB156" s="10">
        <v>5674</v>
      </c>
      <c r="JM156" s="10">
        <v>0</v>
      </c>
      <c r="KD156" s="10">
        <v>7769</v>
      </c>
      <c r="KE156" s="10">
        <v>0</v>
      </c>
      <c r="KM156" s="10">
        <v>0</v>
      </c>
      <c r="KO156" s="10">
        <v>0</v>
      </c>
      <c r="KR156" s="10">
        <v>0</v>
      </c>
      <c r="KT156" s="10">
        <v>0</v>
      </c>
      <c r="KY156" s="10">
        <v>28043</v>
      </c>
      <c r="KZ156" s="10">
        <v>0</v>
      </c>
      <c r="LB156" s="10">
        <v>0</v>
      </c>
      <c r="LL156" s="10">
        <v>7121</v>
      </c>
      <c r="LP156" s="10">
        <v>416217</v>
      </c>
      <c r="LQ156" s="10">
        <v>4892</v>
      </c>
      <c r="MG156" s="10">
        <v>1375</v>
      </c>
      <c r="ML156" s="10">
        <v>0</v>
      </c>
      <c r="MP156" s="10">
        <v>345418</v>
      </c>
      <c r="MS156" s="10">
        <v>0</v>
      </c>
      <c r="MZ156" s="10">
        <v>29995</v>
      </c>
      <c r="NB156" s="10">
        <v>0</v>
      </c>
      <c r="NJ156" s="10">
        <v>44853</v>
      </c>
      <c r="NK156" s="10">
        <v>116</v>
      </c>
      <c r="NL156" s="10">
        <v>3574</v>
      </c>
      <c r="NN156" s="10">
        <v>56592</v>
      </c>
      <c r="NQ156" s="10">
        <v>49999</v>
      </c>
      <c r="NV156" s="10">
        <v>58172</v>
      </c>
      <c r="OC156" s="10">
        <v>25500.6</v>
      </c>
      <c r="OS156" s="10">
        <v>0</v>
      </c>
    </row>
    <row r="157" spans="1:411" s="10" customFormat="1">
      <c r="A157" s="10" t="s">
        <v>98</v>
      </c>
      <c r="H157" s="10">
        <v>0</v>
      </c>
      <c r="O157" s="10">
        <v>117272</v>
      </c>
      <c r="P157" s="10">
        <v>686473</v>
      </c>
      <c r="AD157" s="85"/>
      <c r="AF157" s="10">
        <v>0</v>
      </c>
      <c r="AR157" s="10">
        <v>0</v>
      </c>
      <c r="BA157" s="10">
        <v>0</v>
      </c>
      <c r="BK157" s="10">
        <v>0</v>
      </c>
      <c r="BM157" s="10">
        <v>0</v>
      </c>
      <c r="CA157" s="10">
        <v>0</v>
      </c>
      <c r="CC157" s="10">
        <v>271376</v>
      </c>
      <c r="CD157" s="10">
        <v>0</v>
      </c>
      <c r="DU157" s="10">
        <v>11334</v>
      </c>
      <c r="DV157" s="10">
        <v>0</v>
      </c>
      <c r="EE157" s="10">
        <v>149418</v>
      </c>
      <c r="EJ157" s="10">
        <v>111408</v>
      </c>
      <c r="EK157" s="10">
        <v>19016</v>
      </c>
      <c r="EM157" s="10">
        <v>22660</v>
      </c>
      <c r="EN157" s="10">
        <v>0</v>
      </c>
      <c r="EO157" s="10">
        <v>0</v>
      </c>
      <c r="ER157" s="10">
        <v>338777</v>
      </c>
      <c r="ES157" s="10">
        <v>0</v>
      </c>
      <c r="ET157" s="10">
        <v>0</v>
      </c>
      <c r="EY157" s="10">
        <v>599740</v>
      </c>
      <c r="FB157" s="10">
        <v>0</v>
      </c>
      <c r="FZ157" s="10">
        <v>0</v>
      </c>
      <c r="GB157" s="10">
        <v>0</v>
      </c>
      <c r="GO157" s="10">
        <v>0</v>
      </c>
      <c r="GS157" s="10">
        <v>649716</v>
      </c>
      <c r="HB157" s="10">
        <v>0</v>
      </c>
      <c r="HC157" s="10">
        <v>0</v>
      </c>
      <c r="HD157" s="10">
        <v>0</v>
      </c>
      <c r="HJ157" s="10">
        <v>0</v>
      </c>
      <c r="HN157" s="10">
        <v>0</v>
      </c>
      <c r="HP157" s="10">
        <v>14717</v>
      </c>
      <c r="HT157" s="10">
        <v>88031</v>
      </c>
      <c r="HU157" s="10">
        <v>0</v>
      </c>
      <c r="IH157" s="10">
        <v>241146</v>
      </c>
      <c r="JE157" s="10">
        <v>4877</v>
      </c>
      <c r="JM157" s="10">
        <v>0</v>
      </c>
      <c r="JX157" s="10">
        <v>83307</v>
      </c>
      <c r="KD157" s="10">
        <v>0</v>
      </c>
      <c r="KE157" s="10">
        <v>0</v>
      </c>
      <c r="KM157" s="10">
        <v>0</v>
      </c>
      <c r="KO157" s="10">
        <v>0</v>
      </c>
      <c r="KR157" s="10">
        <v>0</v>
      </c>
      <c r="KT157" s="10">
        <v>0</v>
      </c>
      <c r="KY157" s="10">
        <v>0</v>
      </c>
      <c r="KZ157" s="10">
        <v>0</v>
      </c>
      <c r="LB157" s="10">
        <v>0</v>
      </c>
      <c r="LL157" s="10">
        <v>980381</v>
      </c>
      <c r="MB157" s="10">
        <v>29429</v>
      </c>
      <c r="ML157" s="10">
        <v>0</v>
      </c>
      <c r="MS157" s="10">
        <v>0</v>
      </c>
      <c r="MY157" s="10">
        <v>2018450</v>
      </c>
      <c r="NB157" s="10">
        <v>0</v>
      </c>
      <c r="NI157" s="10">
        <v>649006</v>
      </c>
      <c r="NJ157" s="10">
        <v>1308241</v>
      </c>
      <c r="OL157" s="10">
        <v>214848</v>
      </c>
      <c r="OS157" s="10">
        <v>0</v>
      </c>
    </row>
    <row r="158" spans="1:411" s="10" customFormat="1">
      <c r="A158" s="10" t="s">
        <v>99</v>
      </c>
      <c r="H158" s="10">
        <v>0</v>
      </c>
      <c r="N158" s="10">
        <v>49330</v>
      </c>
      <c r="AD158" s="85"/>
      <c r="AF158" s="10">
        <v>0</v>
      </c>
      <c r="AR158" s="10">
        <v>0</v>
      </c>
      <c r="BA158" s="10">
        <v>0</v>
      </c>
      <c r="BK158" s="10">
        <v>0</v>
      </c>
      <c r="BM158" s="10">
        <v>0</v>
      </c>
      <c r="BP158" s="10">
        <v>34798</v>
      </c>
      <c r="BZ158" s="10">
        <v>7032</v>
      </c>
      <c r="CA158" s="10">
        <v>0</v>
      </c>
      <c r="CD158" s="10">
        <v>0</v>
      </c>
      <c r="DU158" s="10">
        <v>27060</v>
      </c>
      <c r="DV158" s="10">
        <v>0</v>
      </c>
      <c r="DW158" s="10">
        <v>150208</v>
      </c>
      <c r="EE158" s="10">
        <v>0</v>
      </c>
      <c r="EH158" s="10">
        <v>7552</v>
      </c>
      <c r="EK158" s="10">
        <v>0</v>
      </c>
      <c r="EN158" s="10">
        <v>4225</v>
      </c>
      <c r="EO158" s="10">
        <v>2689</v>
      </c>
      <c r="ES158" s="10">
        <v>6021</v>
      </c>
      <c r="ET158" s="10">
        <v>0</v>
      </c>
      <c r="EZ158" s="10">
        <v>3317</v>
      </c>
      <c r="FB158" s="10">
        <v>0</v>
      </c>
      <c r="FT158" s="10">
        <v>7055</v>
      </c>
      <c r="FZ158" s="10">
        <v>0</v>
      </c>
      <c r="GB158" s="10">
        <v>0</v>
      </c>
      <c r="GO158" s="10">
        <v>0</v>
      </c>
      <c r="GP158" s="10">
        <v>30620</v>
      </c>
      <c r="GR158" s="10">
        <v>9273</v>
      </c>
      <c r="HB158" s="10">
        <v>0</v>
      </c>
      <c r="HC158" s="10">
        <v>0</v>
      </c>
      <c r="HD158" s="10">
        <v>0</v>
      </c>
      <c r="HJ158" s="10">
        <v>0</v>
      </c>
      <c r="HN158" s="10">
        <v>0</v>
      </c>
      <c r="HU158" s="10">
        <v>0</v>
      </c>
      <c r="IH158" s="10">
        <v>0</v>
      </c>
      <c r="JF158" s="10">
        <v>8519</v>
      </c>
      <c r="JG158" s="10">
        <v>5908</v>
      </c>
      <c r="JM158" s="10">
        <v>0</v>
      </c>
      <c r="JX158" s="10">
        <v>3874</v>
      </c>
      <c r="KD158" s="10">
        <v>0</v>
      </c>
      <c r="KE158" s="10">
        <v>0</v>
      </c>
      <c r="KI158" s="10">
        <v>3455</v>
      </c>
      <c r="KL158" s="10">
        <v>6206</v>
      </c>
      <c r="KM158" s="10">
        <v>0</v>
      </c>
      <c r="KO158" s="10">
        <v>0</v>
      </c>
      <c r="KR158" s="10">
        <v>0</v>
      </c>
      <c r="KT158" s="10">
        <v>0</v>
      </c>
      <c r="KY158" s="10">
        <v>0</v>
      </c>
      <c r="KZ158" s="10">
        <v>0</v>
      </c>
      <c r="LA158" s="10">
        <v>28626</v>
      </c>
      <c r="LB158" s="10">
        <v>0</v>
      </c>
      <c r="LG158" s="10">
        <v>76992</v>
      </c>
      <c r="LH158" s="10">
        <v>170</v>
      </c>
      <c r="LJ158" s="10">
        <v>30649</v>
      </c>
      <c r="ML158" s="10">
        <v>0</v>
      </c>
      <c r="MS158" s="10">
        <v>0</v>
      </c>
      <c r="MU158" s="10">
        <v>8721</v>
      </c>
      <c r="NB158" s="10">
        <v>0</v>
      </c>
      <c r="OS158" s="10">
        <v>0</v>
      </c>
    </row>
    <row r="159" spans="1:411" s="10" customFormat="1">
      <c r="A159" s="10" t="s">
        <v>100</v>
      </c>
      <c r="H159" s="10">
        <v>80267</v>
      </c>
      <c r="AD159" s="80"/>
      <c r="AF159" s="10">
        <v>0</v>
      </c>
      <c r="AR159" s="10">
        <v>0</v>
      </c>
      <c r="BA159" s="10">
        <v>0</v>
      </c>
      <c r="BB159" s="10">
        <v>4587</v>
      </c>
      <c r="BC159" s="10">
        <v>7118</v>
      </c>
      <c r="BD159" s="10">
        <v>28342</v>
      </c>
      <c r="BE159" s="10">
        <v>16152</v>
      </c>
      <c r="BF159" s="10">
        <v>26757</v>
      </c>
      <c r="BG159" s="10">
        <v>19063</v>
      </c>
      <c r="BI159" s="10">
        <v>78425</v>
      </c>
      <c r="BK159" s="10">
        <v>0</v>
      </c>
      <c r="BM159" s="10">
        <v>0</v>
      </c>
      <c r="CA159" s="10">
        <v>0</v>
      </c>
      <c r="CD159" s="10">
        <v>0</v>
      </c>
      <c r="DV159" s="10">
        <v>0</v>
      </c>
      <c r="EB159" s="10">
        <v>50871</v>
      </c>
      <c r="EE159" s="10">
        <v>0</v>
      </c>
      <c r="EG159" s="10">
        <v>3457</v>
      </c>
      <c r="EK159" s="10">
        <v>0</v>
      </c>
      <c r="ER159" s="10">
        <v>92222</v>
      </c>
      <c r="ET159" s="10">
        <v>0</v>
      </c>
      <c r="FB159" s="10">
        <v>0</v>
      </c>
      <c r="FZ159" s="10">
        <v>0</v>
      </c>
      <c r="GB159" s="10">
        <v>0</v>
      </c>
      <c r="GL159" s="10">
        <v>56588</v>
      </c>
      <c r="GO159" s="10">
        <v>0</v>
      </c>
      <c r="HB159" s="10">
        <v>0</v>
      </c>
      <c r="HC159" s="10">
        <v>0</v>
      </c>
      <c r="HD159" s="10">
        <v>0</v>
      </c>
      <c r="HH159" s="10">
        <v>15739</v>
      </c>
      <c r="HI159" s="10">
        <v>18939</v>
      </c>
      <c r="HJ159" s="10">
        <v>0</v>
      </c>
      <c r="HK159" s="10">
        <v>7507</v>
      </c>
      <c r="HN159" s="10">
        <v>0</v>
      </c>
      <c r="HU159" s="10">
        <v>6528</v>
      </c>
      <c r="HW159" s="10">
        <v>17779</v>
      </c>
      <c r="HY159" s="10">
        <v>11382</v>
      </c>
      <c r="IA159" s="10">
        <v>56726</v>
      </c>
      <c r="IH159" s="10">
        <v>0</v>
      </c>
      <c r="JM159" s="10">
        <v>0</v>
      </c>
      <c r="KD159" s="10">
        <v>0</v>
      </c>
      <c r="KE159" s="10">
        <v>0</v>
      </c>
      <c r="KM159" s="10">
        <v>8107</v>
      </c>
      <c r="KO159" s="10">
        <v>0</v>
      </c>
      <c r="KP159" s="10">
        <v>916</v>
      </c>
      <c r="KR159" s="10">
        <v>0</v>
      </c>
      <c r="KT159" s="10">
        <v>0</v>
      </c>
      <c r="KY159" s="10">
        <v>0</v>
      </c>
      <c r="KZ159" s="10">
        <v>0</v>
      </c>
      <c r="LB159" s="10">
        <v>0</v>
      </c>
      <c r="LO159" s="10">
        <v>23747</v>
      </c>
      <c r="LQ159" s="10">
        <v>6910</v>
      </c>
      <c r="LU159" s="10">
        <v>8730</v>
      </c>
      <c r="ML159" s="10">
        <v>0</v>
      </c>
      <c r="MN159" s="10">
        <v>87934</v>
      </c>
      <c r="MS159" s="10">
        <v>0</v>
      </c>
      <c r="NB159" s="10">
        <v>0</v>
      </c>
      <c r="NQ159" s="10">
        <v>132131</v>
      </c>
      <c r="NS159" s="10">
        <v>5016</v>
      </c>
      <c r="OS159" s="10">
        <v>0</v>
      </c>
    </row>
    <row r="160" spans="1:411" s="10" customFormat="1">
      <c r="A160" s="10" t="s">
        <v>101</v>
      </c>
      <c r="B160" s="10">
        <v>6959</v>
      </c>
      <c r="C160" s="10">
        <v>196873</v>
      </c>
      <c r="D160" s="10">
        <v>11642</v>
      </c>
      <c r="E160" s="10">
        <v>1497643</v>
      </c>
      <c r="F160" s="10">
        <v>533324</v>
      </c>
      <c r="G160" s="10">
        <v>618091</v>
      </c>
      <c r="H160" s="10">
        <v>270702</v>
      </c>
      <c r="I160" s="10">
        <v>124208</v>
      </c>
      <c r="J160" s="10">
        <v>85564</v>
      </c>
      <c r="K160" s="10">
        <v>0</v>
      </c>
      <c r="L160" s="10">
        <v>563853</v>
      </c>
      <c r="M160" s="10">
        <v>288880</v>
      </c>
      <c r="N160" s="10">
        <v>195764</v>
      </c>
      <c r="O160" s="10">
        <v>543566</v>
      </c>
      <c r="P160" s="10">
        <v>905695</v>
      </c>
      <c r="Q160" s="10">
        <v>123173</v>
      </c>
      <c r="R160" s="10">
        <v>0</v>
      </c>
      <c r="S160" s="10">
        <v>0</v>
      </c>
      <c r="T160" s="10">
        <v>687018</v>
      </c>
      <c r="U160" s="10">
        <v>187055</v>
      </c>
      <c r="V160" s="10">
        <v>451600</v>
      </c>
      <c r="W160" s="10">
        <v>252179</v>
      </c>
      <c r="X160" s="10">
        <v>288199</v>
      </c>
      <c r="Y160" s="10">
        <v>490892</v>
      </c>
      <c r="Z160" s="10">
        <v>505761</v>
      </c>
      <c r="AA160" s="10">
        <v>492465</v>
      </c>
      <c r="AB160" s="10">
        <v>551899</v>
      </c>
      <c r="AC160" s="10">
        <v>628732</v>
      </c>
      <c r="AD160" s="28">
        <f>SUM(AD154:AD159)</f>
        <v>2844573</v>
      </c>
      <c r="AE160" s="10">
        <v>0</v>
      </c>
      <c r="AF160" s="10">
        <v>494058</v>
      </c>
      <c r="AG160" s="10">
        <v>85986</v>
      </c>
      <c r="AH160" s="10">
        <v>61783</v>
      </c>
      <c r="AI160" s="10">
        <v>60895</v>
      </c>
      <c r="AJ160" s="10">
        <v>113567</v>
      </c>
      <c r="AK160" s="10">
        <v>61938</v>
      </c>
      <c r="AL160" s="10">
        <v>129908</v>
      </c>
      <c r="AM160" s="10">
        <v>88715</v>
      </c>
      <c r="AN160" s="10">
        <v>49467</v>
      </c>
      <c r="AO160" s="10">
        <v>58750</v>
      </c>
      <c r="AP160" s="10">
        <v>58147</v>
      </c>
      <c r="AQ160" s="10">
        <v>63650</v>
      </c>
      <c r="AR160" s="10">
        <v>61373</v>
      </c>
      <c r="AS160" s="10">
        <v>98474</v>
      </c>
      <c r="AT160" s="10">
        <v>77988</v>
      </c>
      <c r="AU160" s="10">
        <v>56931</v>
      </c>
      <c r="AV160" s="10">
        <v>42989</v>
      </c>
      <c r="AW160" s="10">
        <v>522458</v>
      </c>
      <c r="AX160" s="10">
        <v>43236</v>
      </c>
      <c r="AY160" s="10">
        <v>0</v>
      </c>
      <c r="AZ160" s="10">
        <v>58898</v>
      </c>
      <c r="BA160" s="10">
        <v>75547</v>
      </c>
      <c r="BB160" s="10">
        <v>308806</v>
      </c>
      <c r="BC160" s="10">
        <v>37004</v>
      </c>
      <c r="BD160" s="10">
        <v>393905</v>
      </c>
      <c r="BE160" s="10">
        <v>90064</v>
      </c>
      <c r="BF160" s="10">
        <v>203983</v>
      </c>
      <c r="BG160" s="10">
        <v>73384</v>
      </c>
      <c r="BH160" s="10">
        <v>618246</v>
      </c>
      <c r="BI160" s="10">
        <v>78425</v>
      </c>
      <c r="BJ160" s="10">
        <v>2552907</v>
      </c>
      <c r="BK160" s="10">
        <v>799867</v>
      </c>
      <c r="BL160" s="10">
        <v>15956</v>
      </c>
      <c r="BM160" s="10">
        <v>0</v>
      </c>
      <c r="BN160" s="10">
        <v>141236</v>
      </c>
      <c r="BO160" s="10">
        <v>94837</v>
      </c>
      <c r="BP160" s="10">
        <v>231595</v>
      </c>
      <c r="BQ160" s="10">
        <v>401778</v>
      </c>
      <c r="BR160" s="10">
        <v>290706</v>
      </c>
      <c r="BS160" s="10">
        <v>35969</v>
      </c>
      <c r="BT160" s="10">
        <v>204707</v>
      </c>
      <c r="BU160" s="10">
        <v>218699</v>
      </c>
      <c r="BV160" s="10">
        <v>24722</v>
      </c>
      <c r="BW160" s="10">
        <v>33902</v>
      </c>
      <c r="BX160" s="10">
        <v>182262</v>
      </c>
      <c r="BY160" s="10">
        <v>375893</v>
      </c>
      <c r="BZ160" s="10">
        <v>262624</v>
      </c>
      <c r="CA160" s="10">
        <v>4377</v>
      </c>
      <c r="CB160" s="10">
        <v>0</v>
      </c>
      <c r="CC160" s="10">
        <v>511788</v>
      </c>
      <c r="CD160" s="10">
        <v>103292</v>
      </c>
      <c r="CE160" s="10">
        <v>285645</v>
      </c>
      <c r="CF160" s="10">
        <v>516070</v>
      </c>
      <c r="CG160" s="10">
        <v>33221</v>
      </c>
      <c r="CH160" s="10">
        <v>81427</v>
      </c>
      <c r="CI160" s="10">
        <v>70393</v>
      </c>
      <c r="CJ160" s="10">
        <v>110828</v>
      </c>
      <c r="CK160" s="10">
        <v>90476</v>
      </c>
      <c r="CL160" s="10">
        <v>92444</v>
      </c>
      <c r="CM160" s="10">
        <v>86187</v>
      </c>
      <c r="CN160" s="10">
        <v>673509</v>
      </c>
      <c r="CO160" s="10">
        <v>43110</v>
      </c>
      <c r="CP160" s="10">
        <v>67978</v>
      </c>
      <c r="CQ160" s="10">
        <v>76736</v>
      </c>
      <c r="CR160" s="10">
        <v>86841</v>
      </c>
      <c r="CS160" s="10">
        <v>101425</v>
      </c>
      <c r="CT160" s="10">
        <v>59178</v>
      </c>
      <c r="CU160" s="10">
        <v>87049</v>
      </c>
      <c r="CV160" s="10">
        <v>73812</v>
      </c>
      <c r="CW160" s="10">
        <v>73665</v>
      </c>
      <c r="CX160" s="10">
        <v>47526</v>
      </c>
      <c r="CY160" s="10">
        <v>22017</v>
      </c>
      <c r="CZ160" s="10">
        <v>79974</v>
      </c>
      <c r="DA160" s="10">
        <v>99303</v>
      </c>
      <c r="DB160" s="10">
        <v>86556</v>
      </c>
      <c r="DC160" s="10">
        <v>87551</v>
      </c>
      <c r="DD160" s="10">
        <v>62286</v>
      </c>
      <c r="DE160" s="10">
        <v>0</v>
      </c>
      <c r="DF160" s="10">
        <v>0</v>
      </c>
      <c r="DG160" s="10">
        <v>201949</v>
      </c>
      <c r="DH160" s="10">
        <v>291755</v>
      </c>
      <c r="DI160" s="10">
        <v>0</v>
      </c>
      <c r="DJ160" s="10">
        <v>510551</v>
      </c>
      <c r="DK160" s="10">
        <v>4608</v>
      </c>
      <c r="DL160" s="10">
        <v>238117</v>
      </c>
      <c r="DM160" s="10">
        <v>231826</v>
      </c>
      <c r="DN160" s="10">
        <v>37650</v>
      </c>
      <c r="DO160" s="10">
        <v>769522</v>
      </c>
      <c r="DP160" s="10">
        <v>68606</v>
      </c>
      <c r="DQ160" s="10">
        <v>0</v>
      </c>
      <c r="DR160" s="10">
        <v>11714</v>
      </c>
      <c r="DS160" s="10">
        <v>113649</v>
      </c>
      <c r="DT160" s="10">
        <v>453322</v>
      </c>
      <c r="DU160" s="10">
        <v>158362</v>
      </c>
      <c r="DV160" s="10">
        <v>223283</v>
      </c>
      <c r="DW160" s="10">
        <v>2516150</v>
      </c>
      <c r="DX160" s="10">
        <v>240737</v>
      </c>
      <c r="DY160" s="10">
        <v>28037</v>
      </c>
      <c r="DZ160" s="10">
        <v>99719</v>
      </c>
      <c r="EA160" s="10">
        <v>590900</v>
      </c>
      <c r="EB160" s="10">
        <v>342557</v>
      </c>
      <c r="EC160" s="10">
        <v>300279</v>
      </c>
      <c r="ED160" s="10">
        <v>196847</v>
      </c>
      <c r="EE160" s="10">
        <v>149418</v>
      </c>
      <c r="EF160" s="10">
        <v>29798</v>
      </c>
      <c r="EG160" s="10">
        <v>180146</v>
      </c>
      <c r="EH160" s="10">
        <v>111126</v>
      </c>
      <c r="EI160" s="10">
        <v>282141</v>
      </c>
      <c r="EJ160" s="10">
        <v>167839</v>
      </c>
      <c r="EK160" s="10">
        <v>233308</v>
      </c>
      <c r="EL160" s="10">
        <v>239094</v>
      </c>
      <c r="EM160" s="10">
        <v>36497</v>
      </c>
      <c r="EN160" s="10">
        <v>316955</v>
      </c>
      <c r="EO160" s="10">
        <v>413534</v>
      </c>
      <c r="EQ160" s="10">
        <v>313704</v>
      </c>
      <c r="ER160" s="10">
        <v>575145</v>
      </c>
      <c r="ES160" s="10">
        <v>310545</v>
      </c>
      <c r="ET160" s="10">
        <v>462616</v>
      </c>
      <c r="EU160" s="10">
        <v>0</v>
      </c>
      <c r="EV160" s="10">
        <v>26220</v>
      </c>
      <c r="EW160" s="10">
        <v>286036</v>
      </c>
      <c r="EX160" s="10">
        <v>126979</v>
      </c>
      <c r="EY160" s="10">
        <v>970486</v>
      </c>
      <c r="EZ160" s="10">
        <v>130680</v>
      </c>
      <c r="FA160" s="10">
        <v>360920</v>
      </c>
      <c r="FB160" s="10">
        <v>286671</v>
      </c>
      <c r="FC160" s="10">
        <v>631657</v>
      </c>
      <c r="FD160" s="10">
        <v>275959</v>
      </c>
      <c r="FE160" s="10">
        <v>538741</v>
      </c>
      <c r="FF160" s="10">
        <v>0</v>
      </c>
      <c r="FG160" s="10">
        <v>181036</v>
      </c>
      <c r="FH160" s="10">
        <v>279637</v>
      </c>
      <c r="FI160" s="10">
        <v>367003</v>
      </c>
      <c r="FJ160" s="10">
        <v>261274</v>
      </c>
      <c r="FK160" s="10">
        <v>404688</v>
      </c>
      <c r="FL160" s="10">
        <v>340114</v>
      </c>
      <c r="FM160" s="10">
        <v>1508139</v>
      </c>
      <c r="FN160" s="10">
        <v>384935</v>
      </c>
      <c r="FO160" s="10">
        <v>787841</v>
      </c>
      <c r="FP160" s="10">
        <v>928286</v>
      </c>
      <c r="FQ160" s="10">
        <v>43524</v>
      </c>
      <c r="FR160" s="10">
        <v>689683</v>
      </c>
      <c r="FS160" s="10">
        <v>0</v>
      </c>
      <c r="FT160" s="10">
        <v>291974</v>
      </c>
      <c r="FU160" s="10">
        <v>139919</v>
      </c>
      <c r="FV160" s="10">
        <v>0</v>
      </c>
      <c r="FW160" s="10">
        <v>1276627</v>
      </c>
      <c r="FX160" s="10">
        <v>1028115</v>
      </c>
      <c r="FY160" s="10">
        <v>929536</v>
      </c>
      <c r="FZ160" s="10">
        <v>106550</v>
      </c>
      <c r="GA160" s="10">
        <v>47610</v>
      </c>
      <c r="GB160" s="10">
        <v>432482</v>
      </c>
      <c r="GC160" s="10">
        <v>510551</v>
      </c>
      <c r="GD160" s="10">
        <v>1902335</v>
      </c>
      <c r="GE160" s="10">
        <v>38144</v>
      </c>
      <c r="GF160" s="10">
        <v>127279</v>
      </c>
      <c r="GG160" s="10">
        <v>0</v>
      </c>
      <c r="GH160" s="10">
        <v>41006</v>
      </c>
      <c r="GI160" s="10">
        <v>43104</v>
      </c>
      <c r="GJ160" s="10">
        <v>498545</v>
      </c>
      <c r="GK160" s="10">
        <v>246243</v>
      </c>
      <c r="GL160" s="10">
        <v>56588</v>
      </c>
      <c r="GM160" s="10">
        <v>0</v>
      </c>
      <c r="GN160" s="10">
        <v>23844</v>
      </c>
      <c r="GO160" s="10">
        <v>56598</v>
      </c>
      <c r="GP160" s="10">
        <v>469756</v>
      </c>
      <c r="GQ160" s="10">
        <v>138172</v>
      </c>
      <c r="GR160" s="10">
        <v>444947</v>
      </c>
      <c r="GS160" s="10">
        <v>780916</v>
      </c>
      <c r="GT160" s="10">
        <v>180863</v>
      </c>
      <c r="GU160" s="10">
        <v>625764</v>
      </c>
      <c r="GV160" s="10">
        <v>2468761</v>
      </c>
      <c r="GW160" s="10">
        <v>0</v>
      </c>
      <c r="GX160" s="10">
        <v>53918</v>
      </c>
      <c r="GY160" s="10">
        <v>53533</v>
      </c>
      <c r="GZ160" s="10">
        <v>73256</v>
      </c>
      <c r="HA160" s="10">
        <v>1167986</v>
      </c>
      <c r="HB160" s="10">
        <v>62162</v>
      </c>
      <c r="HC160" s="10">
        <v>55438</v>
      </c>
      <c r="HD160" s="10">
        <v>254189</v>
      </c>
      <c r="HE160" s="10">
        <v>107036</v>
      </c>
      <c r="HF160" s="10">
        <v>131444</v>
      </c>
      <c r="HG160" s="10">
        <v>0</v>
      </c>
      <c r="HH160" s="10">
        <v>623374</v>
      </c>
      <c r="HI160" s="10">
        <v>412772</v>
      </c>
      <c r="HJ160" s="10">
        <v>415477</v>
      </c>
      <c r="HK160" s="10">
        <v>770324</v>
      </c>
      <c r="HL160" s="10">
        <v>237086</v>
      </c>
      <c r="HM160" s="10">
        <v>473712</v>
      </c>
      <c r="HN160" s="10">
        <v>842197</v>
      </c>
      <c r="HO160" s="10">
        <v>1322810</v>
      </c>
      <c r="HP160" s="10">
        <v>1024632</v>
      </c>
      <c r="HQ160" s="10">
        <v>673589</v>
      </c>
      <c r="HR160" s="10">
        <v>102907</v>
      </c>
      <c r="HS160" s="10">
        <v>188027</v>
      </c>
      <c r="HT160" s="10">
        <v>742917</v>
      </c>
      <c r="HU160" s="10">
        <v>283951</v>
      </c>
      <c r="HV160" s="10">
        <v>159926</v>
      </c>
      <c r="HW160" s="10">
        <v>174087</v>
      </c>
      <c r="HX160" s="10">
        <v>333028</v>
      </c>
      <c r="HY160" s="10">
        <v>187752</v>
      </c>
      <c r="HZ160" s="10">
        <v>76074</v>
      </c>
      <c r="IA160" s="10">
        <v>56726</v>
      </c>
      <c r="IB160" s="10">
        <v>221191</v>
      </c>
      <c r="IC160" s="10">
        <v>78514</v>
      </c>
      <c r="ID160" s="10">
        <v>60850</v>
      </c>
      <c r="IE160" s="10">
        <v>0</v>
      </c>
      <c r="IF160" s="10">
        <v>23451</v>
      </c>
      <c r="IG160" s="10">
        <v>54075</v>
      </c>
      <c r="IH160" s="10">
        <v>724911</v>
      </c>
      <c r="II160" s="10">
        <v>162222</v>
      </c>
      <c r="IJ160" s="10">
        <v>247365</v>
      </c>
      <c r="IK160" s="10">
        <v>211370</v>
      </c>
      <c r="IL160" s="10">
        <v>481880</v>
      </c>
      <c r="IM160" s="10">
        <v>153997</v>
      </c>
      <c r="IN160" s="10">
        <v>190494</v>
      </c>
      <c r="IO160" s="10">
        <v>273805</v>
      </c>
      <c r="IP160" s="10">
        <v>606951</v>
      </c>
      <c r="IQ160" s="10">
        <v>215339</v>
      </c>
      <c r="IR160" s="10">
        <v>241485</v>
      </c>
      <c r="IS160" s="10">
        <v>515905</v>
      </c>
      <c r="IT160" s="10">
        <v>340519</v>
      </c>
      <c r="IU160" s="10">
        <v>374006</v>
      </c>
      <c r="IV160" s="10">
        <v>136064</v>
      </c>
      <c r="IW160" s="10">
        <v>403367</v>
      </c>
      <c r="IX160" s="10">
        <v>93513</v>
      </c>
      <c r="IY160" s="10">
        <v>24709</v>
      </c>
      <c r="IZ160" s="10">
        <v>22858</v>
      </c>
      <c r="JA160" s="10">
        <v>42943</v>
      </c>
      <c r="JB160" s="10">
        <v>41040</v>
      </c>
      <c r="JC160" s="10">
        <v>521988</v>
      </c>
      <c r="JD160" s="10">
        <v>69095</v>
      </c>
      <c r="JE160" s="10">
        <v>342148</v>
      </c>
      <c r="JF160" s="10">
        <v>496105</v>
      </c>
      <c r="JG160" s="10">
        <v>224227</v>
      </c>
      <c r="JH160" s="10">
        <v>207365</v>
      </c>
      <c r="JI160" s="10">
        <v>566829</v>
      </c>
      <c r="JJ160" s="10">
        <v>499444</v>
      </c>
      <c r="JK160" s="10">
        <v>244984</v>
      </c>
      <c r="JL160" s="10">
        <v>268299</v>
      </c>
      <c r="JM160" s="10">
        <v>256025</v>
      </c>
      <c r="JN160" s="10">
        <v>400679</v>
      </c>
      <c r="JO160" s="10">
        <v>662394</v>
      </c>
      <c r="JP160" s="10">
        <v>427524</v>
      </c>
      <c r="JQ160" s="10">
        <v>378661</v>
      </c>
      <c r="JR160" s="10">
        <v>173626</v>
      </c>
      <c r="JS160" s="10">
        <v>438869</v>
      </c>
      <c r="JT160" s="10">
        <v>351032</v>
      </c>
      <c r="JU160" s="10">
        <v>563667</v>
      </c>
      <c r="JV160" s="10">
        <v>776799</v>
      </c>
      <c r="JW160" s="10">
        <v>354995</v>
      </c>
      <c r="JX160" s="10">
        <v>89950</v>
      </c>
      <c r="JY160" s="10">
        <v>755941</v>
      </c>
      <c r="JZ160" s="10">
        <v>0</v>
      </c>
      <c r="KA160" s="10">
        <v>37325</v>
      </c>
      <c r="KB160" s="10">
        <v>217855</v>
      </c>
      <c r="KC160" s="10">
        <v>181228</v>
      </c>
      <c r="KD160" s="10">
        <v>7769</v>
      </c>
      <c r="KE160" s="10">
        <v>320480</v>
      </c>
      <c r="KF160" s="10">
        <v>1187543</v>
      </c>
      <c r="KG160" s="10">
        <v>97021</v>
      </c>
      <c r="KH160" s="10">
        <v>46869</v>
      </c>
      <c r="KI160" s="10">
        <v>363654</v>
      </c>
      <c r="KJ160" s="10">
        <v>303557</v>
      </c>
      <c r="KK160" s="10">
        <v>1229479</v>
      </c>
      <c r="KL160" s="10">
        <v>168054</v>
      </c>
      <c r="KM160" s="10">
        <v>302736</v>
      </c>
      <c r="KN160" s="10">
        <v>943959</v>
      </c>
      <c r="KO160" s="10">
        <v>62162</v>
      </c>
      <c r="KP160" s="10">
        <v>123104</v>
      </c>
      <c r="KQ160" s="10">
        <v>62248</v>
      </c>
      <c r="KR160" s="10">
        <v>0</v>
      </c>
      <c r="KS160" s="10">
        <v>0</v>
      </c>
      <c r="KT160" s="10">
        <v>374202</v>
      </c>
      <c r="KU160" s="10">
        <v>84017</v>
      </c>
      <c r="KV160" s="10">
        <v>0</v>
      </c>
      <c r="KW160" s="10">
        <v>29560</v>
      </c>
      <c r="KX160" s="10">
        <v>270990</v>
      </c>
      <c r="KY160" s="10">
        <v>28043</v>
      </c>
      <c r="KZ160" s="10">
        <v>14372</v>
      </c>
      <c r="LA160" s="10">
        <v>445977</v>
      </c>
      <c r="LB160" s="10">
        <v>748496</v>
      </c>
      <c r="LC160" s="10">
        <v>438554</v>
      </c>
      <c r="LD160" s="10">
        <v>167683</v>
      </c>
      <c r="LE160" s="10">
        <v>79412</v>
      </c>
      <c r="LF160" s="10">
        <v>389620</v>
      </c>
      <c r="LG160" s="10">
        <v>76992</v>
      </c>
      <c r="LH160" s="10">
        <v>570252</v>
      </c>
      <c r="LI160" s="10">
        <v>113028</v>
      </c>
      <c r="LJ160" s="10">
        <v>1564418</v>
      </c>
      <c r="LK160" s="10">
        <v>21914</v>
      </c>
      <c r="LL160" s="10">
        <v>2540613</v>
      </c>
      <c r="LM160" s="10">
        <v>0</v>
      </c>
      <c r="LN160" s="10">
        <v>7164</v>
      </c>
      <c r="LO160" s="10">
        <v>913887</v>
      </c>
      <c r="LP160" s="10">
        <v>1305193</v>
      </c>
      <c r="LQ160" s="10">
        <v>317840</v>
      </c>
      <c r="LR160" s="10">
        <v>161109</v>
      </c>
      <c r="LS160" s="10">
        <v>198368</v>
      </c>
      <c r="LT160" s="10">
        <v>17098</v>
      </c>
      <c r="LU160" s="10">
        <v>1113518</v>
      </c>
      <c r="LV160" s="10">
        <v>0</v>
      </c>
      <c r="LW160" s="10">
        <v>258033</v>
      </c>
      <c r="LX160" s="10">
        <v>503894</v>
      </c>
      <c r="LY160" s="10">
        <v>617848</v>
      </c>
      <c r="LZ160" s="10">
        <v>326159</v>
      </c>
      <c r="MA160" s="10">
        <v>124549</v>
      </c>
      <c r="MB160" s="10">
        <v>35177</v>
      </c>
      <c r="MC160" s="10">
        <v>244341</v>
      </c>
      <c r="MD160" s="10">
        <v>205247</v>
      </c>
      <c r="ME160" s="10">
        <v>577085</v>
      </c>
      <c r="MF160" s="10">
        <v>0</v>
      </c>
      <c r="MG160" s="10">
        <v>120733</v>
      </c>
      <c r="MH160" s="10">
        <v>0</v>
      </c>
      <c r="MI160" s="10">
        <v>0</v>
      </c>
      <c r="MJ160" s="10">
        <v>0</v>
      </c>
      <c r="MK160" s="10">
        <v>0</v>
      </c>
      <c r="ML160" s="10">
        <v>593781</v>
      </c>
      <c r="MM160" s="10">
        <v>150724</v>
      </c>
      <c r="MN160" s="10">
        <v>863810</v>
      </c>
      <c r="MO160" s="10">
        <v>2041648</v>
      </c>
      <c r="MP160" s="10">
        <v>345418</v>
      </c>
      <c r="MQ160" s="10">
        <v>282185</v>
      </c>
      <c r="MR160" s="10">
        <v>498310</v>
      </c>
      <c r="MS160" s="10">
        <v>71700</v>
      </c>
      <c r="MT160" s="10">
        <v>93776</v>
      </c>
      <c r="MU160" s="10">
        <v>226386</v>
      </c>
      <c r="MV160" s="10">
        <v>90268</v>
      </c>
      <c r="MW160" s="10">
        <v>142121</v>
      </c>
      <c r="MX160" s="10">
        <v>135799</v>
      </c>
      <c r="MY160" s="10">
        <v>2297511</v>
      </c>
      <c r="MZ160" s="10">
        <v>230090</v>
      </c>
      <c r="NA160" s="10">
        <v>26682</v>
      </c>
      <c r="NB160" s="10">
        <v>29874</v>
      </c>
      <c r="NC160" s="10">
        <v>91087</v>
      </c>
      <c r="ND160" s="10">
        <v>7521</v>
      </c>
      <c r="NE160" s="10">
        <v>22891</v>
      </c>
      <c r="NF160" s="10">
        <v>106909</v>
      </c>
      <c r="NG160" s="10">
        <v>412189</v>
      </c>
      <c r="NH160" s="10">
        <v>0</v>
      </c>
      <c r="NI160" s="10">
        <v>1045603</v>
      </c>
      <c r="NJ160" s="10">
        <v>1582170</v>
      </c>
      <c r="NK160" s="10">
        <v>966505</v>
      </c>
      <c r="NL160" s="10">
        <v>82852</v>
      </c>
      <c r="NM160" s="10">
        <v>212928</v>
      </c>
      <c r="NN160" s="10">
        <v>241504</v>
      </c>
      <c r="NO160" s="10">
        <v>0</v>
      </c>
      <c r="NP160" s="10">
        <v>1174763</v>
      </c>
      <c r="NQ160" s="10">
        <v>333129</v>
      </c>
      <c r="NR160" s="10">
        <v>131422</v>
      </c>
      <c r="NS160" s="10">
        <v>44695</v>
      </c>
      <c r="NT160" s="10">
        <v>181156</v>
      </c>
      <c r="NU160" s="10">
        <v>561937</v>
      </c>
      <c r="NV160" s="10">
        <v>380840</v>
      </c>
      <c r="NW160" s="10">
        <v>4608</v>
      </c>
      <c r="NX160" s="10">
        <v>724141</v>
      </c>
      <c r="NY160" s="10">
        <v>3627</v>
      </c>
      <c r="NZ160" s="10">
        <v>4868</v>
      </c>
      <c r="OA160" s="10">
        <v>346608</v>
      </c>
      <c r="OB160" s="10">
        <v>332877</v>
      </c>
      <c r="OC160" s="10">
        <v>914978</v>
      </c>
      <c r="OD160" s="10">
        <v>330374</v>
      </c>
      <c r="OE160" s="10">
        <v>20003</v>
      </c>
      <c r="OF160" s="10">
        <v>190567</v>
      </c>
      <c r="OG160" s="10">
        <v>663422</v>
      </c>
      <c r="OH160" s="10">
        <v>79308</v>
      </c>
      <c r="OI160" s="10">
        <v>247827</v>
      </c>
      <c r="OJ160" s="10">
        <v>0</v>
      </c>
      <c r="OK160" s="10">
        <v>42933</v>
      </c>
      <c r="OL160" s="10">
        <v>417105</v>
      </c>
      <c r="OM160" s="10">
        <v>604835</v>
      </c>
      <c r="ON160" s="10">
        <v>17752</v>
      </c>
      <c r="OO160" s="10">
        <v>78584</v>
      </c>
      <c r="OP160" s="10">
        <v>0</v>
      </c>
      <c r="OQ160" s="10">
        <v>1288351</v>
      </c>
      <c r="OR160" s="10">
        <v>404086</v>
      </c>
      <c r="OS160" s="10">
        <v>332741</v>
      </c>
      <c r="OT160" s="10">
        <v>212559</v>
      </c>
      <c r="OU160" s="10">
        <v>62586</v>
      </c>
    </row>
    <row r="161" spans="1:411" s="10" customFormat="1">
      <c r="AD161" s="28"/>
    </row>
    <row r="162" spans="1:411" s="10" customFormat="1">
      <c r="A162" s="10" t="s">
        <v>102</v>
      </c>
      <c r="B162" s="10">
        <v>620344</v>
      </c>
      <c r="C162" s="10">
        <v>5721611</v>
      </c>
      <c r="D162" s="10">
        <v>1280963</v>
      </c>
      <c r="E162" s="10">
        <v>12020678</v>
      </c>
      <c r="F162" s="10">
        <v>5490363</v>
      </c>
      <c r="G162" s="10">
        <v>8627243</v>
      </c>
      <c r="H162" s="10">
        <v>5507032</v>
      </c>
      <c r="I162" s="10">
        <v>1345271</v>
      </c>
      <c r="J162" s="10">
        <v>1817119</v>
      </c>
      <c r="K162" s="10">
        <v>1706084</v>
      </c>
      <c r="L162" s="10">
        <v>3525374</v>
      </c>
      <c r="M162" s="10">
        <v>4178142</v>
      </c>
      <c r="N162" s="10">
        <v>1223808</v>
      </c>
      <c r="O162" s="10">
        <v>633139</v>
      </c>
      <c r="P162" s="10">
        <v>1002340</v>
      </c>
      <c r="Q162" s="10">
        <v>1175300</v>
      </c>
      <c r="R162" s="10">
        <v>2882091</v>
      </c>
      <c r="S162" s="10">
        <v>5807488</v>
      </c>
      <c r="T162" s="10">
        <v>4933892</v>
      </c>
      <c r="U162" s="10">
        <v>1655641</v>
      </c>
      <c r="V162" s="10">
        <v>2788159</v>
      </c>
      <c r="W162" s="10">
        <v>2179274</v>
      </c>
      <c r="X162" s="10">
        <v>2512394</v>
      </c>
      <c r="Y162" s="10">
        <v>4414092</v>
      </c>
      <c r="Z162" s="10">
        <v>4599439</v>
      </c>
      <c r="AA162" s="10">
        <v>3978890</v>
      </c>
      <c r="AB162" s="10">
        <v>4126861</v>
      </c>
      <c r="AC162" s="10">
        <v>3756398</v>
      </c>
      <c r="AD162" s="28">
        <f>SUM(AD140,AD145,AD152,AD160)</f>
        <v>82394133</v>
      </c>
      <c r="AE162" s="10">
        <v>50726276</v>
      </c>
      <c r="AF162" s="10">
        <v>2697592</v>
      </c>
      <c r="AG162" s="10">
        <v>7112460</v>
      </c>
      <c r="AH162" s="10">
        <v>4408038</v>
      </c>
      <c r="AI162" s="10">
        <v>4581526</v>
      </c>
      <c r="AJ162" s="10">
        <v>4612591</v>
      </c>
      <c r="AK162" s="10">
        <v>4842464</v>
      </c>
      <c r="AL162" s="10">
        <v>5995076</v>
      </c>
      <c r="AM162" s="10">
        <v>6909000</v>
      </c>
      <c r="AN162" s="10">
        <v>8379384</v>
      </c>
      <c r="AO162" s="10">
        <v>4021296</v>
      </c>
      <c r="AP162" s="10">
        <v>4307364</v>
      </c>
      <c r="AQ162" s="10">
        <v>6428000</v>
      </c>
      <c r="AR162" s="10">
        <v>5144916</v>
      </c>
      <c r="AS162" s="10">
        <v>4292093</v>
      </c>
      <c r="AT162" s="10">
        <v>6806919</v>
      </c>
      <c r="AU162" s="10">
        <v>5384934</v>
      </c>
      <c r="AV162" s="10">
        <v>3907698</v>
      </c>
      <c r="AW162" s="10">
        <v>5709773</v>
      </c>
      <c r="AX162" s="10">
        <v>4226221</v>
      </c>
      <c r="AY162" s="10">
        <v>7909353</v>
      </c>
      <c r="AZ162" s="10">
        <v>7155405</v>
      </c>
      <c r="BA162" s="10">
        <v>7455468</v>
      </c>
      <c r="BB162" s="10">
        <v>946811</v>
      </c>
      <c r="BC162" s="10">
        <v>1027001</v>
      </c>
      <c r="BD162" s="10">
        <v>4290606</v>
      </c>
      <c r="BE162" s="10">
        <v>2382969</v>
      </c>
      <c r="BF162" s="10">
        <v>3892154</v>
      </c>
      <c r="BG162" s="10">
        <v>2707697</v>
      </c>
      <c r="BH162" s="10">
        <v>6060407</v>
      </c>
      <c r="BI162" s="10">
        <v>1310186</v>
      </c>
      <c r="BJ162" s="10">
        <v>16587041</v>
      </c>
      <c r="BK162" s="10">
        <v>20584194</v>
      </c>
      <c r="BL162" s="10">
        <v>1872884</v>
      </c>
      <c r="BM162" s="10">
        <v>750931</v>
      </c>
      <c r="BN162" s="10">
        <v>4978833</v>
      </c>
      <c r="BO162" s="10">
        <v>8785334</v>
      </c>
      <c r="BP162" s="10">
        <v>3805322</v>
      </c>
      <c r="BQ162" s="10">
        <v>4780764</v>
      </c>
      <c r="BR162" s="10">
        <v>4106742</v>
      </c>
      <c r="BS162" s="10">
        <v>3748022</v>
      </c>
      <c r="BT162" s="10">
        <v>2971106</v>
      </c>
      <c r="BU162" s="10">
        <v>5770672</v>
      </c>
      <c r="BV162" s="10">
        <v>4856322</v>
      </c>
      <c r="BW162" s="10">
        <v>4390577</v>
      </c>
      <c r="BX162" s="10">
        <v>1245217</v>
      </c>
      <c r="BY162" s="10">
        <v>3911522</v>
      </c>
      <c r="BZ162" s="10">
        <v>3119390</v>
      </c>
      <c r="CA162" s="10">
        <v>7065586</v>
      </c>
      <c r="CB162" s="10">
        <v>787150</v>
      </c>
      <c r="CC162" s="10">
        <v>2646837</v>
      </c>
      <c r="CD162" s="10">
        <v>1038190</v>
      </c>
      <c r="CE162" s="10">
        <v>4215101</v>
      </c>
      <c r="CF162" s="10">
        <v>5183681</v>
      </c>
      <c r="CG162" s="10">
        <v>3262119</v>
      </c>
      <c r="CH162" s="10">
        <v>7381670</v>
      </c>
      <c r="CI162" s="10">
        <v>7874923</v>
      </c>
      <c r="CJ162" s="10">
        <v>9308684</v>
      </c>
      <c r="CK162" s="10">
        <v>5343911</v>
      </c>
      <c r="CL162" s="10">
        <v>10607772</v>
      </c>
      <c r="CM162" s="10">
        <v>6743546</v>
      </c>
      <c r="CN162" s="10">
        <v>2545792</v>
      </c>
      <c r="CO162" s="10">
        <v>3222000</v>
      </c>
      <c r="CP162" s="10">
        <v>5278488</v>
      </c>
      <c r="CQ162" s="10">
        <v>5511898</v>
      </c>
      <c r="CR162" s="10">
        <v>6159100</v>
      </c>
      <c r="CS162" s="10">
        <v>8482733</v>
      </c>
      <c r="CT162" s="10">
        <v>6563099</v>
      </c>
      <c r="CU162" s="10">
        <v>6556984</v>
      </c>
      <c r="CV162" s="10">
        <v>6967690</v>
      </c>
      <c r="CW162" s="10">
        <v>4953151</v>
      </c>
      <c r="CX162" s="10">
        <v>4354551</v>
      </c>
      <c r="CY162" s="10">
        <v>2221903</v>
      </c>
      <c r="CZ162" s="10">
        <v>5089380</v>
      </c>
      <c r="DA162" s="10">
        <v>6095546</v>
      </c>
      <c r="DB162" s="10">
        <v>6386310</v>
      </c>
      <c r="DC162" s="10">
        <v>6646537</v>
      </c>
      <c r="DD162" s="10">
        <v>3340203</v>
      </c>
      <c r="DE162" s="10">
        <v>12525090</v>
      </c>
      <c r="DF162" s="10">
        <v>698007</v>
      </c>
      <c r="DG162" s="10">
        <v>3975519</v>
      </c>
      <c r="DH162" s="10">
        <v>2393316</v>
      </c>
      <c r="DI162" s="10">
        <v>2194615</v>
      </c>
      <c r="DJ162" s="10">
        <v>2888606</v>
      </c>
      <c r="DK162" s="10">
        <v>4691275</v>
      </c>
      <c r="DL162" s="10">
        <v>1324539</v>
      </c>
      <c r="DM162" s="10">
        <v>4675328</v>
      </c>
      <c r="DN162" s="10">
        <v>2586687</v>
      </c>
      <c r="DO162" s="10">
        <v>4975853</v>
      </c>
      <c r="DP162" s="10">
        <v>4782129</v>
      </c>
      <c r="DQ162" s="10">
        <v>2797593</v>
      </c>
      <c r="DR162" s="10">
        <v>853795</v>
      </c>
      <c r="DS162" s="10">
        <v>716981</v>
      </c>
      <c r="DT162" s="10">
        <v>7049558</v>
      </c>
      <c r="DU162" s="10">
        <v>2621364</v>
      </c>
      <c r="DV162" s="10">
        <v>1477197</v>
      </c>
      <c r="DW162" s="10">
        <v>11771606</v>
      </c>
      <c r="DX162" s="10">
        <v>4328498</v>
      </c>
      <c r="DY162" s="10">
        <v>2334194</v>
      </c>
      <c r="DZ162" s="10">
        <v>7111297</v>
      </c>
      <c r="EA162" s="10">
        <v>5189504</v>
      </c>
      <c r="EB162" s="10">
        <v>4268898</v>
      </c>
      <c r="EC162" s="10">
        <v>3567933</v>
      </c>
      <c r="ED162" s="10">
        <v>1126648</v>
      </c>
      <c r="EE162" s="10">
        <v>4093072</v>
      </c>
      <c r="EF162" s="10">
        <v>2098479</v>
      </c>
      <c r="EG162" s="10">
        <v>1198356</v>
      </c>
      <c r="EH162" s="10">
        <v>1897455</v>
      </c>
      <c r="EI162" s="10">
        <v>4183263</v>
      </c>
      <c r="EJ162" s="10">
        <v>859253</v>
      </c>
      <c r="EK162" s="10">
        <v>1722208</v>
      </c>
      <c r="EL162" s="10">
        <v>1373365</v>
      </c>
      <c r="EM162" s="10">
        <v>2246912</v>
      </c>
      <c r="EN162" s="10">
        <v>4532793</v>
      </c>
      <c r="EO162" s="10">
        <v>5864775</v>
      </c>
      <c r="EQ162" s="10">
        <v>3512675</v>
      </c>
      <c r="ER162" s="10">
        <v>1925615</v>
      </c>
      <c r="ES162" s="10">
        <v>2477899</v>
      </c>
      <c r="ET162" s="10">
        <v>7319056</v>
      </c>
      <c r="EU162" s="10">
        <v>1599758</v>
      </c>
      <c r="EV162" s="10">
        <v>473336</v>
      </c>
      <c r="EW162" s="10">
        <v>3794527</v>
      </c>
      <c r="EX162" s="10">
        <v>1704862</v>
      </c>
      <c r="EY162" s="10">
        <v>3563033</v>
      </c>
      <c r="EZ162" s="10">
        <v>1004313</v>
      </c>
      <c r="FA162" s="10">
        <v>4959178</v>
      </c>
      <c r="FB162" s="10">
        <v>2209849</v>
      </c>
      <c r="FC162" s="10">
        <v>3389671</v>
      </c>
      <c r="FD162" s="10">
        <v>1743750</v>
      </c>
      <c r="FE162" s="10">
        <v>5357898</v>
      </c>
      <c r="FF162" s="10">
        <v>4788072</v>
      </c>
      <c r="FG162" s="10">
        <v>683966</v>
      </c>
      <c r="FH162" s="10">
        <v>2322248</v>
      </c>
      <c r="FI162" s="10">
        <v>3504182</v>
      </c>
      <c r="FJ162" s="10">
        <v>3109395</v>
      </c>
      <c r="FK162" s="10">
        <v>5884732</v>
      </c>
      <c r="FL162" s="10">
        <v>2270246</v>
      </c>
      <c r="FM162" s="10">
        <v>7944091</v>
      </c>
      <c r="FN162" s="10">
        <v>6746687</v>
      </c>
      <c r="FO162" s="10">
        <v>9196949</v>
      </c>
      <c r="FP162" s="10">
        <v>3254301</v>
      </c>
      <c r="FQ162" s="10">
        <v>3139522</v>
      </c>
      <c r="FR162" s="10">
        <v>4151633</v>
      </c>
      <c r="FS162" s="10">
        <v>1286373</v>
      </c>
      <c r="FT162" s="10">
        <v>4642811</v>
      </c>
      <c r="FU162" s="10">
        <v>664289</v>
      </c>
      <c r="FV162" s="10">
        <v>26622519</v>
      </c>
      <c r="FW162" s="10">
        <v>7138852</v>
      </c>
      <c r="FX162" s="10">
        <v>4775903</v>
      </c>
      <c r="FY162" s="10">
        <v>4311818</v>
      </c>
      <c r="FZ162" s="10">
        <v>1091255</v>
      </c>
      <c r="GA162" s="10">
        <v>1561844</v>
      </c>
      <c r="GB162" s="10">
        <v>3174128</v>
      </c>
      <c r="GC162" s="10">
        <v>2888606</v>
      </c>
      <c r="GD162" s="10">
        <v>12764025</v>
      </c>
      <c r="GE162" s="10">
        <v>3084523</v>
      </c>
      <c r="GF162" s="10">
        <v>2810773</v>
      </c>
      <c r="GG162" s="10">
        <v>1417966</v>
      </c>
      <c r="GH162" s="10">
        <v>3582069</v>
      </c>
      <c r="GI162" s="10">
        <v>589217</v>
      </c>
      <c r="GJ162" s="10">
        <v>4070182</v>
      </c>
      <c r="GK162" s="10">
        <v>853371</v>
      </c>
      <c r="GL162" s="10">
        <v>3468440</v>
      </c>
      <c r="GM162" s="10">
        <v>10787249</v>
      </c>
      <c r="GN162" s="10">
        <v>314208</v>
      </c>
      <c r="GO162" s="10">
        <v>1151922</v>
      </c>
      <c r="GP162" s="10">
        <v>2138518</v>
      </c>
      <c r="GQ162" s="10">
        <v>2613217</v>
      </c>
      <c r="GR162" s="10">
        <v>2196202</v>
      </c>
      <c r="GS162" s="10">
        <v>1836438</v>
      </c>
      <c r="GT162" s="10">
        <v>4022726</v>
      </c>
      <c r="GU162" s="10">
        <v>4986581</v>
      </c>
      <c r="GV162" s="10">
        <v>15959833</v>
      </c>
      <c r="GW162" s="10">
        <v>655193</v>
      </c>
      <c r="GX162" s="10">
        <v>3892283</v>
      </c>
      <c r="GY162" s="10">
        <v>4718828</v>
      </c>
      <c r="GZ162" s="10">
        <v>6058393</v>
      </c>
      <c r="HA162" s="10">
        <v>8104750</v>
      </c>
      <c r="HB162" s="10">
        <v>2333148</v>
      </c>
      <c r="HC162" s="10">
        <v>561309</v>
      </c>
      <c r="HD162" s="10">
        <v>1540036</v>
      </c>
      <c r="HE162" s="10">
        <v>6990748</v>
      </c>
      <c r="HF162" s="10">
        <v>7304396</v>
      </c>
      <c r="HG162" s="10">
        <v>2207888</v>
      </c>
      <c r="HH162" s="10">
        <v>5754049</v>
      </c>
      <c r="HI162" s="10">
        <v>3399238</v>
      </c>
      <c r="HJ162" s="10">
        <v>2124044</v>
      </c>
      <c r="HK162" s="10">
        <v>5123164</v>
      </c>
      <c r="HL162" s="10">
        <v>2122489</v>
      </c>
      <c r="HM162" s="10">
        <v>1963049</v>
      </c>
      <c r="HN162" s="10">
        <v>4394864</v>
      </c>
      <c r="HO162" s="10">
        <v>7564193</v>
      </c>
      <c r="HP162" s="10">
        <v>5564050</v>
      </c>
      <c r="HQ162" s="10">
        <v>4165361</v>
      </c>
      <c r="HR162" s="10">
        <v>1144318</v>
      </c>
      <c r="HS162" s="10">
        <v>3055484</v>
      </c>
      <c r="HT162" s="10">
        <v>5171974</v>
      </c>
      <c r="HU162" s="10">
        <v>3828417</v>
      </c>
      <c r="HV162" s="10">
        <v>2957815</v>
      </c>
      <c r="HW162" s="10">
        <v>1247523</v>
      </c>
      <c r="HX162" s="10">
        <v>5875223</v>
      </c>
      <c r="HY162" s="10">
        <v>1705958</v>
      </c>
      <c r="HZ162" s="10">
        <v>613015</v>
      </c>
      <c r="IA162" s="10">
        <v>3436752</v>
      </c>
      <c r="IB162" s="10">
        <v>1312431</v>
      </c>
      <c r="IC162" s="10">
        <v>470782</v>
      </c>
      <c r="ID162" s="10">
        <v>863585</v>
      </c>
      <c r="IE162" s="10">
        <v>3756433</v>
      </c>
      <c r="IF162" s="10">
        <v>1938942</v>
      </c>
      <c r="IG162" s="10">
        <v>572850</v>
      </c>
      <c r="IH162" s="10">
        <v>7158084</v>
      </c>
      <c r="II162" s="10">
        <v>606091</v>
      </c>
      <c r="IJ162" s="10">
        <v>1738243</v>
      </c>
      <c r="IK162" s="10">
        <v>1482581</v>
      </c>
      <c r="IL162" s="10">
        <v>4678492</v>
      </c>
      <c r="IM162" s="10">
        <v>1239090</v>
      </c>
      <c r="IN162" s="10">
        <v>1943662</v>
      </c>
      <c r="IO162" s="10">
        <v>2049943</v>
      </c>
      <c r="IP162" s="10">
        <v>4032524</v>
      </c>
      <c r="IQ162" s="10">
        <v>3088304</v>
      </c>
      <c r="IR162" s="10">
        <v>1713993</v>
      </c>
      <c r="IS162" s="10">
        <v>2822564</v>
      </c>
      <c r="IT162" s="10">
        <v>1624846</v>
      </c>
      <c r="IU162" s="10">
        <v>2660174</v>
      </c>
      <c r="IV162" s="10">
        <v>626297</v>
      </c>
      <c r="IW162" s="10">
        <v>2264833</v>
      </c>
      <c r="IX162" s="10">
        <v>554511</v>
      </c>
      <c r="IY162" s="10">
        <v>310189</v>
      </c>
      <c r="IZ162" s="10">
        <v>3571382</v>
      </c>
      <c r="JA162" s="10">
        <v>2550893</v>
      </c>
      <c r="JB162" s="10">
        <v>1536419</v>
      </c>
      <c r="JC162" s="10">
        <v>12316601</v>
      </c>
      <c r="JD162" s="10">
        <v>1091078</v>
      </c>
      <c r="JE162" s="10">
        <v>6358975</v>
      </c>
      <c r="JF162" s="10">
        <v>6023249</v>
      </c>
      <c r="JG162" s="10">
        <v>3455863</v>
      </c>
      <c r="JH162" s="10">
        <v>1809170</v>
      </c>
      <c r="JI162" s="10">
        <v>10781096</v>
      </c>
      <c r="JJ162" s="10">
        <v>8959421</v>
      </c>
      <c r="JK162" s="10">
        <v>11204001</v>
      </c>
      <c r="JL162" s="10">
        <v>5446276</v>
      </c>
      <c r="JM162" s="10">
        <v>8702588</v>
      </c>
      <c r="JN162" s="10">
        <v>9476464</v>
      </c>
      <c r="JO162" s="10">
        <v>9720742</v>
      </c>
      <c r="JP162" s="10">
        <v>7069633</v>
      </c>
      <c r="JQ162" s="10">
        <v>10349917</v>
      </c>
      <c r="JR162" s="10">
        <v>5919868</v>
      </c>
      <c r="JS162" s="10">
        <v>9542357</v>
      </c>
      <c r="JT162" s="10">
        <v>9663033</v>
      </c>
      <c r="JU162" s="10">
        <v>15466003</v>
      </c>
      <c r="JV162" s="10">
        <v>9764671</v>
      </c>
      <c r="JW162" s="10">
        <v>24688843</v>
      </c>
      <c r="JX162" s="10">
        <v>843312</v>
      </c>
      <c r="JY162" s="10">
        <v>4449811</v>
      </c>
      <c r="JZ162" s="10">
        <v>436894</v>
      </c>
      <c r="KA162" s="10">
        <v>2562425</v>
      </c>
      <c r="KB162" s="10">
        <v>4457621</v>
      </c>
      <c r="KC162" s="10">
        <v>2456497</v>
      </c>
      <c r="KD162" s="10">
        <v>1996201</v>
      </c>
      <c r="KE162" s="10">
        <v>4488750</v>
      </c>
      <c r="KF162" s="10">
        <v>6852297</v>
      </c>
      <c r="KG162" s="10">
        <v>1745504</v>
      </c>
      <c r="KH162" s="10">
        <v>2416361</v>
      </c>
      <c r="KI162" s="10">
        <v>2334301</v>
      </c>
      <c r="KJ162" s="10">
        <v>1182034</v>
      </c>
      <c r="KK162" s="10">
        <v>3242495</v>
      </c>
      <c r="KL162" s="10">
        <v>1434104</v>
      </c>
      <c r="KM162" s="10">
        <v>4460967</v>
      </c>
      <c r="KN162" s="10">
        <v>6407170</v>
      </c>
      <c r="KO162" s="10">
        <v>2333148</v>
      </c>
      <c r="KP162" s="10">
        <v>2537364</v>
      </c>
      <c r="KQ162" s="10">
        <v>3688815</v>
      </c>
      <c r="KR162" s="10">
        <v>376752</v>
      </c>
      <c r="KS162" s="10">
        <v>854817</v>
      </c>
      <c r="KT162" s="10">
        <v>4117037</v>
      </c>
      <c r="KU162" s="10">
        <v>1565104</v>
      </c>
      <c r="KV162" s="10">
        <v>2389452</v>
      </c>
      <c r="KW162" s="10">
        <v>1855181</v>
      </c>
      <c r="KX162" s="10">
        <v>1603431</v>
      </c>
      <c r="KY162" s="10">
        <v>1921560</v>
      </c>
      <c r="KZ162" s="10">
        <v>550730</v>
      </c>
      <c r="LA162" s="10">
        <v>2463662</v>
      </c>
      <c r="LB162" s="10">
        <v>7620898</v>
      </c>
      <c r="LC162" s="10">
        <v>4357958</v>
      </c>
      <c r="LD162" s="10">
        <v>5466981</v>
      </c>
      <c r="LE162" s="10">
        <v>5968680</v>
      </c>
      <c r="LF162" s="10">
        <v>2738205</v>
      </c>
      <c r="LG162" s="10">
        <v>12225374</v>
      </c>
      <c r="LH162" s="10">
        <v>2983414</v>
      </c>
      <c r="LI162" s="10">
        <v>1396115</v>
      </c>
      <c r="LJ162" s="10">
        <v>10222736</v>
      </c>
      <c r="LK162" s="10">
        <v>881441</v>
      </c>
      <c r="LL162" s="10">
        <v>3939438</v>
      </c>
      <c r="LM162" s="10">
        <v>3028898</v>
      </c>
      <c r="LN162" s="10">
        <v>721828</v>
      </c>
      <c r="LO162" s="10">
        <v>6540990</v>
      </c>
      <c r="LP162" s="10">
        <v>22736746</v>
      </c>
      <c r="LQ162" s="10">
        <v>2907857</v>
      </c>
      <c r="LR162" s="10">
        <v>2382714</v>
      </c>
      <c r="LS162" s="10">
        <v>2241594</v>
      </c>
      <c r="LT162" s="10">
        <v>317697</v>
      </c>
      <c r="LU162" s="10">
        <v>5150923</v>
      </c>
      <c r="LV162" s="10">
        <v>1492471</v>
      </c>
      <c r="LW162" s="10">
        <v>1613426</v>
      </c>
      <c r="LX162" s="10">
        <v>2570856</v>
      </c>
      <c r="LY162" s="10">
        <v>2830108</v>
      </c>
      <c r="LZ162" s="10">
        <v>7078781</v>
      </c>
      <c r="MA162" s="10">
        <v>972404</v>
      </c>
      <c r="MB162" s="10">
        <v>378285</v>
      </c>
      <c r="MC162" s="10">
        <v>1509916</v>
      </c>
      <c r="MD162" s="10">
        <v>983657</v>
      </c>
      <c r="ME162" s="10">
        <v>2709705</v>
      </c>
      <c r="MF162" s="10">
        <v>3210048</v>
      </c>
      <c r="MG162" s="10">
        <v>2298808</v>
      </c>
      <c r="MH162" s="10">
        <v>299801</v>
      </c>
      <c r="MI162" s="10">
        <v>795163</v>
      </c>
      <c r="MJ162" s="10">
        <v>5943641</v>
      </c>
      <c r="MK162" s="10">
        <v>1002096</v>
      </c>
      <c r="ML162" s="10">
        <v>4777269</v>
      </c>
      <c r="MM162" s="10">
        <v>8186673</v>
      </c>
      <c r="MN162" s="10">
        <v>7155722</v>
      </c>
      <c r="MO162" s="10">
        <v>42759596</v>
      </c>
      <c r="MP162" s="10">
        <v>2516489</v>
      </c>
      <c r="MQ162" s="10">
        <v>2661797</v>
      </c>
      <c r="MR162" s="10">
        <v>4311227</v>
      </c>
      <c r="MS162" s="10">
        <v>4620025</v>
      </c>
      <c r="MT162" s="10">
        <v>5863005</v>
      </c>
      <c r="MU162" s="10">
        <v>1083093</v>
      </c>
      <c r="MV162" s="10">
        <v>4689025</v>
      </c>
      <c r="MW162" s="10">
        <v>830339</v>
      </c>
      <c r="MX162" s="10">
        <v>1486742</v>
      </c>
      <c r="MY162" s="10">
        <v>5537008</v>
      </c>
      <c r="MZ162" s="10">
        <v>8648519</v>
      </c>
      <c r="NA162" s="10">
        <v>674756</v>
      </c>
      <c r="NB162" s="10">
        <v>1330690</v>
      </c>
      <c r="NC162" s="10">
        <v>1076008</v>
      </c>
      <c r="ND162" s="10">
        <v>517508</v>
      </c>
      <c r="NE162" s="10">
        <v>1535940</v>
      </c>
      <c r="NF162" s="10">
        <v>1534778</v>
      </c>
      <c r="NG162" s="10">
        <v>2841564</v>
      </c>
      <c r="NH162" s="10">
        <v>4070084</v>
      </c>
      <c r="NI162" s="10">
        <v>1772008</v>
      </c>
      <c r="NJ162" s="10">
        <v>3154169</v>
      </c>
      <c r="NK162" s="10">
        <v>2342937</v>
      </c>
      <c r="NL162" s="10">
        <v>2047958</v>
      </c>
      <c r="NM162" s="10">
        <v>2669887</v>
      </c>
      <c r="NN162" s="10">
        <v>1954225</v>
      </c>
      <c r="NO162" s="10">
        <v>1433856</v>
      </c>
      <c r="NP162" s="10">
        <v>6009831</v>
      </c>
      <c r="NQ162" s="10">
        <v>3025502</v>
      </c>
      <c r="NR162" s="10">
        <v>690376</v>
      </c>
      <c r="NS162" s="10">
        <v>2003081</v>
      </c>
      <c r="NT162" s="10">
        <v>821967</v>
      </c>
      <c r="NU162" s="10">
        <v>7651839</v>
      </c>
      <c r="NV162" s="10">
        <v>3858805</v>
      </c>
      <c r="NW162" s="10">
        <v>4691275</v>
      </c>
      <c r="NX162" s="10">
        <v>7444294</v>
      </c>
      <c r="NY162" s="10">
        <v>556935</v>
      </c>
      <c r="NZ162" s="10">
        <v>614809</v>
      </c>
      <c r="OA162" s="10">
        <v>5155161</v>
      </c>
      <c r="OB162" s="10">
        <v>25437339</v>
      </c>
      <c r="OC162" s="10">
        <v>7001539</v>
      </c>
      <c r="OD162" s="10">
        <v>946290</v>
      </c>
      <c r="OE162" s="10">
        <v>817719</v>
      </c>
      <c r="OF162" s="10">
        <v>5621435</v>
      </c>
      <c r="OG162" s="10">
        <v>5065681</v>
      </c>
      <c r="OH162" s="10">
        <v>1457591</v>
      </c>
      <c r="OI162" s="10">
        <v>4601389</v>
      </c>
      <c r="OJ162" s="10">
        <v>1897894</v>
      </c>
      <c r="OK162" s="10">
        <v>3378828</v>
      </c>
      <c r="OL162" s="10">
        <v>2009936</v>
      </c>
      <c r="OM162" s="10">
        <v>3092362</v>
      </c>
      <c r="ON162" s="10">
        <v>288437</v>
      </c>
      <c r="OO162" s="10">
        <v>7100426</v>
      </c>
      <c r="OP162" s="10">
        <v>408470</v>
      </c>
      <c r="OQ162" s="10">
        <v>6429209</v>
      </c>
      <c r="OR162" s="10">
        <v>3074053</v>
      </c>
      <c r="OS162" s="10">
        <v>5243476</v>
      </c>
      <c r="OT162" s="10">
        <v>3482714</v>
      </c>
      <c r="OU162" s="10">
        <v>1102471</v>
      </c>
    </row>
    <row r="163" spans="1:411" s="11" customFormat="1"/>
    <row r="164" spans="1:411">
      <c r="BH164" s="46" t="s">
        <v>932</v>
      </c>
      <c r="LH164" t="s">
        <v>932</v>
      </c>
      <c r="LZ164" s="39" t="s">
        <v>931</v>
      </c>
      <c r="NX164" t="s">
        <v>931</v>
      </c>
    </row>
    <row r="165" spans="1:411">
      <c r="BH165" s="47" t="s">
        <v>933</v>
      </c>
      <c r="LH165" t="s">
        <v>933</v>
      </c>
      <c r="LZ165" s="40" t="s">
        <v>933</v>
      </c>
      <c r="NX165" t="s">
        <v>933</v>
      </c>
    </row>
    <row r="166" spans="1:411">
      <c r="BH166" s="48" t="s">
        <v>935</v>
      </c>
      <c r="LH166" t="s">
        <v>935</v>
      </c>
      <c r="LZ166" s="41" t="s">
        <v>934</v>
      </c>
      <c r="NX166" t="s">
        <v>934</v>
      </c>
    </row>
    <row r="167" spans="1:411">
      <c r="BH167" s="49"/>
      <c r="LH167">
        <v>129889</v>
      </c>
      <c r="LZ167" s="42">
        <v>76020</v>
      </c>
      <c r="NX167">
        <v>198551</v>
      </c>
    </row>
    <row r="168" spans="1:411">
      <c r="BH168" s="49">
        <v>156800</v>
      </c>
      <c r="LZ168" s="42">
        <v>110410</v>
      </c>
    </row>
  </sheetData>
  <sheetProtection formatCells="0" formatColumns="0" formatRows="0"/>
  <mergeCells count="6">
    <mergeCell ref="MC14:MC15"/>
    <mergeCell ref="MM34:MM35"/>
    <mergeCell ref="MM32:MM33"/>
    <mergeCell ref="MC34:MC35"/>
    <mergeCell ref="MC16:MC17"/>
    <mergeCell ref="MC32:MC33"/>
  </mergeCells>
  <conditionalFormatting sqref="AD104">
    <cfRule type="expression" dxfId="1" priority="5" stopIfTrue="1">
      <formula>$H$39&lt;&gt;""</formula>
    </cfRule>
  </conditionalFormatting>
  <conditionalFormatting sqref="HB104">
    <cfRule type="expression" dxfId="0" priority="1">
      <formula>$H$33&lt;&gt;""</formula>
    </cfRule>
  </conditionalFormatting>
  <dataValidations xWindow="1542" yWindow="421" count="1">
    <dataValidation type="textLength" operator="equal" showInputMessage="1" showErrorMessage="1" prompt="This cell will only accept entries equal to 9 digits.  Charter schools must enter their CTD number plus 3 zeros." sqref="EJ9:EJ10">
      <formula1>9</formula1>
    </dataValidation>
  </dataValidations>
  <hyperlinks>
    <hyperlink ref="A55" location="FederalAndStateProjectsPage2" display="Federal and State Projects (from page 9, line 30)"/>
    <hyperlink ref="A93" location="InvestmentInCapitalAssets" display="INVESTMENT IN CAPITAL ASSETS AS OF JUNE 30, 2013"/>
    <hyperlink ref="A98" location="InvestmentInCapitalAssetsLine5" display="5.  0198  Construction in Progress"/>
    <hyperlink ref="A100:D100" location="CurrentExpensesByCategory" display="CURRENT EXPENSES BY CATEGORY"/>
    <hyperlink ref="A102" location="CurrentExpensesByCategoryLine2" display="2.  Classroom Supplies"/>
    <hyperlink ref="A103" location="CurrentExpensesByCategoryLine3" display="3.  Administration"/>
    <hyperlink ref="A104" location="CurrentExpensesByCategoryLine4" display="4.  Support Services - Students"/>
    <hyperlink ref="A105:D105" location="CurrentExpensesByCategoryLine5" display="5.  All Other Support Services and Operations"/>
    <hyperlink ref="A107:D107" location="CurrentExpensesbyCategoryLines7and8" display="7. Current Expenses from Federal Projects, excluding those projects intended to replace local tax revenues (e.g., most Impact Aid Projects)"/>
    <hyperlink ref="A108:D108" location="CurrentExpensesbyCategoryLines7and8" display="8. Current Expenses from State and Local Projects, including those projects intended to replace local tax revenues (e.g., most Impact Aid Projects)"/>
    <hyperlink ref="A113:AD113" location="LongandShortTermDebt" display="Long-term and Short-term Debt"/>
    <hyperlink ref="GI110:GI111" location="PropertyDisbursements" display="Property "/>
    <hyperlink ref="GE117:GF117" location="PropertyDisbursementsByType" display="Property Disbursements by Type"/>
    <hyperlink ref="GE124" location="DebtService" display="Debt Service"/>
    <hyperlink ref="GL113" location="DebtService" display="Debt Service"/>
    <hyperlink ref="GL123" location="DebtService" display="Debt Service"/>
    <hyperlink ref="GL113:GM113" location="LongandShortTermDebt" display="Long-term and Short-term Debt"/>
    <hyperlink ref="GL123:GN123" location="UtilitiesandEnergyServices" display="Utilities and Energy Detail (Function 2600)"/>
    <hyperlink ref="GL128" location="TechnologyDetail" display="Technology"/>
    <hyperlink ref="GO93" location="PropertyDisbursements" display="Property"/>
    <hyperlink ref="GH90:GO90" location="Programs610620630" display="Programs 100-600"/>
    <hyperlink ref="GX110:GX111" location="PropertyDisbursements" display="Property "/>
    <hyperlink ref="GT117:GU117" location="PropertyDisbursementsByType" display="Property Disbursements by Type"/>
    <hyperlink ref="GT124" location="DebtService" display="Debt Service"/>
    <hyperlink ref="HA113" location="DebtService" display="Debt Service"/>
    <hyperlink ref="HA123" location="DebtService" display="Debt Service"/>
    <hyperlink ref="HA113:HB113" location="LongandShortTermDebt" display="Long-term and Short-term Debt"/>
    <hyperlink ref="HA123:HC123" location="UtilitiesandEnergyServices" display="Utilities and Energy Detail (Function 2600)"/>
    <hyperlink ref="HA128" location="TechnologyDetail" display="Technology"/>
    <hyperlink ref="HD93" location="PropertyDisbursements" display="Property"/>
    <hyperlink ref="GW90:HD90" location="Programs610620630" display="Programs 100-600"/>
    <hyperlink ref="IX81" location="AuditServices" display="AUDIT SERVICES"/>
    <hyperlink ref="IX86" location="CapitalAcquisitions" display="CAPITAL ACQUISITIONS"/>
    <hyperlink ref="IX93:JB93" location="InvestmentInCapitalAssets" display="INVESTMENT IN CAPITAL ASSETS AS OF JUNE 30, 2013"/>
    <hyperlink ref="IX100:IZ100" location="CurrentExpensesByCategory" display="CURRENT EXPENSES BY CATEGORY"/>
    <hyperlink ref="IX101:JA101" location="CurrentExpensesByCategoryLine1" display="1.  Classroom Instruction excluding Classroom Supplies"/>
    <hyperlink ref="IX102" location="CurrentExpensesByCategoryLine2" display="2.  Classroom Supplies"/>
    <hyperlink ref="IX103" location="CurrentExpensesByCategoryLine3" display="3.  Administration"/>
    <hyperlink ref="IX104" location="CurrentExpensesByCategoryLine4" display="4.  Support Services - Students"/>
    <hyperlink ref="IX105:IZ105" location="CurrentExpensesByCategoryLine5" display="5.  All Other Support Services and Operations"/>
    <hyperlink ref="JF90:JH91" location="TeacherSalaries" display="TEACHER SALARIES (1)"/>
    <hyperlink ref="JF92:JH92" location="TeacherSalariesLine1" display="1."/>
    <hyperlink ref="JF93:JH93" location="TeacherSalariesLine3" display="3."/>
    <hyperlink ref="JF94:JH94" location="TeacherSalariesLine4" display="4."/>
    <hyperlink ref="IX91" location="CapitalAcquisitionsLine5" display="5.  0198  Construction in Progress"/>
    <hyperlink ref="IX98" location="InvestmentInCapitalAssetsLine5" display="5.  0198  Construction in Progress"/>
    <hyperlink ref="JF79:JV81" location="FullTimeEquivalentTeachers" display="1."/>
    <hyperlink ref="IX107:IZ107" location="CurrentExpensesbyCategoryLines7and8" display="7. Current Expenses from Federal Projects, excluding those projects intended to replace local tax revenues (e.g., most Impact Aid Projects)"/>
    <hyperlink ref="IX108:JA108" location="CurrentExpensesbyCategoryLines7and8" display="8. Current Expenses from State and Local Projects, including those projects intended to replace local tax revenues (e.g., most Impact Aid Projects)"/>
    <hyperlink ref="JF95:JH96" location="TeacherSalariesLine5" display="Cocurr. Act., Athletics, &amp; Other (Program 600)"/>
    <hyperlink ref="JF99:JV99" location="AverageTeacherSalary" display="AVERAGE TEACHER SALARY (A.R.S. §15-189.05, as added by Laws 2018, Ch. 285, §3)"/>
    <hyperlink ref="KD110:KD111" location="PropertyDisbursements" display="Property "/>
    <hyperlink ref="JZ117:KA117" location="PropertyDisbursementsByType" display="Property Disbursements by Type"/>
    <hyperlink ref="JZ124" location="DebtService" display="Debt Service"/>
    <hyperlink ref="KG113" location="DebtService" display="Debt Service"/>
    <hyperlink ref="KG123" location="DebtService" display="Debt Service"/>
    <hyperlink ref="KG113:KH113" location="LongandShortTermDebt" display="Long-term and Short-term Debt"/>
    <hyperlink ref="KG123:KI123" location="UtilitiesandEnergyServices" display="Utilities and Energy Detail (Function 2600)"/>
    <hyperlink ref="KG128" location="TechnologyDetail" display="Technology"/>
    <hyperlink ref="KJ93" location="PropertyDisbursements" display="Property"/>
    <hyperlink ref="KC90:KJ90" location="Programs610620630" display="Programs 100-600"/>
    <hyperlink ref="KV81" location="AuditServices" display="AUDIT SERVICES"/>
    <hyperlink ref="KV86" location="CapitalAcquisitions" display="CAPITAL ACQUISITIONS"/>
    <hyperlink ref="KV93:KY93" location="InvestmentInCapitalAssets" display="INVESTMENT IN CAPITAL ASSETS AS OF JUNE 30, 2013"/>
    <hyperlink ref="KV100:OZ100" location="CurrentExpensesByCategory" display="CURRENT EXPENSES BY CATEGORY"/>
    <hyperlink ref="KV101:KX101" location="CurrentExpensesByCategoryLine1" display="1.  Classroom Instruction excluding Classroom Supplies"/>
    <hyperlink ref="KV102" location="CurrentExpensesByCategoryLine2" display="2.  Classroom Supplies"/>
    <hyperlink ref="KV103" location="CurrentExpensesByCategoryLine3" display="3.  Administration"/>
    <hyperlink ref="KV104" location="CurrentExpensesByCategoryLine4" display="4.  Support Services - Students"/>
    <hyperlink ref="KV105:OZ105" location="CurrentExpensesByCategoryLine5" display="5.  All Other Support Services and Operations"/>
    <hyperlink ref="LB90:LD91" location="TeacherSalaries" display="TEACHER SALARIES (1)"/>
    <hyperlink ref="LB92:LD92" location="TeacherSalariesLine1" display="1."/>
    <hyperlink ref="LB93:LD93" location="TeacherSalariesLine3" display="3."/>
    <hyperlink ref="LB94:LD94" location="TeacherSalariesLine4" display="4."/>
    <hyperlink ref="KV91" location="CapitalAcquisitionsLine5" display="5.  0198  Construction in Progress"/>
    <hyperlink ref="KV98" location="InvestmentInCapitalAssetsLine5" display="5.  0198  Construction in Progress"/>
    <hyperlink ref="LB79:LI81" location="FullTimeEquivalentTeachers" display="1."/>
    <hyperlink ref="KV107:OZ107" location="CurrentExpensesbyCategoryLines7and8" display="7. Current Expenses from Federal Projects, excluding those projects intended to replace local tax revenues (e.g., most Impact Aid Projects)"/>
    <hyperlink ref="KV108:KX108" location="CurrentExpensesbyCategoryLines7and8" display="8. Current Expenses from State and Local Projects, including those projects intended to replace local tax revenues (e.g., most Impact Aid Projects)"/>
    <hyperlink ref="LC95:LD96" location="TeacherSalariesLine5" display="Cocurr. Act., Athletics, &amp; Other (Program 600)"/>
    <hyperlink ref="LB99:LJ99" location="AverageTeacherSalary" display="AVERAGE TEACHER SALARY (A.R.S. §15-189.05, as added by Laws 2018, Ch. 285, §3)"/>
    <hyperlink ref="LJ169:LN169" location="InvestmentInCapitalAssets" display="INVESTMENT IN CAPITAL ASSETS AS OF JUNE 30, 2013"/>
    <hyperlink ref="LJ177:LL177" location="CurrentExpensesByCategory" display="CURRENT EXPENSES BY CATEGORY"/>
    <hyperlink ref="LJ178:LM178" location="CurrentExpensesByCategoryLine1" display="1.  Classroom Instruction excluding Classroom Supplies"/>
    <hyperlink ref="LJ179" location="CurrentExpensesByCategoryLine2" display="2.  Classroom Supplies"/>
    <hyperlink ref="LJ180" location="CurrentExpensesByCategoryLine3" display="3.  Administration"/>
    <hyperlink ref="LJ181" location="CurrentExpensesByCategoryLine4" display="4.  Support Services - Students"/>
    <hyperlink ref="LJ182:LL182" location="CurrentExpensesByCategoryLine5" display="5.  All Other Support Services and Operations"/>
    <hyperlink ref="LR165:LT166" location="TeacherSalaries" display="TEACHER SALARIES (1)"/>
    <hyperlink ref="LR167:LT167" location="TeacherSalariesLine1" display="1."/>
    <hyperlink ref="LR168:LT168" location="TeacherSalariesLine2" display="2."/>
    <hyperlink ref="LR169:LT169" location="TeacherSalariesLine3" display="3."/>
    <hyperlink ref="LR170:LT170" location="TeacherSalariesLine4" display="4."/>
    <hyperlink ref="LJ166" location="CapitalAcquisitionsLine5" display="5.  0198  Construction in Progress"/>
    <hyperlink ref="LJ174" location="InvestmentInCapitalAssetsLine5" display="5.  0198  Construction in Progress"/>
    <hyperlink ref="LR163:LY163" location="FullTimeEquivalentTeachers" display="1."/>
    <hyperlink ref="LJ184:LL184" location="CurrentExpensesbyCategoryLines7and8" display="7. Current Expenses from Federal Projects, excluding those projects intended to replace local tax revenues (e.g., most Impact Aid Projects)"/>
    <hyperlink ref="LJ185:LM185" location="CurrentExpensesbyCategoryLines7and8" display="8. Current Expenses from State and Local Projects, including those projects intended to replace local tax revenues (e.g., most Impact Aid Projects)"/>
    <hyperlink ref="LS171:LT172" location="TeacherSalariesLine5" display="Cocurr. Act., Athletics, &amp; Other (Program 600)"/>
    <hyperlink ref="LR175:LZ175" location="AverageTeacherSalary" display="AVERAGE TEACHER SALARY (A.R.S. §15-189.05, as added by Laws 2018, Ch. 285, §3)"/>
    <hyperlink ref="MH97:MH98" location="PropertyDisbursements" display="Property "/>
    <hyperlink ref="MD104:ME104" location="PropertyDisbursementsByType" display="Property Disbursements by Type"/>
    <hyperlink ref="MD110" location="DebtService" display="Debt Service"/>
    <hyperlink ref="MK100" location="DebtService" display="Debt Service"/>
    <hyperlink ref="MK100:ML100" location="LongandShortTermDebt" display="Long-term and Short-term Debt"/>
    <hyperlink ref="MK113" location="TechnologyDetail" display="Technology"/>
    <hyperlink ref="MK95:PF95" location="CashandInvestments" display="Cash and Investments held at June 30, 2017"/>
    <hyperlink ref="MM78:MM79" location="PropertyDisbursements" display="Property"/>
    <hyperlink ref="MG75:MM75" location="Programs610620630" display="Programs 100-600"/>
    <hyperlink ref="ME9" location="ExpensesPage2" display="Expenses"/>
    <hyperlink ref="ME55:MF55" location="FederalAndStateProjectsPage2" display="Federal and State Projects (from page 9, line 30)"/>
    <hyperlink ref="CL78" location="AuditServices" display="AUDIT SERVICES"/>
    <hyperlink ref="CL83" location="CapitalAcquisitions" display="CAPITAL ACQUISITIONS"/>
    <hyperlink ref="CL91:CP91" location="InvestmentInCapitalAssets" display="INVESTMENT IN CAPITAL ASSETS AS OF JUNE 30, 2013"/>
    <hyperlink ref="CL98:CN98" location="CurrentExpensesByCategory" display="CURRENT EXPENSES BY CATEGORY"/>
    <hyperlink ref="CL99:CO99" location="CurrentExpensesByCategoryLine1" display="1.  Classroom Instruction excluding Classroom Supplies"/>
    <hyperlink ref="CL100" location="CurrentExpensesByCategoryLine3" display="3.  Administration"/>
    <hyperlink ref="CL101" location="CurrentExpensesByCategoryLine4" display="4.  Support Services - Students"/>
    <hyperlink ref="CL102:CN102" location="CurrentExpensesByCategoryLine5" display="5.  All Other Support Services and Operations"/>
    <hyperlink ref="CT87:CV87" location="TeacherSalaries" display="TEACHER SALARIES (1)"/>
    <hyperlink ref="CT89:CV89" location="TeacherSalariesLine1" display="1."/>
    <hyperlink ref="CT90:CV90" location="TeacherSalariesLine2" display="2."/>
    <hyperlink ref="CT91:CV91" location="TeacherSalariesLine3" display="3."/>
    <hyperlink ref="CT92:CV92" location="TeacherSalariesLine4" display="4."/>
    <hyperlink ref="CL87" location="CapitalAcquisitionsLine5" display="5.  0198  Construction in Progress"/>
    <hyperlink ref="CL95" location="InvestmentInCapitalAssetsLine5" display="5.  0198  Construction in Progress"/>
    <hyperlink ref="CT76:DA78" location="FullTimeEquivalentTeachers" display="1."/>
    <hyperlink ref="CL104:CN104" location="CurrentExpensesbyCategoryLines7and8" display="7. Current Expenses from Federal Projects, excluding those projects intended to replace local tax revenues (e.g., most Impact Aid Projects)"/>
    <hyperlink ref="CL105:CO105" location="CurrentExpensesbyCategoryLines7and8" display="8. Current Expenses from State and Local Projects, including those projects intended to replace local tax revenues (e.g., most Impact Aid Projects)"/>
    <hyperlink ref="CU93:CV93" location="TeacherSalariesLine5" display="Cocurr. Act., Athletics, &amp; Other (Program 600)"/>
    <hyperlink ref="CT96:DB96" location="AverageTeacherSalary" display="AVERAGE TEACHER SALARY (A.R.S. §15-189.05, as added by Laws 2018, Ch. 285, §3)"/>
    <hyperlink ref="DB96" location="AuditServices" display="AUDIT SERVICES"/>
    <hyperlink ref="DB100" location="CapitalAcquisitions" display="CAPITAL ACQUISITIONS"/>
    <hyperlink ref="DB108:DF108" location="InvestmentInCapitalAssets" display="INVESTMENT IN CAPITAL ASSETS AS OF JUNE 30, 2013"/>
    <hyperlink ref="DB114:DD114" location="CurrentExpensesByCategory" display="CURRENT EXPENSES BY CATEGORY"/>
    <hyperlink ref="DB115:DE115" location="CurrentExpensesByCategoryLine1" display="1.  Classroom Instruction excluding Classroom Supplies"/>
    <hyperlink ref="DB116" location="CurrentExpensesByCategoryLine2" display="2.  Classroom Supplies"/>
    <hyperlink ref="DB117" location="CurrentExpensesByCategoryLine3" display="3.  Administration"/>
    <hyperlink ref="DB118" location="CurrentExpensesByCategoryLine4" display="4.  Support Services - Students"/>
    <hyperlink ref="DB119:DD119" location="CurrentExpensesByCategoryLine5" display="5.  All Other Support Services and Operations"/>
    <hyperlink ref="DJ104:DL105" location="TeacherSalaries" display="TEACHER SALARIES (1)"/>
    <hyperlink ref="DJ106:DL106" location="TeacherSalariesLine1" display="1."/>
    <hyperlink ref="DJ107:DL107" location="TeacherSalariesLine2" display="2."/>
    <hyperlink ref="DJ108:DL108" location="TeacherSalariesLine3" display="3."/>
    <hyperlink ref="DB105" location="CapitalAcquisitionsLine5" display="5.  0198  Construction in Progress"/>
    <hyperlink ref="DB112" location="InvestmentInCapitalAssetsLine5" display="5.  0198  Construction in Progress"/>
    <hyperlink ref="DJ94:DP96" location="FullTimeEquivalentTeachers" display="1."/>
    <hyperlink ref="DB121:DD121" location="CurrentExpensesbyCategoryLines7and8" display="7. Current Expenses from Federal Projects, excluding those projects intended to replace local tax revenues (e.g., most Impact Aid Projects)"/>
    <hyperlink ref="DB122:DE122" location="CurrentExpensesbyCategoryLines7and8" display="8. Current Expenses from State and Local Projects, including those projects intended to replace local tax revenues (e.g., most Impact Aid Projects)"/>
    <hyperlink ref="DK110:DL110" location="TeacherSalariesLine5" display="Cocurr. Act., Athletics, &amp; Other (Program 600)"/>
    <hyperlink ref="GC110:GC111" location="PropertyDisbursements" display="Property "/>
    <hyperlink ref="FY117:FZ117" location="PropertyDisbursementsByType" display="Property Disbursements by Type"/>
    <hyperlink ref="FY124" location="DebtService" display="Debt Service"/>
    <hyperlink ref="GF113" location="DebtService" display="Debt Service"/>
    <hyperlink ref="GF123" location="DebtService" display="Debt Service"/>
    <hyperlink ref="GF113:GG113" location="LongandShortTermDebt" display="Long-term and Short-term Debt"/>
    <hyperlink ref="GF123:GH123" location="UtilitiesandEnergyServices" display="Utilities and Energy Detail (Function 2600)"/>
    <hyperlink ref="GF128" location="TechnologyDetail" display="Technology"/>
    <hyperlink ref="GI93" location="PropertyDisbursements" display="Property"/>
    <hyperlink ref="GB90:GI90" location="Programs610620630" display="Programs 100-600"/>
    <hyperlink ref="LJ11" location="ExpensesPage2" display="Expenses"/>
    <hyperlink ref="AF11" location="ExpensesPage2" display="Expenses"/>
    <hyperlink ref="DY4:EB4" location="InvestmentInCapitalAssets" display="INVESTMENT IN CAPITAL ASSETS AS OF JUNE 30, 2013"/>
    <hyperlink ref="EC4" location="InvestmentInCapitalAssets" display="INVESTMENT IN CAPITAL ASSETS AS OF JUNE 30, 2013"/>
    <hyperlink ref="EG4:EI4" location="TeacherSalariesLine3" display="3."/>
    <hyperlink ref="GN4:GO4" location="TeacherSalariesLine3" display="3."/>
    <hyperlink ref="HI4:HM4" location="InvestmentInCapitalAssets" display="INVESTMENT IN CAPITAL ASSETS AS OF JUNE 30, 2013"/>
    <hyperlink ref="HQ4:HR4" location="TeacherSalariesLine3" display="3."/>
    <hyperlink ref="LJ4" location="InvestmentInCapitalAssets" display="INVESTMENT IN CAPITAL ASSETS AS OF JUNE 30, 2013"/>
    <hyperlink ref="LK4:LL4" location="InvestmentInCapitalAssets" display="INVESTMENT IN CAPITAL ASSETS AS OF JUNE 30, 2013"/>
    <hyperlink ref="LQ4:LS4" location="TeacherSalariesLine3" display="3."/>
    <hyperlink ref="NW4:NY4" location="InvestmentInCapitalAssets" display="INVESTMENT IN CAPITAL ASSETS AS OF JUNE 30, 2013"/>
    <hyperlink ref="OA4" location="InvestmentInCapitalAssets" display="INVESTMENT IN CAPITAL ASSETS AS OF JUNE 30, 2013"/>
    <hyperlink ref="OE4:OF4" location="TeacherSalariesLine3" display="3."/>
    <hyperlink ref="MR12" location="ExpensesPage2" display="Expenses"/>
    <hyperlink ref="MR55:MS55" location="FederalAndStateProjectsPage2" display="Federal and State Projects (from page 9, line 30)"/>
    <hyperlink ref="LT12" location="ExpensesPage2" display="Expenses"/>
    <hyperlink ref="LT55:LU55" location="FederalAndStateProjectsPage2" display="Federal and State Projects (from page 9, line 30)"/>
    <hyperlink ref="OV67" location="FederalAndStateProjectsPage2" display="Federal and State Projects (from page 9, line 30)"/>
    <hyperlink ref="OV105" location="InvestmentInCapitalAssets" display="INVESTMENT IN CAPITAL ASSETS AS OF JUNE 30, 2013"/>
    <hyperlink ref="OV110" location="InvestmentInCapitalAssetsLine5" display="5.  0198  Construction in Progress"/>
    <hyperlink ref="OV112:PA112" location="CurrentExpensesByCategory" display="CURRENT EXPENSES BY CATEGORY"/>
    <hyperlink ref="OV114" location="CurrentExpensesByCategoryLine2" display="2.  Classroom Supplies"/>
    <hyperlink ref="OV115" location="CurrentExpensesByCategoryLine3" display="3.  Administration"/>
    <hyperlink ref="OV116" location="CurrentExpensesByCategoryLine4" display="4.  Support Services - Students"/>
    <hyperlink ref="OV117:PA117" location="CurrentExpensesByCategoryLine5" display="5.  All Other Support Services and Operations"/>
    <hyperlink ref="OV119:PA119" location="CurrentExpensesbyCategoryLines7and8" display="7. Current Expenses from Federal Projects, excluding those projects intended to replace local tax revenues (e.g., most Impact Aid Projects)"/>
    <hyperlink ref="OV120:PA120" location="CurrentExpensesbyCategoryLines7and8" display="8. Current Expenses from State and Local Projects, including those projects intended to replace local tax revenues (e.g., most Impact Aid Projects)"/>
    <hyperlink ref="OV125:QA125" location="LongandShortTermDebt" display="Long-term and Short-term Debt"/>
    <hyperlink ref="WF122:WF123" location="PropertyDisbursements" display="Property "/>
    <hyperlink ref="WB129:WC129" location="PropertyDisbursementsByType" display="Property Disbursements by Type"/>
    <hyperlink ref="WB136" location="DebtService" display="Debt Service"/>
    <hyperlink ref="WI125" location="DebtService" display="Debt Service"/>
    <hyperlink ref="WI135" location="DebtService" display="Debt Service"/>
    <hyperlink ref="WI125:WJ125" location="LongandShortTermDebt" display="Long-term and Short-term Debt"/>
    <hyperlink ref="WI135:WK135" location="UtilitiesandEnergyServices" display="Utilities and Energy Detail (Function 2600)"/>
    <hyperlink ref="WI140" location="TechnologyDetail" display="Technology"/>
    <hyperlink ref="WL105" location="PropertyDisbursements" display="Property"/>
    <hyperlink ref="WE102:WL102" location="Programs610620630" display="Programs 100-600"/>
    <hyperlink ref="WU122:WU123" location="PropertyDisbursements" display="Property "/>
    <hyperlink ref="WQ129:WR129" location="PropertyDisbursementsByType" display="Property Disbursements by Type"/>
    <hyperlink ref="WQ136" location="DebtService" display="Debt Service"/>
    <hyperlink ref="WX125" location="DebtService" display="Debt Service"/>
    <hyperlink ref="WX135" location="DebtService" display="Debt Service"/>
    <hyperlink ref="WX125:WY125" location="LongandShortTermDebt" display="Long-term and Short-term Debt"/>
    <hyperlink ref="WX135:WZ135" location="UtilitiesandEnergyServices" display="Utilities and Energy Detail (Function 2600)"/>
    <hyperlink ref="WX140" location="TechnologyDetail" display="Technology"/>
    <hyperlink ref="XA105" location="PropertyDisbursements" display="Property"/>
    <hyperlink ref="WT102:XA102" location="Programs610620630" display="Programs 100-600"/>
    <hyperlink ref="SI90" location="AuditServices" display="AUDIT SERVICES"/>
    <hyperlink ref="SI95" location="CapitalAcquisitions" display="CAPITAL ACQUISITIONS"/>
    <hyperlink ref="SI103:SM103" location="InvestmentInCapitalAssets" display="INVESTMENT IN CAPITAL ASSETS AS OF JUNE 30, 2013"/>
    <hyperlink ref="SI110:SK110" location="CurrentExpensesByCategory" display="CURRENT EXPENSES BY CATEGORY"/>
    <hyperlink ref="SI111:SL111" location="CurrentExpensesByCategoryLine1" display="1.  Classroom Instruction excluding Classroom Supplies"/>
    <hyperlink ref="SI112" location="CurrentExpensesByCategoryLine3" display="3.  Administration"/>
    <hyperlink ref="SI113" location="CurrentExpensesByCategoryLine4" display="4.  Support Services - Students"/>
    <hyperlink ref="SI114:SK114" location="CurrentExpensesByCategoryLine5" display="5.  All Other Support Services and Operations"/>
    <hyperlink ref="SQ99:SS99" location="TeacherSalaries" display="TEACHER SALARIES (1)"/>
    <hyperlink ref="SQ101:SS101" location="TeacherSalariesLine1" display="1."/>
    <hyperlink ref="SQ102:SS102" location="TeacherSalariesLine2" display="2."/>
    <hyperlink ref="SQ103:SS103" location="TeacherSalariesLine3" display="3."/>
    <hyperlink ref="SQ104:SS104" location="TeacherSalariesLine4" display="4."/>
    <hyperlink ref="SI99" location="CapitalAcquisitionsLine5" display="5.  0198  Construction in Progress"/>
    <hyperlink ref="SI107" location="InvestmentInCapitalAssetsLine5" display="5.  0198  Construction in Progress"/>
    <hyperlink ref="SQ88:SX90" location="FullTimeEquivalentTeachers" display="1."/>
    <hyperlink ref="SI116:SK116" location="CurrentExpensesbyCategoryLines7and8" display="7. Current Expenses from Federal Projects, excluding those projects intended to replace local tax revenues (e.g., most Impact Aid Projects)"/>
    <hyperlink ref="SI117:SL117" location="CurrentExpensesbyCategoryLines7and8" display="8. Current Expenses from State and Local Projects, including those projects intended to replace local tax revenues (e.g., most Impact Aid Projects)"/>
    <hyperlink ref="SR105:SS105" location="TeacherSalariesLine5" display="Cocurr. Act., Athletics, &amp; Other (Program 600)"/>
    <hyperlink ref="SQ108:SY108" location="AverageTeacherSalary" display="AVERAGE TEACHER SALARY (A.R.S. §15-189.05, as added by Laws 2018, Ch. 285, §3)"/>
    <hyperlink ref="SY108" location="AuditServices" display="AUDIT SERVICES"/>
    <hyperlink ref="SY112" location="CapitalAcquisitions" display="CAPITAL ACQUISITIONS"/>
    <hyperlink ref="SY120:TC120" location="InvestmentInCapitalAssets" display="INVESTMENT IN CAPITAL ASSETS AS OF JUNE 30, 2013"/>
    <hyperlink ref="SY126:TA126" location="CurrentExpensesByCategory" display="CURRENT EXPENSES BY CATEGORY"/>
    <hyperlink ref="SY127:TB127" location="CurrentExpensesByCategoryLine1" display="1.  Classroom Instruction excluding Classroom Supplies"/>
    <hyperlink ref="SY128" location="CurrentExpensesByCategoryLine2" display="2.  Classroom Supplies"/>
    <hyperlink ref="SY129" location="CurrentExpensesByCategoryLine3" display="3.  Administration"/>
    <hyperlink ref="SY130" location="CurrentExpensesByCategoryLine4" display="4.  Support Services - Students"/>
    <hyperlink ref="SY131:TA131" location="CurrentExpensesByCategoryLine5" display="5.  All Other Support Services and Operations"/>
    <hyperlink ref="TG116:TI117" location="TeacherSalaries" display="TEACHER SALARIES (1)"/>
    <hyperlink ref="TG118:TI118" location="TeacherSalariesLine1" display="1."/>
    <hyperlink ref="TG119:TI119" location="TeacherSalariesLine2" display="2."/>
    <hyperlink ref="TG120:TI120" location="TeacherSalariesLine3" display="3."/>
    <hyperlink ref="SY117" location="CapitalAcquisitionsLine5" display="5.  0198  Construction in Progress"/>
    <hyperlink ref="SY124" location="InvestmentInCapitalAssetsLine5" display="5.  0198  Construction in Progress"/>
    <hyperlink ref="TG106:TM108" location="FullTimeEquivalentTeachers" display="1."/>
    <hyperlink ref="SY133:TA133" location="CurrentExpensesbyCategoryLines7and8" display="7. Current Expenses from Federal Projects, excluding those projects intended to replace local tax revenues (e.g., most Impact Aid Projects)"/>
    <hyperlink ref="SY134:TB134" location="CurrentExpensesbyCategoryLines7and8" display="8. Current Expenses from State and Local Projects, including those projects intended to replace local tax revenues (e.g., most Impact Aid Projects)"/>
    <hyperlink ref="TH122:TI122" location="TeacherSalariesLine5" display="Cocurr. Act., Athletics, &amp; Other (Program 600)"/>
    <hyperlink ref="VZ122:VZ123" location="PropertyDisbursements" display="Property "/>
    <hyperlink ref="VV129:VW129" location="PropertyDisbursementsByType" display="Property Disbursements by Type"/>
    <hyperlink ref="VV136" location="DebtService" display="Debt Service"/>
    <hyperlink ref="WC125" location="DebtService" display="Debt Service"/>
    <hyperlink ref="WC135" location="DebtService" display="Debt Service"/>
    <hyperlink ref="WC125:WD125" location="LongandShortTermDebt" display="Long-term and Short-term Debt"/>
    <hyperlink ref="WC135:WE135" location="UtilitiesandEnergyServices" display="Utilities and Energy Detail (Function 2600)"/>
    <hyperlink ref="WC140" location="TechnologyDetail" display="Technology"/>
    <hyperlink ref="WF105" location="PropertyDisbursements" display="Property"/>
    <hyperlink ref="VY102:WF102" location="Programs610620630" display="Programs 100-600"/>
    <hyperlink ref="QC23" location="ExpensesPage2" display="Expenses"/>
    <hyperlink ref="TV16:TY16" location="InvestmentInCapitalAssets" display="INVESTMENT IN CAPITAL ASSETS AS OF JUNE 30, 2013"/>
    <hyperlink ref="TZ16" location="InvestmentInCapitalAssets" display="INVESTMENT IN CAPITAL ASSETS AS OF JUNE 30, 2013"/>
    <hyperlink ref="UD16:UF16" location="TeacherSalariesLine3" display="3."/>
    <hyperlink ref="WK16:WL16" location="TeacherSalariesLine3" display="3."/>
    <hyperlink ref="XF16:XJ16" location="InvestmentInCapitalAssets" display="INVESTMENT IN CAPITAL ASSETS AS OF JUNE 30, 2013"/>
    <hyperlink ref="XN16:XO16" location="TeacherSalariesLine3" display="3."/>
  </hyperlink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Arizonans for Charter School Accountability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Hall</dc:creator>
  <cp:lastModifiedBy>Jim Hall</cp:lastModifiedBy>
  <dcterms:created xsi:type="dcterms:W3CDTF">2019-09-17T16:32:46Z</dcterms:created>
  <dcterms:modified xsi:type="dcterms:W3CDTF">2019-12-19T19:27:49Z</dcterms:modified>
</cp:coreProperties>
</file>