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hall/Desktop/AFR 2019 DATA/"/>
    </mc:Choice>
  </mc:AlternateContent>
  <xr:revisionPtr revIDLastSave="0" documentId="13_ncr:1_{8C2A5B3D-77E5-5646-A620-B185A41CC569}" xr6:coauthVersionLast="46" xr6:coauthVersionMax="46" xr10:uidLastSave="{00000000-0000-0000-0000-000000000000}"/>
  <bookViews>
    <workbookView xWindow="6060" yWindow="2460" windowWidth="31660" windowHeight="19140" tabRatio="50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ActualTotalFederalAndStateProjects">'[1]Page 9'!$J$39</definedName>
    <definedName name="ActualTotalInstImpExp">'[1]Page 5'!$I$11</definedName>
    <definedName name="SP1000ClassSiteProj">Sheet1!$J$56</definedName>
    <definedName name="SP1000InstrImpProj">Sheet1!$J$57</definedName>
    <definedName name="SP1000P550">Sheet1!$J$54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U195" i="1" l="1"/>
  <c r="OT195" i="1"/>
  <c r="OS195" i="1"/>
  <c r="OR195" i="1"/>
  <c r="OQ195" i="1"/>
  <c r="OP195" i="1"/>
  <c r="OO195" i="1"/>
  <c r="ON195" i="1"/>
  <c r="OM195" i="1"/>
  <c r="OL195" i="1"/>
  <c r="OK195" i="1"/>
  <c r="OJ195" i="1"/>
  <c r="OI195" i="1"/>
  <c r="OH195" i="1"/>
  <c r="OG195" i="1"/>
  <c r="OF195" i="1"/>
  <c r="OE195" i="1"/>
  <c r="OD195" i="1"/>
  <c r="OC195" i="1"/>
  <c r="OB195" i="1"/>
  <c r="OA195" i="1"/>
  <c r="NZ195" i="1"/>
  <c r="NY195" i="1"/>
  <c r="NX195" i="1"/>
  <c r="NW195" i="1"/>
  <c r="NV195" i="1"/>
  <c r="NU195" i="1"/>
  <c r="NT195" i="1"/>
  <c r="NS195" i="1"/>
  <c r="NR195" i="1"/>
  <c r="NQ195" i="1"/>
  <c r="NP195" i="1"/>
  <c r="NO195" i="1"/>
  <c r="NN195" i="1"/>
  <c r="NM195" i="1"/>
  <c r="NL195" i="1"/>
  <c r="NK195" i="1"/>
  <c r="NJ195" i="1"/>
  <c r="NI195" i="1"/>
  <c r="NH195" i="1"/>
  <c r="NG195" i="1"/>
  <c r="NF195" i="1"/>
  <c r="NE195" i="1"/>
  <c r="ND195" i="1"/>
  <c r="NC195" i="1"/>
  <c r="NB195" i="1"/>
  <c r="NA195" i="1"/>
  <c r="MZ195" i="1"/>
  <c r="MY195" i="1"/>
  <c r="MX195" i="1"/>
  <c r="MW195" i="1"/>
  <c r="MV195" i="1"/>
  <c r="MU195" i="1"/>
  <c r="MT195" i="1"/>
  <c r="MS195" i="1"/>
  <c r="MR195" i="1"/>
  <c r="MQ195" i="1"/>
  <c r="MP195" i="1"/>
  <c r="MO195" i="1"/>
  <c r="MN195" i="1"/>
  <c r="MM195" i="1"/>
  <c r="ML195" i="1"/>
  <c r="MK195" i="1"/>
  <c r="MJ195" i="1"/>
  <c r="MI195" i="1"/>
  <c r="MH195" i="1"/>
  <c r="MG195" i="1"/>
  <c r="MF195" i="1"/>
  <c r="ME195" i="1"/>
  <c r="MD195" i="1"/>
  <c r="MC195" i="1"/>
  <c r="MB195" i="1"/>
  <c r="MA195" i="1"/>
  <c r="LZ195" i="1"/>
  <c r="LY195" i="1"/>
  <c r="LX195" i="1"/>
  <c r="LW195" i="1"/>
  <c r="LV195" i="1"/>
  <c r="LU195" i="1"/>
  <c r="LT195" i="1"/>
  <c r="LS195" i="1"/>
  <c r="LR195" i="1"/>
  <c r="LQ195" i="1"/>
  <c r="LP195" i="1"/>
  <c r="LO195" i="1"/>
  <c r="LN195" i="1"/>
  <c r="LM195" i="1"/>
  <c r="LL195" i="1"/>
  <c r="LK195" i="1"/>
  <c r="LJ195" i="1"/>
  <c r="LI195" i="1"/>
  <c r="LH195" i="1"/>
  <c r="LG195" i="1"/>
  <c r="LF195" i="1"/>
  <c r="LE195" i="1"/>
  <c r="LD195" i="1"/>
  <c r="LC195" i="1"/>
  <c r="LB195" i="1"/>
  <c r="LA195" i="1"/>
  <c r="KZ195" i="1"/>
  <c r="KY195" i="1"/>
  <c r="KX195" i="1"/>
  <c r="KW195" i="1"/>
  <c r="KV195" i="1"/>
  <c r="KU195" i="1"/>
  <c r="KT195" i="1"/>
  <c r="KS195" i="1"/>
  <c r="KR195" i="1"/>
  <c r="KQ195" i="1"/>
  <c r="KP195" i="1"/>
  <c r="KO195" i="1"/>
  <c r="KN195" i="1"/>
  <c r="KM195" i="1"/>
  <c r="KL195" i="1"/>
  <c r="KK195" i="1"/>
  <c r="KJ195" i="1"/>
  <c r="KI195" i="1"/>
  <c r="KH195" i="1"/>
  <c r="KG195" i="1"/>
  <c r="KF195" i="1"/>
  <c r="KE195" i="1"/>
  <c r="KD195" i="1"/>
  <c r="KC195" i="1"/>
  <c r="KB195" i="1"/>
  <c r="KA195" i="1"/>
  <c r="JZ195" i="1"/>
  <c r="JY195" i="1"/>
  <c r="JX195" i="1"/>
  <c r="JW195" i="1"/>
  <c r="JV195" i="1"/>
  <c r="JU195" i="1"/>
  <c r="JT195" i="1"/>
  <c r="JS195" i="1"/>
  <c r="JR195" i="1"/>
  <c r="JQ195" i="1"/>
  <c r="JP195" i="1"/>
  <c r="JO195" i="1"/>
  <c r="JN195" i="1"/>
  <c r="JM195" i="1"/>
  <c r="JL195" i="1"/>
  <c r="JK195" i="1"/>
  <c r="JJ195" i="1"/>
  <c r="JI195" i="1"/>
  <c r="JH195" i="1"/>
  <c r="JG195" i="1"/>
  <c r="JF195" i="1"/>
  <c r="JE195" i="1"/>
  <c r="JD195" i="1"/>
  <c r="JC195" i="1"/>
  <c r="JB195" i="1"/>
  <c r="JA195" i="1"/>
  <c r="IZ195" i="1"/>
  <c r="IY195" i="1"/>
  <c r="IX195" i="1"/>
  <c r="IW195" i="1"/>
  <c r="IV195" i="1"/>
  <c r="IU195" i="1"/>
  <c r="IT195" i="1"/>
  <c r="IS195" i="1"/>
  <c r="IR195" i="1"/>
  <c r="IQ195" i="1"/>
  <c r="IP195" i="1"/>
  <c r="IO195" i="1"/>
  <c r="IN195" i="1"/>
  <c r="IM195" i="1"/>
  <c r="IL195" i="1"/>
  <c r="IK195" i="1"/>
  <c r="IJ195" i="1"/>
  <c r="II195" i="1"/>
  <c r="IH195" i="1"/>
  <c r="IG195" i="1"/>
  <c r="IF195" i="1"/>
  <c r="IE195" i="1"/>
  <c r="ID195" i="1"/>
  <c r="IC195" i="1"/>
  <c r="IB195" i="1"/>
  <c r="IA195" i="1"/>
  <c r="HZ195" i="1"/>
  <c r="HY195" i="1"/>
  <c r="HX195" i="1"/>
  <c r="HW195" i="1"/>
  <c r="HV195" i="1"/>
  <c r="HU195" i="1"/>
  <c r="HT195" i="1"/>
  <c r="HS195" i="1"/>
  <c r="HR195" i="1"/>
  <c r="HQ195" i="1"/>
  <c r="HP195" i="1"/>
  <c r="HO195" i="1"/>
  <c r="HN195" i="1"/>
  <c r="HM195" i="1"/>
  <c r="HL195" i="1"/>
  <c r="HK195" i="1"/>
  <c r="HJ195" i="1"/>
  <c r="HI195" i="1"/>
  <c r="HH195" i="1"/>
  <c r="HG195" i="1"/>
  <c r="HF195" i="1"/>
  <c r="HE195" i="1"/>
  <c r="HD195" i="1"/>
  <c r="HC195" i="1"/>
  <c r="HB195" i="1"/>
  <c r="HA195" i="1"/>
  <c r="GZ195" i="1"/>
  <c r="GY195" i="1"/>
  <c r="GX195" i="1"/>
  <c r="GW195" i="1"/>
  <c r="GV195" i="1"/>
  <c r="GU195" i="1"/>
  <c r="GT195" i="1"/>
  <c r="GS195" i="1"/>
  <c r="GR195" i="1"/>
  <c r="GQ195" i="1"/>
  <c r="GP195" i="1"/>
  <c r="GO195" i="1"/>
  <c r="GN195" i="1"/>
  <c r="GM195" i="1"/>
  <c r="GL195" i="1"/>
  <c r="GK195" i="1"/>
  <c r="GJ195" i="1"/>
  <c r="GI195" i="1"/>
  <c r="GH195" i="1"/>
  <c r="GG195" i="1"/>
  <c r="GF195" i="1"/>
  <c r="GE195" i="1"/>
  <c r="GD195" i="1"/>
  <c r="GC195" i="1"/>
  <c r="GB195" i="1"/>
  <c r="GA195" i="1"/>
  <c r="FZ195" i="1"/>
  <c r="FY195" i="1"/>
  <c r="FX195" i="1"/>
  <c r="FW195" i="1"/>
  <c r="FV195" i="1"/>
  <c r="FU195" i="1"/>
  <c r="FT195" i="1"/>
  <c r="FS195" i="1"/>
  <c r="FR195" i="1"/>
  <c r="FQ195" i="1"/>
  <c r="FP195" i="1"/>
  <c r="FO195" i="1"/>
  <c r="FN195" i="1"/>
  <c r="FM195" i="1"/>
  <c r="FL195" i="1"/>
  <c r="FK195" i="1"/>
  <c r="FJ195" i="1"/>
  <c r="FI195" i="1"/>
  <c r="FH195" i="1"/>
  <c r="FG195" i="1"/>
  <c r="FF195" i="1"/>
  <c r="FE195" i="1"/>
  <c r="FD195" i="1"/>
  <c r="FC195" i="1"/>
  <c r="FB195" i="1"/>
  <c r="FA195" i="1"/>
  <c r="EZ195" i="1"/>
  <c r="EY195" i="1"/>
  <c r="EX195" i="1"/>
  <c r="EW195" i="1"/>
  <c r="EV195" i="1"/>
  <c r="EU195" i="1"/>
  <c r="ET195" i="1"/>
  <c r="ES195" i="1"/>
  <c r="ER195" i="1"/>
  <c r="EQ195" i="1"/>
  <c r="EP195" i="1"/>
  <c r="EO195" i="1"/>
  <c r="EN195" i="1"/>
  <c r="EM195" i="1"/>
  <c r="EL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P195" i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EP242" i="1"/>
  <c r="EP234" i="1"/>
  <c r="EP225" i="1"/>
  <c r="EP227" i="1" s="1"/>
  <c r="EP198" i="1"/>
  <c r="OU190" i="1"/>
  <c r="OT190" i="1"/>
  <c r="OS190" i="1"/>
  <c r="OR190" i="1"/>
  <c r="OQ190" i="1"/>
  <c r="OP190" i="1"/>
  <c r="OO190" i="1"/>
  <c r="ON190" i="1"/>
  <c r="OM190" i="1"/>
  <c r="OL190" i="1"/>
  <c r="OK190" i="1"/>
  <c r="OJ190" i="1"/>
  <c r="OI190" i="1"/>
  <c r="OH190" i="1"/>
  <c r="OG190" i="1"/>
  <c r="OF190" i="1"/>
  <c r="OE190" i="1"/>
  <c r="OD190" i="1"/>
  <c r="OC190" i="1"/>
  <c r="OB190" i="1"/>
  <c r="OA190" i="1"/>
  <c r="NZ190" i="1"/>
  <c r="NY190" i="1"/>
  <c r="NX190" i="1"/>
  <c r="NW190" i="1"/>
  <c r="NV190" i="1"/>
  <c r="NU190" i="1"/>
  <c r="NT190" i="1"/>
  <c r="NS190" i="1"/>
  <c r="NR190" i="1"/>
  <c r="NQ190" i="1"/>
  <c r="NP190" i="1"/>
  <c r="NO190" i="1"/>
  <c r="NN190" i="1"/>
  <c r="NM190" i="1"/>
  <c r="NL190" i="1"/>
  <c r="NK190" i="1"/>
  <c r="NJ190" i="1"/>
  <c r="NI190" i="1"/>
  <c r="NH190" i="1"/>
  <c r="NG190" i="1"/>
  <c r="NF190" i="1"/>
  <c r="NE190" i="1"/>
  <c r="ND190" i="1"/>
  <c r="NC190" i="1"/>
  <c r="NB190" i="1"/>
  <c r="NA190" i="1"/>
  <c r="MZ190" i="1"/>
  <c r="MY190" i="1"/>
  <c r="MX190" i="1"/>
  <c r="MW190" i="1"/>
  <c r="MV190" i="1"/>
  <c r="MU190" i="1"/>
  <c r="MT190" i="1"/>
  <c r="MS190" i="1"/>
  <c r="MR190" i="1"/>
  <c r="MQ190" i="1"/>
  <c r="MP190" i="1"/>
  <c r="MO190" i="1"/>
  <c r="MN190" i="1"/>
  <c r="MM190" i="1"/>
  <c r="ML190" i="1"/>
  <c r="MK190" i="1"/>
  <c r="MJ190" i="1"/>
  <c r="MI190" i="1"/>
  <c r="MH190" i="1"/>
  <c r="MG190" i="1"/>
  <c r="MF190" i="1"/>
  <c r="ME190" i="1"/>
  <c r="MD190" i="1"/>
  <c r="MC190" i="1"/>
  <c r="MB190" i="1"/>
  <c r="MA190" i="1"/>
  <c r="LZ190" i="1"/>
  <c r="LY190" i="1"/>
  <c r="LX190" i="1"/>
  <c r="LW190" i="1"/>
  <c r="LV190" i="1"/>
  <c r="LU190" i="1"/>
  <c r="LT190" i="1"/>
  <c r="LS190" i="1"/>
  <c r="LR190" i="1"/>
  <c r="LQ190" i="1"/>
  <c r="LP190" i="1"/>
  <c r="LO190" i="1"/>
  <c r="LN190" i="1"/>
  <c r="LM190" i="1"/>
  <c r="LL190" i="1"/>
  <c r="LK190" i="1"/>
  <c r="LJ190" i="1"/>
  <c r="LI190" i="1"/>
  <c r="LH190" i="1"/>
  <c r="LG190" i="1"/>
  <c r="LF190" i="1"/>
  <c r="LE190" i="1"/>
  <c r="LD190" i="1"/>
  <c r="LC190" i="1"/>
  <c r="LB190" i="1"/>
  <c r="LA190" i="1"/>
  <c r="KZ190" i="1"/>
  <c r="KY190" i="1"/>
  <c r="KX190" i="1"/>
  <c r="KW190" i="1"/>
  <c r="KV190" i="1"/>
  <c r="KU190" i="1"/>
  <c r="KT190" i="1"/>
  <c r="KS190" i="1"/>
  <c r="KR190" i="1"/>
  <c r="KQ190" i="1"/>
  <c r="KP190" i="1"/>
  <c r="KO190" i="1"/>
  <c r="KN190" i="1"/>
  <c r="KM190" i="1"/>
  <c r="KL190" i="1"/>
  <c r="KK190" i="1"/>
  <c r="KJ190" i="1"/>
  <c r="KI190" i="1"/>
  <c r="KH190" i="1"/>
  <c r="KG190" i="1"/>
  <c r="KF190" i="1"/>
  <c r="KE190" i="1"/>
  <c r="KD190" i="1"/>
  <c r="KC190" i="1"/>
  <c r="KB190" i="1"/>
  <c r="KA190" i="1"/>
  <c r="JZ190" i="1"/>
  <c r="JY190" i="1"/>
  <c r="JX190" i="1"/>
  <c r="JW190" i="1"/>
  <c r="JV190" i="1"/>
  <c r="JU190" i="1"/>
  <c r="JT190" i="1"/>
  <c r="JS190" i="1"/>
  <c r="JR190" i="1"/>
  <c r="JQ190" i="1"/>
  <c r="JP190" i="1"/>
  <c r="JO190" i="1"/>
  <c r="JN190" i="1"/>
  <c r="JM190" i="1"/>
  <c r="JL190" i="1"/>
  <c r="JK190" i="1"/>
  <c r="JJ190" i="1"/>
  <c r="JI190" i="1"/>
  <c r="JH190" i="1"/>
  <c r="JG190" i="1"/>
  <c r="JF190" i="1"/>
  <c r="JE190" i="1"/>
  <c r="JD190" i="1"/>
  <c r="JC190" i="1"/>
  <c r="JB190" i="1"/>
  <c r="JA190" i="1"/>
  <c r="IZ190" i="1"/>
  <c r="IY190" i="1"/>
  <c r="IX190" i="1"/>
  <c r="IW190" i="1"/>
  <c r="IV190" i="1"/>
  <c r="IU190" i="1"/>
  <c r="IT190" i="1"/>
  <c r="IS190" i="1"/>
  <c r="IR190" i="1"/>
  <c r="IQ190" i="1"/>
  <c r="IP190" i="1"/>
  <c r="IO190" i="1"/>
  <c r="IN190" i="1"/>
  <c r="IM190" i="1"/>
  <c r="IL190" i="1"/>
  <c r="IK190" i="1"/>
  <c r="IJ190" i="1"/>
  <c r="II190" i="1"/>
  <c r="IH190" i="1"/>
  <c r="IG190" i="1"/>
  <c r="IF190" i="1"/>
  <c r="IE190" i="1"/>
  <c r="ID190" i="1"/>
  <c r="IC190" i="1"/>
  <c r="IB190" i="1"/>
  <c r="IA190" i="1"/>
  <c r="HZ190" i="1"/>
  <c r="HY190" i="1"/>
  <c r="HX190" i="1"/>
  <c r="HW190" i="1"/>
  <c r="HV190" i="1"/>
  <c r="HU190" i="1"/>
  <c r="HT190" i="1"/>
  <c r="HS190" i="1"/>
  <c r="HR190" i="1"/>
  <c r="HQ190" i="1"/>
  <c r="HP190" i="1"/>
  <c r="HO190" i="1"/>
  <c r="HN190" i="1"/>
  <c r="HM190" i="1"/>
  <c r="HL190" i="1"/>
  <c r="HK190" i="1"/>
  <c r="HJ190" i="1"/>
  <c r="HI190" i="1"/>
  <c r="HH190" i="1"/>
  <c r="HG190" i="1"/>
  <c r="HF190" i="1"/>
  <c r="HE190" i="1"/>
  <c r="HD190" i="1"/>
  <c r="HC190" i="1"/>
  <c r="HB190" i="1"/>
  <c r="HA190" i="1"/>
  <c r="GZ190" i="1"/>
  <c r="GY190" i="1"/>
  <c r="GX190" i="1"/>
  <c r="GW190" i="1"/>
  <c r="GV190" i="1"/>
  <c r="GU190" i="1"/>
  <c r="GT190" i="1"/>
  <c r="GS190" i="1"/>
  <c r="GR190" i="1"/>
  <c r="GQ190" i="1"/>
  <c r="GP190" i="1"/>
  <c r="GO190" i="1"/>
  <c r="GN190" i="1"/>
  <c r="GM190" i="1"/>
  <c r="GL190" i="1"/>
  <c r="GK190" i="1"/>
  <c r="GJ190" i="1"/>
  <c r="GI190" i="1"/>
  <c r="GH190" i="1"/>
  <c r="GG190" i="1"/>
  <c r="GF190" i="1"/>
  <c r="GE190" i="1"/>
  <c r="GD190" i="1"/>
  <c r="GC190" i="1"/>
  <c r="GB190" i="1"/>
  <c r="GA190" i="1"/>
  <c r="FZ190" i="1"/>
  <c r="FY190" i="1"/>
  <c r="FX190" i="1"/>
  <c r="FW190" i="1"/>
  <c r="FV190" i="1"/>
  <c r="FU190" i="1"/>
  <c r="FT190" i="1"/>
  <c r="FS190" i="1"/>
  <c r="FR190" i="1"/>
  <c r="FQ190" i="1"/>
  <c r="FP190" i="1"/>
  <c r="FO190" i="1"/>
  <c r="FN190" i="1"/>
  <c r="FM190" i="1"/>
  <c r="FL190" i="1"/>
  <c r="FK190" i="1"/>
  <c r="FJ190" i="1"/>
  <c r="FI190" i="1"/>
  <c r="FH190" i="1"/>
  <c r="FG190" i="1"/>
  <c r="FF190" i="1"/>
  <c r="FE190" i="1"/>
  <c r="FD190" i="1"/>
  <c r="FC190" i="1"/>
  <c r="FB190" i="1"/>
  <c r="FA190" i="1"/>
  <c r="EZ190" i="1"/>
  <c r="EY190" i="1"/>
  <c r="EX190" i="1"/>
  <c r="EW190" i="1"/>
  <c r="EV190" i="1"/>
  <c r="EU190" i="1"/>
  <c r="ET190" i="1"/>
  <c r="ES190" i="1"/>
  <c r="ER190" i="1"/>
  <c r="EQ190" i="1"/>
  <c r="EP190" i="1"/>
  <c r="EO190" i="1"/>
  <c r="EN190" i="1"/>
  <c r="EM190" i="1"/>
  <c r="EL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DY190" i="1"/>
  <c r="DX190" i="1"/>
  <c r="DW190" i="1"/>
  <c r="DV190" i="1"/>
  <c r="DU190" i="1"/>
  <c r="DT190" i="1"/>
  <c r="DS190" i="1"/>
  <c r="DR190" i="1"/>
  <c r="DQ190" i="1"/>
  <c r="DP190" i="1"/>
  <c r="DO190" i="1"/>
  <c r="DN190" i="1"/>
  <c r="DM190" i="1"/>
  <c r="DL190" i="1"/>
  <c r="DK190" i="1"/>
  <c r="DJ190" i="1"/>
  <c r="DI190" i="1"/>
  <c r="DH190" i="1"/>
  <c r="DG190" i="1"/>
  <c r="DF190" i="1"/>
  <c r="DE190" i="1"/>
  <c r="DD190" i="1"/>
  <c r="DC190" i="1"/>
  <c r="DB190" i="1"/>
  <c r="DA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OU210" i="1"/>
  <c r="OT210" i="1"/>
  <c r="OS210" i="1"/>
  <c r="OR210" i="1"/>
  <c r="OQ210" i="1"/>
  <c r="OP210" i="1"/>
  <c r="OO210" i="1"/>
  <c r="ON210" i="1"/>
  <c r="OM210" i="1"/>
  <c r="OL210" i="1"/>
  <c r="OK210" i="1"/>
  <c r="OJ210" i="1"/>
  <c r="OI210" i="1"/>
  <c r="OH210" i="1"/>
  <c r="OG210" i="1"/>
  <c r="OF210" i="1"/>
  <c r="OE210" i="1"/>
  <c r="OD210" i="1"/>
  <c r="OC210" i="1"/>
  <c r="OB210" i="1"/>
  <c r="OA210" i="1"/>
  <c r="NZ210" i="1"/>
  <c r="NY210" i="1"/>
  <c r="NX210" i="1"/>
  <c r="NW210" i="1"/>
  <c r="NV210" i="1"/>
  <c r="NU210" i="1"/>
  <c r="NT210" i="1"/>
  <c r="NS210" i="1"/>
  <c r="NR210" i="1"/>
  <c r="NQ210" i="1"/>
  <c r="NP210" i="1"/>
  <c r="NO210" i="1"/>
  <c r="NN210" i="1"/>
  <c r="NM210" i="1"/>
  <c r="NL210" i="1"/>
  <c r="NK210" i="1"/>
  <c r="NJ210" i="1"/>
  <c r="NI210" i="1"/>
  <c r="NH210" i="1"/>
  <c r="NG210" i="1"/>
  <c r="NF210" i="1"/>
  <c r="NE210" i="1"/>
  <c r="ND210" i="1"/>
  <c r="NC210" i="1"/>
  <c r="NB210" i="1"/>
  <c r="NA210" i="1"/>
  <c r="MZ210" i="1"/>
  <c r="MY210" i="1"/>
  <c r="MX210" i="1"/>
  <c r="MW210" i="1"/>
  <c r="MV210" i="1"/>
  <c r="MU210" i="1"/>
  <c r="MT210" i="1"/>
  <c r="MS210" i="1"/>
  <c r="MR210" i="1"/>
  <c r="MQ210" i="1"/>
  <c r="MP210" i="1"/>
  <c r="MO210" i="1"/>
  <c r="MN210" i="1"/>
  <c r="MM210" i="1"/>
  <c r="ML210" i="1"/>
  <c r="MK210" i="1"/>
  <c r="MJ210" i="1"/>
  <c r="MI210" i="1"/>
  <c r="MH210" i="1"/>
  <c r="MG210" i="1"/>
  <c r="MF210" i="1"/>
  <c r="ME210" i="1"/>
  <c r="MD210" i="1"/>
  <c r="MC210" i="1"/>
  <c r="MB210" i="1"/>
  <c r="MA210" i="1"/>
  <c r="LZ210" i="1"/>
  <c r="LY210" i="1"/>
  <c r="LX210" i="1"/>
  <c r="LW210" i="1"/>
  <c r="LV210" i="1"/>
  <c r="LU210" i="1"/>
  <c r="LT210" i="1"/>
  <c r="LS210" i="1"/>
  <c r="LR210" i="1"/>
  <c r="LQ210" i="1"/>
  <c r="LP210" i="1"/>
  <c r="LO210" i="1"/>
  <c r="LN210" i="1"/>
  <c r="LM210" i="1"/>
  <c r="LL210" i="1"/>
  <c r="LK210" i="1"/>
  <c r="LJ210" i="1"/>
  <c r="LI210" i="1"/>
  <c r="LH210" i="1"/>
  <c r="LG210" i="1"/>
  <c r="LF210" i="1"/>
  <c r="LE210" i="1"/>
  <c r="LD210" i="1"/>
  <c r="LC210" i="1"/>
  <c r="LB210" i="1"/>
  <c r="LA210" i="1"/>
  <c r="KZ210" i="1"/>
  <c r="KY210" i="1"/>
  <c r="KX210" i="1"/>
  <c r="KW210" i="1"/>
  <c r="KV210" i="1"/>
  <c r="KU210" i="1"/>
  <c r="KT210" i="1"/>
  <c r="KS210" i="1"/>
  <c r="KR210" i="1"/>
  <c r="KQ210" i="1"/>
  <c r="KP210" i="1"/>
  <c r="KO210" i="1"/>
  <c r="KN210" i="1"/>
  <c r="KM210" i="1"/>
  <c r="KL210" i="1"/>
  <c r="KK210" i="1"/>
  <c r="KJ210" i="1"/>
  <c r="KI210" i="1"/>
  <c r="KH210" i="1"/>
  <c r="KG210" i="1"/>
  <c r="KF210" i="1"/>
  <c r="KE210" i="1"/>
  <c r="KD210" i="1"/>
  <c r="KC210" i="1"/>
  <c r="KB210" i="1"/>
  <c r="KA210" i="1"/>
  <c r="JZ210" i="1"/>
  <c r="JY210" i="1"/>
  <c r="JX210" i="1"/>
  <c r="JW210" i="1"/>
  <c r="JV210" i="1"/>
  <c r="JU210" i="1"/>
  <c r="JT210" i="1"/>
  <c r="JS210" i="1"/>
  <c r="JR210" i="1"/>
  <c r="JQ210" i="1"/>
  <c r="JP210" i="1"/>
  <c r="JO210" i="1"/>
  <c r="JN210" i="1"/>
  <c r="JM210" i="1"/>
  <c r="JL210" i="1"/>
  <c r="JK210" i="1"/>
  <c r="JJ210" i="1"/>
  <c r="JI210" i="1"/>
  <c r="JH210" i="1"/>
  <c r="JG210" i="1"/>
  <c r="JF210" i="1"/>
  <c r="JE210" i="1"/>
  <c r="JD210" i="1"/>
  <c r="JC210" i="1"/>
  <c r="JB210" i="1"/>
  <c r="JA210" i="1"/>
  <c r="IZ210" i="1"/>
  <c r="IY210" i="1"/>
  <c r="IX210" i="1"/>
  <c r="IW210" i="1"/>
  <c r="IV210" i="1"/>
  <c r="IU210" i="1"/>
  <c r="IT210" i="1"/>
  <c r="IS210" i="1"/>
  <c r="IR210" i="1"/>
  <c r="IQ210" i="1"/>
  <c r="IP210" i="1"/>
  <c r="IO210" i="1"/>
  <c r="IN210" i="1"/>
  <c r="IM210" i="1"/>
  <c r="IL210" i="1"/>
  <c r="IK210" i="1"/>
  <c r="IJ210" i="1"/>
  <c r="II210" i="1"/>
  <c r="IH210" i="1"/>
  <c r="IG210" i="1"/>
  <c r="IF210" i="1"/>
  <c r="IE210" i="1"/>
  <c r="ID210" i="1"/>
  <c r="IC210" i="1"/>
  <c r="IB210" i="1"/>
  <c r="IA210" i="1"/>
  <c r="HZ210" i="1"/>
  <c r="HY210" i="1"/>
  <c r="HX210" i="1"/>
  <c r="HW210" i="1"/>
  <c r="HV210" i="1"/>
  <c r="HU210" i="1"/>
  <c r="HT210" i="1"/>
  <c r="HS210" i="1"/>
  <c r="HR210" i="1"/>
  <c r="HQ210" i="1"/>
  <c r="HP210" i="1"/>
  <c r="HO210" i="1"/>
  <c r="HN210" i="1"/>
  <c r="HM210" i="1"/>
  <c r="HL210" i="1"/>
  <c r="HK210" i="1"/>
  <c r="HJ210" i="1"/>
  <c r="HI210" i="1"/>
  <c r="HH210" i="1"/>
  <c r="HG210" i="1"/>
  <c r="HF210" i="1"/>
  <c r="HE210" i="1"/>
  <c r="HD210" i="1"/>
  <c r="HC210" i="1"/>
  <c r="HB210" i="1"/>
  <c r="HA210" i="1"/>
  <c r="GZ210" i="1"/>
  <c r="GY210" i="1"/>
  <c r="GX210" i="1"/>
  <c r="GW210" i="1"/>
  <c r="GV210" i="1"/>
  <c r="GU210" i="1"/>
  <c r="GT210" i="1"/>
  <c r="GS210" i="1"/>
  <c r="GR210" i="1"/>
  <c r="GQ210" i="1"/>
  <c r="GP210" i="1"/>
  <c r="GO210" i="1"/>
  <c r="GN210" i="1"/>
  <c r="GM210" i="1"/>
  <c r="GL210" i="1"/>
  <c r="GK210" i="1"/>
  <c r="GJ210" i="1"/>
  <c r="GI210" i="1"/>
  <c r="GH210" i="1"/>
  <c r="GG210" i="1"/>
  <c r="GF210" i="1"/>
  <c r="GE210" i="1"/>
  <c r="GD210" i="1"/>
  <c r="GC210" i="1"/>
  <c r="GB210" i="1"/>
  <c r="GA210" i="1"/>
  <c r="FZ210" i="1"/>
  <c r="FY210" i="1"/>
  <c r="FX210" i="1"/>
  <c r="FW210" i="1"/>
  <c r="FV210" i="1"/>
  <c r="FU210" i="1"/>
  <c r="FT210" i="1"/>
  <c r="FS210" i="1"/>
  <c r="FR210" i="1"/>
  <c r="FQ210" i="1"/>
  <c r="FP210" i="1"/>
  <c r="FO210" i="1"/>
  <c r="FN210" i="1"/>
  <c r="FM210" i="1"/>
  <c r="FL210" i="1"/>
  <c r="FK210" i="1"/>
  <c r="FJ210" i="1"/>
  <c r="FI210" i="1"/>
  <c r="FH210" i="1"/>
  <c r="FG210" i="1"/>
  <c r="FF210" i="1"/>
  <c r="FE210" i="1"/>
  <c r="FD210" i="1"/>
  <c r="FC210" i="1"/>
  <c r="FB210" i="1"/>
  <c r="FA210" i="1"/>
  <c r="EZ210" i="1"/>
  <c r="EY210" i="1"/>
  <c r="EX210" i="1"/>
  <c r="EW210" i="1"/>
  <c r="EV210" i="1"/>
  <c r="EU210" i="1"/>
  <c r="ET210" i="1"/>
  <c r="ES210" i="1"/>
  <c r="ER210" i="1"/>
  <c r="EQ210" i="1"/>
  <c r="EP210" i="1"/>
  <c r="EO210" i="1"/>
  <c r="EN210" i="1"/>
  <c r="EM210" i="1"/>
  <c r="EL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DY210" i="1"/>
  <c r="DX210" i="1"/>
  <c r="DW210" i="1"/>
  <c r="DV210" i="1"/>
  <c r="DU210" i="1"/>
  <c r="DT210" i="1"/>
  <c r="DS210" i="1"/>
  <c r="DR210" i="1"/>
  <c r="DQ210" i="1"/>
  <c r="DP210" i="1"/>
  <c r="DO210" i="1"/>
  <c r="DN210" i="1"/>
  <c r="DM210" i="1"/>
  <c r="DL210" i="1"/>
  <c r="DK210" i="1"/>
  <c r="DJ210" i="1"/>
  <c r="DI210" i="1"/>
  <c r="DH210" i="1"/>
  <c r="DG210" i="1"/>
  <c r="DF210" i="1"/>
  <c r="DE210" i="1"/>
  <c r="DD210" i="1"/>
  <c r="DC210" i="1"/>
  <c r="DB210" i="1"/>
  <c r="DA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OU207" i="1"/>
  <c r="OT207" i="1"/>
  <c r="OS207" i="1"/>
  <c r="OR207" i="1"/>
  <c r="OQ207" i="1"/>
  <c r="OP207" i="1"/>
  <c r="OO207" i="1"/>
  <c r="ON207" i="1"/>
  <c r="OM207" i="1"/>
  <c r="OL207" i="1"/>
  <c r="OK207" i="1"/>
  <c r="OJ207" i="1"/>
  <c r="OI207" i="1"/>
  <c r="OH207" i="1"/>
  <c r="OG207" i="1"/>
  <c r="OF207" i="1"/>
  <c r="OE207" i="1"/>
  <c r="OD207" i="1"/>
  <c r="OC207" i="1"/>
  <c r="OB207" i="1"/>
  <c r="OA207" i="1"/>
  <c r="NZ207" i="1"/>
  <c r="NY207" i="1"/>
  <c r="NX207" i="1"/>
  <c r="NW207" i="1"/>
  <c r="NV207" i="1"/>
  <c r="NU207" i="1"/>
  <c r="NT207" i="1"/>
  <c r="NS207" i="1"/>
  <c r="NR207" i="1"/>
  <c r="NQ207" i="1"/>
  <c r="NP207" i="1"/>
  <c r="NO207" i="1"/>
  <c r="NN207" i="1"/>
  <c r="NM207" i="1"/>
  <c r="NL207" i="1"/>
  <c r="NK207" i="1"/>
  <c r="NJ207" i="1"/>
  <c r="NI207" i="1"/>
  <c r="NH207" i="1"/>
  <c r="NG207" i="1"/>
  <c r="NF207" i="1"/>
  <c r="NE207" i="1"/>
  <c r="ND207" i="1"/>
  <c r="NC207" i="1"/>
  <c r="NB207" i="1"/>
  <c r="NA207" i="1"/>
  <c r="MZ207" i="1"/>
  <c r="MY207" i="1"/>
  <c r="MX207" i="1"/>
  <c r="MW207" i="1"/>
  <c r="MV207" i="1"/>
  <c r="MU207" i="1"/>
  <c r="MT207" i="1"/>
  <c r="MS207" i="1"/>
  <c r="MR207" i="1"/>
  <c r="MQ207" i="1"/>
  <c r="MP207" i="1"/>
  <c r="MO207" i="1"/>
  <c r="MN207" i="1"/>
  <c r="MM207" i="1"/>
  <c r="ML207" i="1"/>
  <c r="MK207" i="1"/>
  <c r="MJ207" i="1"/>
  <c r="MI207" i="1"/>
  <c r="MH207" i="1"/>
  <c r="MG207" i="1"/>
  <c r="MF207" i="1"/>
  <c r="ME207" i="1"/>
  <c r="MD207" i="1"/>
  <c r="MC207" i="1"/>
  <c r="MB207" i="1"/>
  <c r="MA207" i="1"/>
  <c r="LZ207" i="1"/>
  <c r="LY207" i="1"/>
  <c r="LX207" i="1"/>
  <c r="LW207" i="1"/>
  <c r="LV207" i="1"/>
  <c r="LU207" i="1"/>
  <c r="LT207" i="1"/>
  <c r="LS207" i="1"/>
  <c r="LR207" i="1"/>
  <c r="LQ207" i="1"/>
  <c r="LP207" i="1"/>
  <c r="LO207" i="1"/>
  <c r="LN207" i="1"/>
  <c r="LM207" i="1"/>
  <c r="LL207" i="1"/>
  <c r="LK207" i="1"/>
  <c r="LJ207" i="1"/>
  <c r="LI207" i="1"/>
  <c r="LH207" i="1"/>
  <c r="LG207" i="1"/>
  <c r="LF207" i="1"/>
  <c r="LE207" i="1"/>
  <c r="LD207" i="1"/>
  <c r="LC207" i="1"/>
  <c r="LB207" i="1"/>
  <c r="LA207" i="1"/>
  <c r="KZ207" i="1"/>
  <c r="KY207" i="1"/>
  <c r="KX207" i="1"/>
  <c r="KW207" i="1"/>
  <c r="KV207" i="1"/>
  <c r="KU207" i="1"/>
  <c r="KT207" i="1"/>
  <c r="KS207" i="1"/>
  <c r="KR207" i="1"/>
  <c r="KQ207" i="1"/>
  <c r="KP207" i="1"/>
  <c r="KO207" i="1"/>
  <c r="KN207" i="1"/>
  <c r="KM207" i="1"/>
  <c r="KL207" i="1"/>
  <c r="KK207" i="1"/>
  <c r="KJ207" i="1"/>
  <c r="KI207" i="1"/>
  <c r="KH207" i="1"/>
  <c r="KG207" i="1"/>
  <c r="KF207" i="1"/>
  <c r="KE207" i="1"/>
  <c r="KD207" i="1"/>
  <c r="KC207" i="1"/>
  <c r="KB207" i="1"/>
  <c r="KA207" i="1"/>
  <c r="JZ207" i="1"/>
  <c r="JY207" i="1"/>
  <c r="JX207" i="1"/>
  <c r="JW207" i="1"/>
  <c r="JV207" i="1"/>
  <c r="JU207" i="1"/>
  <c r="JT207" i="1"/>
  <c r="JS207" i="1"/>
  <c r="JR207" i="1"/>
  <c r="JQ207" i="1"/>
  <c r="JP207" i="1"/>
  <c r="JO207" i="1"/>
  <c r="JN207" i="1"/>
  <c r="JM207" i="1"/>
  <c r="JL207" i="1"/>
  <c r="JK207" i="1"/>
  <c r="JJ207" i="1"/>
  <c r="JI207" i="1"/>
  <c r="JH207" i="1"/>
  <c r="JG207" i="1"/>
  <c r="JF207" i="1"/>
  <c r="JE207" i="1"/>
  <c r="JD207" i="1"/>
  <c r="JC207" i="1"/>
  <c r="JB207" i="1"/>
  <c r="JA207" i="1"/>
  <c r="IZ207" i="1"/>
  <c r="IY207" i="1"/>
  <c r="IX207" i="1"/>
  <c r="IW207" i="1"/>
  <c r="IV207" i="1"/>
  <c r="IU207" i="1"/>
  <c r="IT207" i="1"/>
  <c r="IS207" i="1"/>
  <c r="IR207" i="1"/>
  <c r="IQ207" i="1"/>
  <c r="IP207" i="1"/>
  <c r="IO207" i="1"/>
  <c r="IN207" i="1"/>
  <c r="IM207" i="1"/>
  <c r="IL207" i="1"/>
  <c r="IK207" i="1"/>
  <c r="IJ207" i="1"/>
  <c r="II207" i="1"/>
  <c r="IH207" i="1"/>
  <c r="IG207" i="1"/>
  <c r="IF207" i="1"/>
  <c r="IE207" i="1"/>
  <c r="ID207" i="1"/>
  <c r="IC207" i="1"/>
  <c r="IB207" i="1"/>
  <c r="IA207" i="1"/>
  <c r="HZ207" i="1"/>
  <c r="HY207" i="1"/>
  <c r="HX207" i="1"/>
  <c r="HW207" i="1"/>
  <c r="HV207" i="1"/>
  <c r="HU207" i="1"/>
  <c r="HT207" i="1"/>
  <c r="HS207" i="1"/>
  <c r="HR207" i="1"/>
  <c r="HQ207" i="1"/>
  <c r="HP207" i="1"/>
  <c r="HO207" i="1"/>
  <c r="HN207" i="1"/>
  <c r="HM207" i="1"/>
  <c r="HL207" i="1"/>
  <c r="HK207" i="1"/>
  <c r="HJ207" i="1"/>
  <c r="HI207" i="1"/>
  <c r="HH207" i="1"/>
  <c r="HG207" i="1"/>
  <c r="HF207" i="1"/>
  <c r="HE207" i="1"/>
  <c r="HD207" i="1"/>
  <c r="HC207" i="1"/>
  <c r="HB207" i="1"/>
  <c r="HA207" i="1"/>
  <c r="GZ207" i="1"/>
  <c r="GY207" i="1"/>
  <c r="GX207" i="1"/>
  <c r="GW207" i="1"/>
  <c r="GV207" i="1"/>
  <c r="GU207" i="1"/>
  <c r="GT207" i="1"/>
  <c r="GS207" i="1"/>
  <c r="GR207" i="1"/>
  <c r="GQ207" i="1"/>
  <c r="GP207" i="1"/>
  <c r="GO207" i="1"/>
  <c r="GN207" i="1"/>
  <c r="GM207" i="1"/>
  <c r="GL207" i="1"/>
  <c r="GK207" i="1"/>
  <c r="GJ207" i="1"/>
  <c r="GI207" i="1"/>
  <c r="GH207" i="1"/>
  <c r="GG207" i="1"/>
  <c r="GF207" i="1"/>
  <c r="GE207" i="1"/>
  <c r="GD207" i="1"/>
  <c r="GC207" i="1"/>
  <c r="GB207" i="1"/>
  <c r="GA207" i="1"/>
  <c r="FZ207" i="1"/>
  <c r="FY207" i="1"/>
  <c r="FX207" i="1"/>
  <c r="FW207" i="1"/>
  <c r="FV207" i="1"/>
  <c r="FU207" i="1"/>
  <c r="FT207" i="1"/>
  <c r="FS207" i="1"/>
  <c r="FR207" i="1"/>
  <c r="FQ207" i="1"/>
  <c r="FP207" i="1"/>
  <c r="FO207" i="1"/>
  <c r="FN207" i="1"/>
  <c r="FM207" i="1"/>
  <c r="FL207" i="1"/>
  <c r="FK207" i="1"/>
  <c r="FJ207" i="1"/>
  <c r="FI207" i="1"/>
  <c r="FH207" i="1"/>
  <c r="FG207" i="1"/>
  <c r="FF207" i="1"/>
  <c r="FE207" i="1"/>
  <c r="FD207" i="1"/>
  <c r="FC207" i="1"/>
  <c r="FB207" i="1"/>
  <c r="FA207" i="1"/>
  <c r="EZ207" i="1"/>
  <c r="EY207" i="1"/>
  <c r="EX207" i="1"/>
  <c r="EW207" i="1"/>
  <c r="EV207" i="1"/>
  <c r="EU207" i="1"/>
  <c r="ET207" i="1"/>
  <c r="ES207" i="1"/>
  <c r="ER207" i="1"/>
  <c r="EQ207" i="1"/>
  <c r="EP207" i="1"/>
  <c r="EO207" i="1"/>
  <c r="EN207" i="1"/>
  <c r="EM207" i="1"/>
  <c r="EL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OU219" i="1"/>
  <c r="OT219" i="1"/>
  <c r="OS219" i="1"/>
  <c r="OR219" i="1"/>
  <c r="OQ219" i="1"/>
  <c r="OP219" i="1"/>
  <c r="OO219" i="1"/>
  <c r="ON219" i="1"/>
  <c r="OM219" i="1"/>
  <c r="OL219" i="1"/>
  <c r="OK219" i="1"/>
  <c r="OJ219" i="1"/>
  <c r="OI219" i="1"/>
  <c r="OH219" i="1"/>
  <c r="OG219" i="1"/>
  <c r="OF219" i="1"/>
  <c r="OE219" i="1"/>
  <c r="OD219" i="1"/>
  <c r="OC219" i="1"/>
  <c r="OB219" i="1"/>
  <c r="OA219" i="1"/>
  <c r="NZ219" i="1"/>
  <c r="NY219" i="1"/>
  <c r="NX219" i="1"/>
  <c r="NW219" i="1"/>
  <c r="NV219" i="1"/>
  <c r="NU219" i="1"/>
  <c r="NT219" i="1"/>
  <c r="NS219" i="1"/>
  <c r="NR219" i="1"/>
  <c r="NQ219" i="1"/>
  <c r="NP219" i="1"/>
  <c r="NO219" i="1"/>
  <c r="NN219" i="1"/>
  <c r="NM219" i="1"/>
  <c r="NL219" i="1"/>
  <c r="NK219" i="1"/>
  <c r="NJ219" i="1"/>
  <c r="NI219" i="1"/>
  <c r="NH219" i="1"/>
  <c r="NG219" i="1"/>
  <c r="NF219" i="1"/>
  <c r="NE219" i="1"/>
  <c r="ND219" i="1"/>
  <c r="NC219" i="1"/>
  <c r="NB219" i="1"/>
  <c r="NA219" i="1"/>
  <c r="MZ219" i="1"/>
  <c r="MY219" i="1"/>
  <c r="MX219" i="1"/>
  <c r="MW219" i="1"/>
  <c r="MV219" i="1"/>
  <c r="MU219" i="1"/>
  <c r="MT219" i="1"/>
  <c r="MS219" i="1"/>
  <c r="MR219" i="1"/>
  <c r="MQ219" i="1"/>
  <c r="MP219" i="1"/>
  <c r="MO219" i="1"/>
  <c r="MN219" i="1"/>
  <c r="MM219" i="1"/>
  <c r="ML219" i="1"/>
  <c r="MK219" i="1"/>
  <c r="MJ219" i="1"/>
  <c r="MI219" i="1"/>
  <c r="MH219" i="1"/>
  <c r="MG219" i="1"/>
  <c r="MF219" i="1"/>
  <c r="ME219" i="1"/>
  <c r="MD219" i="1"/>
  <c r="MC219" i="1"/>
  <c r="MB219" i="1"/>
  <c r="MA219" i="1"/>
  <c r="LZ219" i="1"/>
  <c r="LY219" i="1"/>
  <c r="LX219" i="1"/>
  <c r="LW219" i="1"/>
  <c r="LV219" i="1"/>
  <c r="LU219" i="1"/>
  <c r="LT219" i="1"/>
  <c r="LS219" i="1"/>
  <c r="LR219" i="1"/>
  <c r="LQ219" i="1"/>
  <c r="LP219" i="1"/>
  <c r="LO219" i="1"/>
  <c r="LN219" i="1"/>
  <c r="LM219" i="1"/>
  <c r="LL219" i="1"/>
  <c r="LK219" i="1"/>
  <c r="LJ219" i="1"/>
  <c r="LI219" i="1"/>
  <c r="LH219" i="1"/>
  <c r="LG219" i="1"/>
  <c r="LF219" i="1"/>
  <c r="LE219" i="1"/>
  <c r="LD219" i="1"/>
  <c r="LC219" i="1"/>
  <c r="LB219" i="1"/>
  <c r="LA219" i="1"/>
  <c r="KZ219" i="1"/>
  <c r="KY219" i="1"/>
  <c r="KX219" i="1"/>
  <c r="KW219" i="1"/>
  <c r="KV219" i="1"/>
  <c r="KU219" i="1"/>
  <c r="KT219" i="1"/>
  <c r="KS219" i="1"/>
  <c r="KR219" i="1"/>
  <c r="KQ219" i="1"/>
  <c r="KP219" i="1"/>
  <c r="KO219" i="1"/>
  <c r="KN219" i="1"/>
  <c r="KM219" i="1"/>
  <c r="KL219" i="1"/>
  <c r="KK219" i="1"/>
  <c r="KJ219" i="1"/>
  <c r="KI219" i="1"/>
  <c r="KH219" i="1"/>
  <c r="KG219" i="1"/>
  <c r="KF219" i="1"/>
  <c r="KE219" i="1"/>
  <c r="KD219" i="1"/>
  <c r="KC219" i="1"/>
  <c r="KB219" i="1"/>
  <c r="KA219" i="1"/>
  <c r="JZ219" i="1"/>
  <c r="JY219" i="1"/>
  <c r="JX219" i="1"/>
  <c r="JW219" i="1"/>
  <c r="JV219" i="1"/>
  <c r="JU219" i="1"/>
  <c r="JT219" i="1"/>
  <c r="JS219" i="1"/>
  <c r="JR219" i="1"/>
  <c r="JQ219" i="1"/>
  <c r="JP219" i="1"/>
  <c r="JO219" i="1"/>
  <c r="JN219" i="1"/>
  <c r="JM219" i="1"/>
  <c r="JL219" i="1"/>
  <c r="JK219" i="1"/>
  <c r="JJ219" i="1"/>
  <c r="JI219" i="1"/>
  <c r="JH219" i="1"/>
  <c r="JG219" i="1"/>
  <c r="JF219" i="1"/>
  <c r="JE219" i="1"/>
  <c r="JD219" i="1"/>
  <c r="JC219" i="1"/>
  <c r="JB219" i="1"/>
  <c r="JA219" i="1"/>
  <c r="IZ219" i="1"/>
  <c r="IY219" i="1"/>
  <c r="IX219" i="1"/>
  <c r="IW219" i="1"/>
  <c r="IV219" i="1"/>
  <c r="IU219" i="1"/>
  <c r="IT219" i="1"/>
  <c r="IS219" i="1"/>
  <c r="IR219" i="1"/>
  <c r="IQ219" i="1"/>
  <c r="IP219" i="1"/>
  <c r="IO219" i="1"/>
  <c r="IN219" i="1"/>
  <c r="IM219" i="1"/>
  <c r="IL219" i="1"/>
  <c r="IK219" i="1"/>
  <c r="IJ219" i="1"/>
  <c r="II219" i="1"/>
  <c r="IH219" i="1"/>
  <c r="IG219" i="1"/>
  <c r="IF219" i="1"/>
  <c r="IE219" i="1"/>
  <c r="ID219" i="1"/>
  <c r="IC219" i="1"/>
  <c r="IB219" i="1"/>
  <c r="IA219" i="1"/>
  <c r="HZ219" i="1"/>
  <c r="HY219" i="1"/>
  <c r="HX219" i="1"/>
  <c r="HW219" i="1"/>
  <c r="HV219" i="1"/>
  <c r="HU219" i="1"/>
  <c r="HT219" i="1"/>
  <c r="HS219" i="1"/>
  <c r="HR219" i="1"/>
  <c r="HQ219" i="1"/>
  <c r="HP219" i="1"/>
  <c r="HO219" i="1"/>
  <c r="HN219" i="1"/>
  <c r="HM219" i="1"/>
  <c r="HL219" i="1"/>
  <c r="HK219" i="1"/>
  <c r="HJ219" i="1"/>
  <c r="HI219" i="1"/>
  <c r="HH219" i="1"/>
  <c r="HG219" i="1"/>
  <c r="HF219" i="1"/>
  <c r="HE219" i="1"/>
  <c r="HD219" i="1"/>
  <c r="HC219" i="1"/>
  <c r="HB219" i="1"/>
  <c r="HA219" i="1"/>
  <c r="GZ219" i="1"/>
  <c r="GY219" i="1"/>
  <c r="GX219" i="1"/>
  <c r="GW219" i="1"/>
  <c r="GV219" i="1"/>
  <c r="GU219" i="1"/>
  <c r="GT219" i="1"/>
  <c r="GS219" i="1"/>
  <c r="GR219" i="1"/>
  <c r="GQ219" i="1"/>
  <c r="GP219" i="1"/>
  <c r="GO219" i="1"/>
  <c r="GN219" i="1"/>
  <c r="GM219" i="1"/>
  <c r="GL219" i="1"/>
  <c r="GK219" i="1"/>
  <c r="GJ219" i="1"/>
  <c r="GI219" i="1"/>
  <c r="GH219" i="1"/>
  <c r="GG219" i="1"/>
  <c r="GF219" i="1"/>
  <c r="GE219" i="1"/>
  <c r="GD219" i="1"/>
  <c r="GC219" i="1"/>
  <c r="GB219" i="1"/>
  <c r="GA219" i="1"/>
  <c r="FZ219" i="1"/>
  <c r="FY219" i="1"/>
  <c r="FX219" i="1"/>
  <c r="FW219" i="1"/>
  <c r="FV219" i="1"/>
  <c r="FU219" i="1"/>
  <c r="FT219" i="1"/>
  <c r="FS219" i="1"/>
  <c r="FR219" i="1"/>
  <c r="FQ219" i="1"/>
  <c r="FP219" i="1"/>
  <c r="FO219" i="1"/>
  <c r="FN219" i="1"/>
  <c r="FM219" i="1"/>
  <c r="FL219" i="1"/>
  <c r="FK219" i="1"/>
  <c r="FJ219" i="1"/>
  <c r="FI219" i="1"/>
  <c r="FH219" i="1"/>
  <c r="FG219" i="1"/>
  <c r="FF219" i="1"/>
  <c r="FE219" i="1"/>
  <c r="FD219" i="1"/>
  <c r="FC219" i="1"/>
  <c r="FB219" i="1"/>
  <c r="FA219" i="1"/>
  <c r="EZ219" i="1"/>
  <c r="EY219" i="1"/>
  <c r="EX219" i="1"/>
  <c r="EW219" i="1"/>
  <c r="EV219" i="1"/>
  <c r="EU219" i="1"/>
  <c r="ET219" i="1"/>
  <c r="ES219" i="1"/>
  <c r="ER219" i="1"/>
  <c r="EQ219" i="1"/>
  <c r="EP219" i="1"/>
  <c r="EO219" i="1"/>
  <c r="EN219" i="1"/>
  <c r="EM219" i="1"/>
  <c r="EL219" i="1"/>
  <c r="EK219" i="1"/>
  <c r="EJ219" i="1"/>
  <c r="EI219" i="1"/>
  <c r="EH219" i="1"/>
  <c r="EG219" i="1"/>
  <c r="EF219" i="1"/>
  <c r="EE219" i="1"/>
  <c r="ED219" i="1"/>
  <c r="EC219" i="1"/>
  <c r="EB219" i="1"/>
  <c r="EA219" i="1"/>
  <c r="DZ219" i="1"/>
  <c r="DY219" i="1"/>
  <c r="DX219" i="1"/>
  <c r="DW219" i="1"/>
  <c r="DV219" i="1"/>
  <c r="DU219" i="1"/>
  <c r="DT219" i="1"/>
  <c r="DS219" i="1"/>
  <c r="DR219" i="1"/>
  <c r="DQ219" i="1"/>
  <c r="DP219" i="1"/>
  <c r="DO219" i="1"/>
  <c r="DN219" i="1"/>
  <c r="DM219" i="1"/>
  <c r="DL219" i="1"/>
  <c r="DK219" i="1"/>
  <c r="DJ219" i="1"/>
  <c r="DI219" i="1"/>
  <c r="DH219" i="1"/>
  <c r="DG219" i="1"/>
  <c r="DF219" i="1"/>
  <c r="DE219" i="1"/>
  <c r="DD219" i="1"/>
  <c r="DC219" i="1"/>
  <c r="DB219" i="1"/>
  <c r="DA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OU198" i="1"/>
  <c r="OT198" i="1"/>
  <c r="OS198" i="1"/>
  <c r="OR198" i="1"/>
  <c r="OQ198" i="1"/>
  <c r="OP198" i="1"/>
  <c r="OO198" i="1"/>
  <c r="ON198" i="1"/>
  <c r="OM198" i="1"/>
  <c r="OL198" i="1"/>
  <c r="OK198" i="1"/>
  <c r="OJ198" i="1"/>
  <c r="OI198" i="1"/>
  <c r="OH198" i="1"/>
  <c r="OG198" i="1"/>
  <c r="OF198" i="1"/>
  <c r="OE198" i="1"/>
  <c r="OD198" i="1"/>
  <c r="OC198" i="1"/>
  <c r="OB198" i="1"/>
  <c r="OA198" i="1"/>
  <c r="NZ198" i="1"/>
  <c r="NY198" i="1"/>
  <c r="NX198" i="1"/>
  <c r="NW198" i="1"/>
  <c r="NV198" i="1"/>
  <c r="NU198" i="1"/>
  <c r="NT198" i="1"/>
  <c r="NS198" i="1"/>
  <c r="NR198" i="1"/>
  <c r="NQ198" i="1"/>
  <c r="NP198" i="1"/>
  <c r="NO198" i="1"/>
  <c r="NN198" i="1"/>
  <c r="NM198" i="1"/>
  <c r="NL198" i="1"/>
  <c r="NK198" i="1"/>
  <c r="NJ198" i="1"/>
  <c r="NI198" i="1"/>
  <c r="NH198" i="1"/>
  <c r="NG198" i="1"/>
  <c r="NF198" i="1"/>
  <c r="NE198" i="1"/>
  <c r="ND198" i="1"/>
  <c r="NC198" i="1"/>
  <c r="NB198" i="1"/>
  <c r="NA198" i="1"/>
  <c r="MZ198" i="1"/>
  <c r="MY198" i="1"/>
  <c r="MX198" i="1"/>
  <c r="MW198" i="1"/>
  <c r="MV198" i="1"/>
  <c r="MU198" i="1"/>
  <c r="MT198" i="1"/>
  <c r="MS198" i="1"/>
  <c r="MR198" i="1"/>
  <c r="MQ198" i="1"/>
  <c r="MP198" i="1"/>
  <c r="MO198" i="1"/>
  <c r="MN198" i="1"/>
  <c r="MM198" i="1"/>
  <c r="ML198" i="1"/>
  <c r="MK198" i="1"/>
  <c r="MJ198" i="1"/>
  <c r="MI198" i="1"/>
  <c r="MH198" i="1"/>
  <c r="MG198" i="1"/>
  <c r="MF198" i="1"/>
  <c r="ME198" i="1"/>
  <c r="MD198" i="1"/>
  <c r="MC198" i="1"/>
  <c r="MB198" i="1"/>
  <c r="MA198" i="1"/>
  <c r="LZ198" i="1"/>
  <c r="LY198" i="1"/>
  <c r="LX198" i="1"/>
  <c r="LW198" i="1"/>
  <c r="LV198" i="1"/>
  <c r="LU198" i="1"/>
  <c r="LT198" i="1"/>
  <c r="LS198" i="1"/>
  <c r="LR198" i="1"/>
  <c r="LQ198" i="1"/>
  <c r="LP198" i="1"/>
  <c r="LO198" i="1"/>
  <c r="LN198" i="1"/>
  <c r="LM198" i="1"/>
  <c r="LL198" i="1"/>
  <c r="LK198" i="1"/>
  <c r="LJ198" i="1"/>
  <c r="LI198" i="1"/>
  <c r="LH198" i="1"/>
  <c r="LG198" i="1"/>
  <c r="LF198" i="1"/>
  <c r="LE198" i="1"/>
  <c r="LD198" i="1"/>
  <c r="LC198" i="1"/>
  <c r="LB198" i="1"/>
  <c r="LA198" i="1"/>
  <c r="KZ198" i="1"/>
  <c r="KY198" i="1"/>
  <c r="KX198" i="1"/>
  <c r="KW198" i="1"/>
  <c r="KV198" i="1"/>
  <c r="KU198" i="1"/>
  <c r="KT198" i="1"/>
  <c r="KS198" i="1"/>
  <c r="KR198" i="1"/>
  <c r="KQ198" i="1"/>
  <c r="KP198" i="1"/>
  <c r="KO198" i="1"/>
  <c r="KN198" i="1"/>
  <c r="KM198" i="1"/>
  <c r="KL198" i="1"/>
  <c r="KK198" i="1"/>
  <c r="KJ198" i="1"/>
  <c r="KI198" i="1"/>
  <c r="KH198" i="1"/>
  <c r="KG198" i="1"/>
  <c r="KF198" i="1"/>
  <c r="KE198" i="1"/>
  <c r="KD198" i="1"/>
  <c r="KC198" i="1"/>
  <c r="KB198" i="1"/>
  <c r="KA198" i="1"/>
  <c r="JZ198" i="1"/>
  <c r="JY198" i="1"/>
  <c r="JX198" i="1"/>
  <c r="JW198" i="1"/>
  <c r="JV198" i="1"/>
  <c r="JU198" i="1"/>
  <c r="JT198" i="1"/>
  <c r="JS198" i="1"/>
  <c r="JR198" i="1"/>
  <c r="JQ198" i="1"/>
  <c r="JP198" i="1"/>
  <c r="JO198" i="1"/>
  <c r="JN198" i="1"/>
  <c r="JM198" i="1"/>
  <c r="JL198" i="1"/>
  <c r="JK198" i="1"/>
  <c r="JJ198" i="1"/>
  <c r="JI198" i="1"/>
  <c r="JH198" i="1"/>
  <c r="JG198" i="1"/>
  <c r="JF198" i="1"/>
  <c r="JE198" i="1"/>
  <c r="JD198" i="1"/>
  <c r="JC198" i="1"/>
  <c r="JB198" i="1"/>
  <c r="JA198" i="1"/>
  <c r="IZ198" i="1"/>
  <c r="IY198" i="1"/>
  <c r="IX198" i="1"/>
  <c r="IW198" i="1"/>
  <c r="IV198" i="1"/>
  <c r="IU198" i="1"/>
  <c r="IT198" i="1"/>
  <c r="IS198" i="1"/>
  <c r="IR198" i="1"/>
  <c r="IQ198" i="1"/>
  <c r="IP198" i="1"/>
  <c r="IO198" i="1"/>
  <c r="IN198" i="1"/>
  <c r="IM198" i="1"/>
  <c r="IL198" i="1"/>
  <c r="IK198" i="1"/>
  <c r="IJ198" i="1"/>
  <c r="II198" i="1"/>
  <c r="IH198" i="1"/>
  <c r="IG198" i="1"/>
  <c r="IF198" i="1"/>
  <c r="IE198" i="1"/>
  <c r="ID198" i="1"/>
  <c r="IC198" i="1"/>
  <c r="IB198" i="1"/>
  <c r="IA198" i="1"/>
  <c r="HZ198" i="1"/>
  <c r="HY198" i="1"/>
  <c r="HX198" i="1"/>
  <c r="HW198" i="1"/>
  <c r="HV198" i="1"/>
  <c r="HU198" i="1"/>
  <c r="HT198" i="1"/>
  <c r="HS198" i="1"/>
  <c r="HR198" i="1"/>
  <c r="HQ198" i="1"/>
  <c r="HP198" i="1"/>
  <c r="HO198" i="1"/>
  <c r="HN198" i="1"/>
  <c r="HM198" i="1"/>
  <c r="HL198" i="1"/>
  <c r="HK198" i="1"/>
  <c r="HJ198" i="1"/>
  <c r="HI198" i="1"/>
  <c r="HH198" i="1"/>
  <c r="HG198" i="1"/>
  <c r="HF198" i="1"/>
  <c r="HE198" i="1"/>
  <c r="HD198" i="1"/>
  <c r="HC198" i="1"/>
  <c r="HB198" i="1"/>
  <c r="HA198" i="1"/>
  <c r="GZ198" i="1"/>
  <c r="GY198" i="1"/>
  <c r="GX198" i="1"/>
  <c r="GW198" i="1"/>
  <c r="GV198" i="1"/>
  <c r="GU198" i="1"/>
  <c r="GT198" i="1"/>
  <c r="GS198" i="1"/>
  <c r="GR198" i="1"/>
  <c r="GQ198" i="1"/>
  <c r="GP198" i="1"/>
  <c r="GO198" i="1"/>
  <c r="GN198" i="1"/>
  <c r="GM198" i="1"/>
  <c r="GL198" i="1"/>
  <c r="GK198" i="1"/>
  <c r="GJ198" i="1"/>
  <c r="GI198" i="1"/>
  <c r="GH198" i="1"/>
  <c r="GG198" i="1"/>
  <c r="GF198" i="1"/>
  <c r="GE198" i="1"/>
  <c r="GD198" i="1"/>
  <c r="GC198" i="1"/>
  <c r="GB198" i="1"/>
  <c r="GA198" i="1"/>
  <c r="FZ198" i="1"/>
  <c r="FY198" i="1"/>
  <c r="FX198" i="1"/>
  <c r="FW198" i="1"/>
  <c r="FV198" i="1"/>
  <c r="FU198" i="1"/>
  <c r="FT198" i="1"/>
  <c r="FS198" i="1"/>
  <c r="FR198" i="1"/>
  <c r="FQ198" i="1"/>
  <c r="FP198" i="1"/>
  <c r="FO198" i="1"/>
  <c r="FN198" i="1"/>
  <c r="FM198" i="1"/>
  <c r="FL198" i="1"/>
  <c r="FK198" i="1"/>
  <c r="FJ198" i="1"/>
  <c r="FI198" i="1"/>
  <c r="FH198" i="1"/>
  <c r="FG198" i="1"/>
  <c r="FF198" i="1"/>
  <c r="FE198" i="1"/>
  <c r="FD198" i="1"/>
  <c r="FC198" i="1"/>
  <c r="FB198" i="1"/>
  <c r="FA198" i="1"/>
  <c r="EZ198" i="1"/>
  <c r="EY198" i="1"/>
  <c r="EX198" i="1"/>
  <c r="EW198" i="1"/>
  <c r="EV198" i="1"/>
  <c r="EU198" i="1"/>
  <c r="ET198" i="1"/>
  <c r="ES198" i="1"/>
  <c r="ER198" i="1"/>
  <c r="EQ198" i="1"/>
  <c r="EO198" i="1"/>
  <c r="EN198" i="1"/>
  <c r="EM198" i="1"/>
  <c r="EL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DY198" i="1"/>
  <c r="DX198" i="1"/>
  <c r="DW198" i="1"/>
  <c r="DV198" i="1"/>
  <c r="DU198" i="1"/>
  <c r="DT198" i="1"/>
  <c r="DS198" i="1"/>
  <c r="DR198" i="1"/>
  <c r="DQ198" i="1"/>
  <c r="DP198" i="1"/>
  <c r="DO198" i="1"/>
  <c r="DN198" i="1"/>
  <c r="DM198" i="1"/>
  <c r="DL198" i="1"/>
  <c r="DK198" i="1"/>
  <c r="DJ198" i="1"/>
  <c r="DI198" i="1"/>
  <c r="DH198" i="1"/>
  <c r="DG198" i="1"/>
  <c r="DF198" i="1"/>
  <c r="DE198" i="1"/>
  <c r="DD198" i="1"/>
  <c r="DC198" i="1"/>
  <c r="DB198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W198" i="1" s="1"/>
  <c r="OU230" i="1"/>
  <c r="OT230" i="1"/>
  <c r="OS230" i="1"/>
  <c r="OR230" i="1"/>
  <c r="OQ230" i="1"/>
  <c r="OP230" i="1"/>
  <c r="OO230" i="1"/>
  <c r="ON230" i="1"/>
  <c r="OM230" i="1"/>
  <c r="OL230" i="1"/>
  <c r="OK230" i="1"/>
  <c r="OJ230" i="1"/>
  <c r="OI230" i="1"/>
  <c r="OH230" i="1"/>
  <c r="OG230" i="1"/>
  <c r="OF230" i="1"/>
  <c r="OE230" i="1"/>
  <c r="OD230" i="1"/>
  <c r="OC230" i="1"/>
  <c r="OB230" i="1"/>
  <c r="OA230" i="1"/>
  <c r="NZ230" i="1"/>
  <c r="NY230" i="1"/>
  <c r="NX230" i="1"/>
  <c r="NW230" i="1"/>
  <c r="NV230" i="1"/>
  <c r="NU230" i="1"/>
  <c r="NT230" i="1"/>
  <c r="NS230" i="1"/>
  <c r="NR230" i="1"/>
  <c r="NQ230" i="1"/>
  <c r="NP230" i="1"/>
  <c r="NO230" i="1"/>
  <c r="NN230" i="1"/>
  <c r="NM230" i="1"/>
  <c r="NL230" i="1"/>
  <c r="NK230" i="1"/>
  <c r="NJ230" i="1"/>
  <c r="NI230" i="1"/>
  <c r="NH230" i="1"/>
  <c r="NG230" i="1"/>
  <c r="NF230" i="1"/>
  <c r="NE230" i="1"/>
  <c r="ND230" i="1"/>
  <c r="NC230" i="1"/>
  <c r="NB230" i="1"/>
  <c r="NA230" i="1"/>
  <c r="MZ230" i="1"/>
  <c r="MY230" i="1"/>
  <c r="MX230" i="1"/>
  <c r="MW230" i="1"/>
  <c r="MV230" i="1"/>
  <c r="MU230" i="1"/>
  <c r="MT230" i="1"/>
  <c r="MS230" i="1"/>
  <c r="MR230" i="1"/>
  <c r="MQ230" i="1"/>
  <c r="MP230" i="1"/>
  <c r="MO230" i="1"/>
  <c r="MN230" i="1"/>
  <c r="MM230" i="1"/>
  <c r="ML230" i="1"/>
  <c r="MK230" i="1"/>
  <c r="MJ230" i="1"/>
  <c r="MI230" i="1"/>
  <c r="MH230" i="1"/>
  <c r="MG230" i="1"/>
  <c r="MF230" i="1"/>
  <c r="ME230" i="1"/>
  <c r="MD230" i="1"/>
  <c r="MC230" i="1"/>
  <c r="MB230" i="1"/>
  <c r="MA230" i="1"/>
  <c r="LZ230" i="1"/>
  <c r="LY230" i="1"/>
  <c r="LX230" i="1"/>
  <c r="LW230" i="1"/>
  <c r="LV230" i="1"/>
  <c r="LU230" i="1"/>
  <c r="LT230" i="1"/>
  <c r="LS230" i="1"/>
  <c r="LR230" i="1"/>
  <c r="LQ230" i="1"/>
  <c r="LP230" i="1"/>
  <c r="LO230" i="1"/>
  <c r="LN230" i="1"/>
  <c r="LM230" i="1"/>
  <c r="LL230" i="1"/>
  <c r="LK230" i="1"/>
  <c r="LJ230" i="1"/>
  <c r="LI230" i="1"/>
  <c r="LH230" i="1"/>
  <c r="LG230" i="1"/>
  <c r="LF230" i="1"/>
  <c r="LE230" i="1"/>
  <c r="LD230" i="1"/>
  <c r="LC230" i="1"/>
  <c r="LB230" i="1"/>
  <c r="LA230" i="1"/>
  <c r="KZ230" i="1"/>
  <c r="KY230" i="1"/>
  <c r="KX230" i="1"/>
  <c r="KW230" i="1"/>
  <c r="KV230" i="1"/>
  <c r="KU230" i="1"/>
  <c r="KT230" i="1"/>
  <c r="KS230" i="1"/>
  <c r="KR230" i="1"/>
  <c r="KQ230" i="1"/>
  <c r="KP230" i="1"/>
  <c r="KO230" i="1"/>
  <c r="KN230" i="1"/>
  <c r="KM230" i="1"/>
  <c r="KL230" i="1"/>
  <c r="KK230" i="1"/>
  <c r="KJ230" i="1"/>
  <c r="KI230" i="1"/>
  <c r="KH230" i="1"/>
  <c r="KG230" i="1"/>
  <c r="KF230" i="1"/>
  <c r="KE230" i="1"/>
  <c r="KD230" i="1"/>
  <c r="KC230" i="1"/>
  <c r="KB230" i="1"/>
  <c r="KA230" i="1"/>
  <c r="JZ230" i="1"/>
  <c r="JY230" i="1"/>
  <c r="JX230" i="1"/>
  <c r="JW230" i="1"/>
  <c r="JV230" i="1"/>
  <c r="JU230" i="1"/>
  <c r="JT230" i="1"/>
  <c r="JS230" i="1"/>
  <c r="JR230" i="1"/>
  <c r="JQ230" i="1"/>
  <c r="JP230" i="1"/>
  <c r="JO230" i="1"/>
  <c r="JN230" i="1"/>
  <c r="JM230" i="1"/>
  <c r="JL230" i="1"/>
  <c r="JK230" i="1"/>
  <c r="JJ230" i="1"/>
  <c r="JI230" i="1"/>
  <c r="JH230" i="1"/>
  <c r="JG230" i="1"/>
  <c r="JF230" i="1"/>
  <c r="JE230" i="1"/>
  <c r="JD230" i="1"/>
  <c r="JC230" i="1"/>
  <c r="JB230" i="1"/>
  <c r="JA230" i="1"/>
  <c r="IZ230" i="1"/>
  <c r="IY230" i="1"/>
  <c r="IX230" i="1"/>
  <c r="IW230" i="1"/>
  <c r="IV230" i="1"/>
  <c r="IU230" i="1"/>
  <c r="IT230" i="1"/>
  <c r="IS230" i="1"/>
  <c r="IR230" i="1"/>
  <c r="IQ230" i="1"/>
  <c r="IP230" i="1"/>
  <c r="IO230" i="1"/>
  <c r="IN230" i="1"/>
  <c r="IM230" i="1"/>
  <c r="IL230" i="1"/>
  <c r="IK230" i="1"/>
  <c r="IJ230" i="1"/>
  <c r="II230" i="1"/>
  <c r="IH230" i="1"/>
  <c r="IG230" i="1"/>
  <c r="IF230" i="1"/>
  <c r="IE230" i="1"/>
  <c r="ID230" i="1"/>
  <c r="IC230" i="1"/>
  <c r="IB230" i="1"/>
  <c r="IA230" i="1"/>
  <c r="HZ230" i="1"/>
  <c r="HY230" i="1"/>
  <c r="HX230" i="1"/>
  <c r="HW230" i="1"/>
  <c r="HV230" i="1"/>
  <c r="HU230" i="1"/>
  <c r="HT230" i="1"/>
  <c r="HS230" i="1"/>
  <c r="HR230" i="1"/>
  <c r="HQ230" i="1"/>
  <c r="HP230" i="1"/>
  <c r="HO230" i="1"/>
  <c r="HN230" i="1"/>
  <c r="HM230" i="1"/>
  <c r="HL230" i="1"/>
  <c r="HK230" i="1"/>
  <c r="HJ230" i="1"/>
  <c r="HI230" i="1"/>
  <c r="HH230" i="1"/>
  <c r="HG230" i="1"/>
  <c r="HF230" i="1"/>
  <c r="HE230" i="1"/>
  <c r="HD230" i="1"/>
  <c r="HC230" i="1"/>
  <c r="HB230" i="1"/>
  <c r="HA230" i="1"/>
  <c r="GZ230" i="1"/>
  <c r="GY230" i="1"/>
  <c r="GX230" i="1"/>
  <c r="GW230" i="1"/>
  <c r="GV230" i="1"/>
  <c r="GU230" i="1"/>
  <c r="GT230" i="1"/>
  <c r="GS230" i="1"/>
  <c r="GR230" i="1"/>
  <c r="GQ230" i="1"/>
  <c r="GP230" i="1"/>
  <c r="GO230" i="1"/>
  <c r="GN230" i="1"/>
  <c r="GM230" i="1"/>
  <c r="GL230" i="1"/>
  <c r="GK230" i="1"/>
  <c r="GJ230" i="1"/>
  <c r="GI230" i="1"/>
  <c r="GH230" i="1"/>
  <c r="GG230" i="1"/>
  <c r="GF230" i="1"/>
  <c r="GE230" i="1"/>
  <c r="GD230" i="1"/>
  <c r="GC230" i="1"/>
  <c r="GB230" i="1"/>
  <c r="GA230" i="1"/>
  <c r="FZ230" i="1"/>
  <c r="FY230" i="1"/>
  <c r="FX230" i="1"/>
  <c r="FW230" i="1"/>
  <c r="FV230" i="1"/>
  <c r="FU230" i="1"/>
  <c r="FT230" i="1"/>
  <c r="FS230" i="1"/>
  <c r="FR230" i="1"/>
  <c r="FQ230" i="1"/>
  <c r="FP230" i="1"/>
  <c r="FO230" i="1"/>
  <c r="FN230" i="1"/>
  <c r="FM230" i="1"/>
  <c r="FL230" i="1"/>
  <c r="FK230" i="1"/>
  <c r="FJ230" i="1"/>
  <c r="FI230" i="1"/>
  <c r="FH230" i="1"/>
  <c r="FG230" i="1"/>
  <c r="FF230" i="1"/>
  <c r="FE230" i="1"/>
  <c r="FD230" i="1"/>
  <c r="FC230" i="1"/>
  <c r="FB230" i="1"/>
  <c r="FA230" i="1"/>
  <c r="EZ230" i="1"/>
  <c r="EY230" i="1"/>
  <c r="EX230" i="1"/>
  <c r="EW230" i="1"/>
  <c r="EV230" i="1"/>
  <c r="EU230" i="1"/>
  <c r="ET230" i="1"/>
  <c r="ES230" i="1"/>
  <c r="ER230" i="1"/>
  <c r="EQ230" i="1"/>
  <c r="EP230" i="1"/>
  <c r="EO230" i="1"/>
  <c r="EN230" i="1"/>
  <c r="EM230" i="1"/>
  <c r="EL230" i="1"/>
  <c r="EK230" i="1"/>
  <c r="EJ230" i="1"/>
  <c r="EI230" i="1"/>
  <c r="EH230" i="1"/>
  <c r="EG230" i="1"/>
  <c r="EF230" i="1"/>
  <c r="EE230" i="1"/>
  <c r="ED230" i="1"/>
  <c r="EC230" i="1"/>
  <c r="EB230" i="1"/>
  <c r="EA230" i="1"/>
  <c r="DZ230" i="1"/>
  <c r="DY230" i="1"/>
  <c r="DX230" i="1"/>
  <c r="DW230" i="1"/>
  <c r="DV230" i="1"/>
  <c r="DU230" i="1"/>
  <c r="DT230" i="1"/>
  <c r="DS230" i="1"/>
  <c r="DR230" i="1"/>
  <c r="DQ230" i="1"/>
  <c r="DP230" i="1"/>
  <c r="DO230" i="1"/>
  <c r="DN230" i="1"/>
  <c r="DM230" i="1"/>
  <c r="DL230" i="1"/>
  <c r="DK230" i="1"/>
  <c r="DJ230" i="1"/>
  <c r="DI230" i="1"/>
  <c r="DH230" i="1"/>
  <c r="DG230" i="1"/>
  <c r="DF230" i="1"/>
  <c r="DE230" i="1"/>
  <c r="DD230" i="1"/>
  <c r="DC230" i="1"/>
  <c r="DB230" i="1"/>
  <c r="DA230" i="1"/>
  <c r="CZ230" i="1"/>
  <c r="CY230" i="1"/>
  <c r="CX230" i="1"/>
  <c r="CW230" i="1"/>
  <c r="CV230" i="1"/>
  <c r="CU230" i="1"/>
  <c r="CT230" i="1"/>
  <c r="CS230" i="1"/>
  <c r="CR230" i="1"/>
  <c r="CQ230" i="1"/>
  <c r="CP230" i="1"/>
  <c r="CO230" i="1"/>
  <c r="CN230" i="1"/>
  <c r="CM230" i="1"/>
  <c r="CL230" i="1"/>
  <c r="CK230" i="1"/>
  <c r="CJ230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144" i="1"/>
  <c r="AD149" i="1"/>
  <c r="AD156" i="1"/>
  <c r="AD166" i="1" s="1"/>
  <c r="AD164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Q242" i="1"/>
  <c r="CR242" i="1"/>
  <c r="CS242" i="1"/>
  <c r="CT242" i="1"/>
  <c r="CU242" i="1"/>
  <c r="CV242" i="1"/>
  <c r="CW242" i="1"/>
  <c r="CX242" i="1"/>
  <c r="CY242" i="1"/>
  <c r="CZ242" i="1"/>
  <c r="DA242" i="1"/>
  <c r="DB242" i="1"/>
  <c r="DC242" i="1"/>
  <c r="DD242" i="1"/>
  <c r="DE242" i="1"/>
  <c r="DF242" i="1"/>
  <c r="DG242" i="1"/>
  <c r="DH242" i="1"/>
  <c r="DI242" i="1"/>
  <c r="DJ242" i="1"/>
  <c r="DK242" i="1"/>
  <c r="DL242" i="1"/>
  <c r="DM242" i="1"/>
  <c r="DN242" i="1"/>
  <c r="DO242" i="1"/>
  <c r="DP242" i="1"/>
  <c r="DQ242" i="1"/>
  <c r="DR242" i="1"/>
  <c r="DS242" i="1"/>
  <c r="DT242" i="1"/>
  <c r="DU242" i="1"/>
  <c r="DV242" i="1"/>
  <c r="DW242" i="1"/>
  <c r="DX242" i="1"/>
  <c r="DY242" i="1"/>
  <c r="DZ242" i="1"/>
  <c r="EA242" i="1"/>
  <c r="EB242" i="1"/>
  <c r="EC242" i="1"/>
  <c r="ED242" i="1"/>
  <c r="EE242" i="1"/>
  <c r="EF242" i="1"/>
  <c r="EG242" i="1"/>
  <c r="EH242" i="1"/>
  <c r="EI242" i="1"/>
  <c r="EJ242" i="1"/>
  <c r="EK242" i="1"/>
  <c r="EL242" i="1"/>
  <c r="EM242" i="1"/>
  <c r="EN242" i="1"/>
  <c r="EO242" i="1"/>
  <c r="EQ242" i="1"/>
  <c r="ER242" i="1"/>
  <c r="ES242" i="1"/>
  <c r="ET242" i="1"/>
  <c r="EU242" i="1"/>
  <c r="EV242" i="1"/>
  <c r="EW242" i="1"/>
  <c r="EX242" i="1"/>
  <c r="EY242" i="1"/>
  <c r="EZ242" i="1"/>
  <c r="FA242" i="1"/>
  <c r="FB242" i="1"/>
  <c r="FC242" i="1"/>
  <c r="FD242" i="1"/>
  <c r="FE242" i="1"/>
  <c r="FF242" i="1"/>
  <c r="FG242" i="1"/>
  <c r="FH242" i="1"/>
  <c r="FI242" i="1"/>
  <c r="FJ242" i="1"/>
  <c r="FK242" i="1"/>
  <c r="FL242" i="1"/>
  <c r="FM242" i="1"/>
  <c r="FN242" i="1"/>
  <c r="FO242" i="1"/>
  <c r="FP242" i="1"/>
  <c r="FQ242" i="1"/>
  <c r="FR242" i="1"/>
  <c r="FS242" i="1"/>
  <c r="FT242" i="1"/>
  <c r="FU242" i="1"/>
  <c r="FV242" i="1"/>
  <c r="FW242" i="1"/>
  <c r="FX242" i="1"/>
  <c r="FY242" i="1"/>
  <c r="FZ242" i="1"/>
  <c r="GA242" i="1"/>
  <c r="GB242" i="1"/>
  <c r="GC242" i="1"/>
  <c r="GD242" i="1"/>
  <c r="GE242" i="1"/>
  <c r="GF242" i="1"/>
  <c r="GG242" i="1"/>
  <c r="GH242" i="1"/>
  <c r="GI242" i="1"/>
  <c r="GJ242" i="1"/>
  <c r="GK242" i="1"/>
  <c r="GL242" i="1"/>
  <c r="GM242" i="1"/>
  <c r="GN242" i="1"/>
  <c r="GO242" i="1"/>
  <c r="GP242" i="1"/>
  <c r="GQ242" i="1"/>
  <c r="GR242" i="1"/>
  <c r="GS242" i="1"/>
  <c r="GT242" i="1"/>
  <c r="GU242" i="1"/>
  <c r="GV242" i="1"/>
  <c r="GW242" i="1"/>
  <c r="GX242" i="1"/>
  <c r="GY242" i="1"/>
  <c r="GZ242" i="1"/>
  <c r="HA242" i="1"/>
  <c r="HB242" i="1"/>
  <c r="HC242" i="1"/>
  <c r="HD242" i="1"/>
  <c r="HE242" i="1"/>
  <c r="HF242" i="1"/>
  <c r="HG242" i="1"/>
  <c r="HH242" i="1"/>
  <c r="HI242" i="1"/>
  <c r="HJ242" i="1"/>
  <c r="HK242" i="1"/>
  <c r="HL242" i="1"/>
  <c r="HM242" i="1"/>
  <c r="HN242" i="1"/>
  <c r="HO242" i="1"/>
  <c r="HP242" i="1"/>
  <c r="HQ242" i="1"/>
  <c r="HR242" i="1"/>
  <c r="HS242" i="1"/>
  <c r="HT242" i="1"/>
  <c r="HU242" i="1"/>
  <c r="HV242" i="1"/>
  <c r="HW242" i="1"/>
  <c r="HX242" i="1"/>
  <c r="HY242" i="1"/>
  <c r="HZ242" i="1"/>
  <c r="IA242" i="1"/>
  <c r="IB242" i="1"/>
  <c r="IC242" i="1"/>
  <c r="ID242" i="1"/>
  <c r="IE242" i="1"/>
  <c r="IF242" i="1"/>
  <c r="IG242" i="1"/>
  <c r="IH242" i="1"/>
  <c r="II242" i="1"/>
  <c r="IJ242" i="1"/>
  <c r="IK242" i="1"/>
  <c r="IL242" i="1"/>
  <c r="IM242" i="1"/>
  <c r="IN242" i="1"/>
  <c r="IO242" i="1"/>
  <c r="IP242" i="1"/>
  <c r="IQ242" i="1"/>
  <c r="IR242" i="1"/>
  <c r="IS242" i="1"/>
  <c r="IT242" i="1"/>
  <c r="IU242" i="1"/>
  <c r="IV242" i="1"/>
  <c r="IW242" i="1"/>
  <c r="IX242" i="1"/>
  <c r="IY242" i="1"/>
  <c r="IZ242" i="1"/>
  <c r="JA242" i="1"/>
  <c r="JB242" i="1"/>
  <c r="JC242" i="1"/>
  <c r="JD242" i="1"/>
  <c r="JE242" i="1"/>
  <c r="JF242" i="1"/>
  <c r="JG242" i="1"/>
  <c r="JH242" i="1"/>
  <c r="JI242" i="1"/>
  <c r="JJ242" i="1"/>
  <c r="JK242" i="1"/>
  <c r="JL242" i="1"/>
  <c r="JM242" i="1"/>
  <c r="JN242" i="1"/>
  <c r="JO242" i="1"/>
  <c r="JP242" i="1"/>
  <c r="JQ242" i="1"/>
  <c r="JR242" i="1"/>
  <c r="JS242" i="1"/>
  <c r="JT242" i="1"/>
  <c r="JU242" i="1"/>
  <c r="JV242" i="1"/>
  <c r="JW242" i="1"/>
  <c r="JX242" i="1"/>
  <c r="JY242" i="1"/>
  <c r="JZ242" i="1"/>
  <c r="KA242" i="1"/>
  <c r="KB242" i="1"/>
  <c r="KC242" i="1"/>
  <c r="KD242" i="1"/>
  <c r="KE242" i="1"/>
  <c r="KF242" i="1"/>
  <c r="KG242" i="1"/>
  <c r="KH242" i="1"/>
  <c r="KI242" i="1"/>
  <c r="KJ242" i="1"/>
  <c r="KK242" i="1"/>
  <c r="KL242" i="1"/>
  <c r="KM242" i="1"/>
  <c r="KN242" i="1"/>
  <c r="KO242" i="1"/>
  <c r="KP242" i="1"/>
  <c r="KQ242" i="1"/>
  <c r="KR242" i="1"/>
  <c r="KS242" i="1"/>
  <c r="KT242" i="1"/>
  <c r="KU242" i="1"/>
  <c r="KV242" i="1"/>
  <c r="KW242" i="1"/>
  <c r="KX242" i="1"/>
  <c r="KY242" i="1"/>
  <c r="KZ242" i="1"/>
  <c r="LA242" i="1"/>
  <c r="LB242" i="1"/>
  <c r="LC242" i="1"/>
  <c r="LD242" i="1"/>
  <c r="LE242" i="1"/>
  <c r="LF242" i="1"/>
  <c r="LG242" i="1"/>
  <c r="LH242" i="1"/>
  <c r="LI242" i="1"/>
  <c r="LJ242" i="1"/>
  <c r="LK242" i="1"/>
  <c r="LL242" i="1"/>
  <c r="LM242" i="1"/>
  <c r="LN242" i="1"/>
  <c r="LO242" i="1"/>
  <c r="LP242" i="1"/>
  <c r="LQ242" i="1"/>
  <c r="LR242" i="1"/>
  <c r="LS242" i="1"/>
  <c r="LT242" i="1"/>
  <c r="LU242" i="1"/>
  <c r="LV242" i="1"/>
  <c r="LW242" i="1"/>
  <c r="LX242" i="1"/>
  <c r="LY242" i="1"/>
  <c r="LZ242" i="1"/>
  <c r="MA242" i="1"/>
  <c r="MB242" i="1"/>
  <c r="MC242" i="1"/>
  <c r="MD242" i="1"/>
  <c r="ME242" i="1"/>
  <c r="MF242" i="1"/>
  <c r="MG242" i="1"/>
  <c r="MH242" i="1"/>
  <c r="MI242" i="1"/>
  <c r="MJ242" i="1"/>
  <c r="MK242" i="1"/>
  <c r="ML242" i="1"/>
  <c r="MM242" i="1"/>
  <c r="MN242" i="1"/>
  <c r="MO242" i="1"/>
  <c r="MP242" i="1"/>
  <c r="MQ242" i="1"/>
  <c r="MR242" i="1"/>
  <c r="MS242" i="1"/>
  <c r="MT242" i="1"/>
  <c r="MU242" i="1"/>
  <c r="MV242" i="1"/>
  <c r="MW242" i="1"/>
  <c r="MX242" i="1"/>
  <c r="MY242" i="1"/>
  <c r="MZ242" i="1"/>
  <c r="NA242" i="1"/>
  <c r="NB242" i="1"/>
  <c r="NC242" i="1"/>
  <c r="ND242" i="1"/>
  <c r="NE242" i="1"/>
  <c r="NF242" i="1"/>
  <c r="NG242" i="1"/>
  <c r="NH242" i="1"/>
  <c r="NI242" i="1"/>
  <c r="NJ242" i="1"/>
  <c r="NK242" i="1"/>
  <c r="NL242" i="1"/>
  <c r="NM242" i="1"/>
  <c r="NN242" i="1"/>
  <c r="NO242" i="1"/>
  <c r="NP242" i="1"/>
  <c r="NQ242" i="1"/>
  <c r="NR242" i="1"/>
  <c r="NS242" i="1"/>
  <c r="NT242" i="1"/>
  <c r="NU242" i="1"/>
  <c r="NV242" i="1"/>
  <c r="NW242" i="1"/>
  <c r="NX242" i="1"/>
  <c r="NY242" i="1"/>
  <c r="NZ242" i="1"/>
  <c r="OA242" i="1"/>
  <c r="OB242" i="1"/>
  <c r="OC242" i="1"/>
  <c r="OD242" i="1"/>
  <c r="OE242" i="1"/>
  <c r="OF242" i="1"/>
  <c r="OG242" i="1"/>
  <c r="OH242" i="1"/>
  <c r="OI242" i="1"/>
  <c r="OJ242" i="1"/>
  <c r="OK242" i="1"/>
  <c r="OL242" i="1"/>
  <c r="OM242" i="1"/>
  <c r="ON242" i="1"/>
  <c r="OO242" i="1"/>
  <c r="OP242" i="1"/>
  <c r="OQ242" i="1"/>
  <c r="OR242" i="1"/>
  <c r="OS242" i="1"/>
  <c r="OT242" i="1"/>
  <c r="OU242" i="1"/>
  <c r="OW9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CS248" i="1"/>
  <c r="CT248" i="1"/>
  <c r="CU248" i="1"/>
  <c r="CV248" i="1"/>
  <c r="CW248" i="1"/>
  <c r="CX248" i="1"/>
  <c r="CY248" i="1"/>
  <c r="CZ248" i="1"/>
  <c r="DA248" i="1"/>
  <c r="DB248" i="1"/>
  <c r="DC248" i="1"/>
  <c r="DD248" i="1"/>
  <c r="DE248" i="1"/>
  <c r="DF248" i="1"/>
  <c r="DG248" i="1"/>
  <c r="DH248" i="1"/>
  <c r="DI248" i="1"/>
  <c r="DJ248" i="1"/>
  <c r="DK248" i="1"/>
  <c r="DL248" i="1"/>
  <c r="DM248" i="1"/>
  <c r="DN248" i="1"/>
  <c r="DO248" i="1"/>
  <c r="DP248" i="1"/>
  <c r="DQ248" i="1"/>
  <c r="DR248" i="1"/>
  <c r="DS248" i="1"/>
  <c r="DT248" i="1"/>
  <c r="DU248" i="1"/>
  <c r="DV248" i="1"/>
  <c r="DW248" i="1"/>
  <c r="DX248" i="1"/>
  <c r="DY248" i="1"/>
  <c r="DZ248" i="1"/>
  <c r="EA248" i="1"/>
  <c r="EB248" i="1"/>
  <c r="EC248" i="1"/>
  <c r="ED248" i="1"/>
  <c r="EE248" i="1"/>
  <c r="EF248" i="1"/>
  <c r="EG248" i="1"/>
  <c r="EH248" i="1"/>
  <c r="EI248" i="1"/>
  <c r="EJ248" i="1"/>
  <c r="EK248" i="1"/>
  <c r="EL248" i="1"/>
  <c r="EM248" i="1"/>
  <c r="EN248" i="1"/>
  <c r="EO248" i="1"/>
  <c r="EP248" i="1"/>
  <c r="EQ248" i="1"/>
  <c r="ER248" i="1"/>
  <c r="ES248" i="1"/>
  <c r="ET248" i="1"/>
  <c r="EU248" i="1"/>
  <c r="EV248" i="1"/>
  <c r="EW248" i="1"/>
  <c r="EX248" i="1"/>
  <c r="EY248" i="1"/>
  <c r="EZ248" i="1"/>
  <c r="FA248" i="1"/>
  <c r="FB248" i="1"/>
  <c r="FC248" i="1"/>
  <c r="FD248" i="1"/>
  <c r="FE248" i="1"/>
  <c r="FF248" i="1"/>
  <c r="FG248" i="1"/>
  <c r="FH248" i="1"/>
  <c r="FI248" i="1"/>
  <c r="FJ248" i="1"/>
  <c r="FK248" i="1"/>
  <c r="FL248" i="1"/>
  <c r="FM248" i="1"/>
  <c r="FN248" i="1"/>
  <c r="FO248" i="1"/>
  <c r="FP248" i="1"/>
  <c r="FQ248" i="1"/>
  <c r="FR248" i="1"/>
  <c r="FS248" i="1"/>
  <c r="FT248" i="1"/>
  <c r="FU248" i="1"/>
  <c r="FV248" i="1"/>
  <c r="FW248" i="1"/>
  <c r="FX248" i="1"/>
  <c r="FY248" i="1"/>
  <c r="FZ248" i="1"/>
  <c r="GA248" i="1"/>
  <c r="GB248" i="1"/>
  <c r="GC248" i="1"/>
  <c r="GD248" i="1"/>
  <c r="GE248" i="1"/>
  <c r="GF248" i="1"/>
  <c r="GG248" i="1"/>
  <c r="GH248" i="1"/>
  <c r="GI248" i="1"/>
  <c r="GJ248" i="1"/>
  <c r="GK248" i="1"/>
  <c r="GL248" i="1"/>
  <c r="GM248" i="1"/>
  <c r="GN248" i="1"/>
  <c r="GO248" i="1"/>
  <c r="GP248" i="1"/>
  <c r="GQ248" i="1"/>
  <c r="GR248" i="1"/>
  <c r="GS248" i="1"/>
  <c r="GT248" i="1"/>
  <c r="GU248" i="1"/>
  <c r="GV248" i="1"/>
  <c r="GW248" i="1"/>
  <c r="GX248" i="1"/>
  <c r="GY248" i="1"/>
  <c r="GZ248" i="1"/>
  <c r="HA248" i="1"/>
  <c r="HB248" i="1"/>
  <c r="HC248" i="1"/>
  <c r="HD248" i="1"/>
  <c r="HE248" i="1"/>
  <c r="HF248" i="1"/>
  <c r="HG248" i="1"/>
  <c r="HH248" i="1"/>
  <c r="HI248" i="1"/>
  <c r="HJ248" i="1"/>
  <c r="HK248" i="1"/>
  <c r="HL248" i="1"/>
  <c r="HM248" i="1"/>
  <c r="HN248" i="1"/>
  <c r="HO248" i="1"/>
  <c r="HP248" i="1"/>
  <c r="HQ248" i="1"/>
  <c r="HR248" i="1"/>
  <c r="HS248" i="1"/>
  <c r="HT248" i="1"/>
  <c r="HU248" i="1"/>
  <c r="HV248" i="1"/>
  <c r="HW248" i="1"/>
  <c r="HX248" i="1"/>
  <c r="HY248" i="1"/>
  <c r="HZ248" i="1"/>
  <c r="IA248" i="1"/>
  <c r="IB248" i="1"/>
  <c r="IC248" i="1"/>
  <c r="ID248" i="1"/>
  <c r="IE248" i="1"/>
  <c r="IF248" i="1"/>
  <c r="IG248" i="1"/>
  <c r="IH248" i="1"/>
  <c r="II248" i="1"/>
  <c r="IJ248" i="1"/>
  <c r="IK248" i="1"/>
  <c r="IL248" i="1"/>
  <c r="IM248" i="1"/>
  <c r="IN248" i="1"/>
  <c r="IO248" i="1"/>
  <c r="IP248" i="1"/>
  <c r="IQ248" i="1"/>
  <c r="IR248" i="1"/>
  <c r="IS248" i="1"/>
  <c r="IT248" i="1"/>
  <c r="IU248" i="1"/>
  <c r="IV248" i="1"/>
  <c r="IW248" i="1"/>
  <c r="IX248" i="1"/>
  <c r="IY248" i="1"/>
  <c r="IZ248" i="1"/>
  <c r="JA248" i="1"/>
  <c r="JB248" i="1"/>
  <c r="JC248" i="1"/>
  <c r="JD248" i="1"/>
  <c r="JE248" i="1"/>
  <c r="JF248" i="1"/>
  <c r="JG248" i="1"/>
  <c r="JH248" i="1"/>
  <c r="JI248" i="1"/>
  <c r="JJ248" i="1"/>
  <c r="JK248" i="1"/>
  <c r="JL248" i="1"/>
  <c r="JM248" i="1"/>
  <c r="JN248" i="1"/>
  <c r="JO248" i="1"/>
  <c r="JP248" i="1"/>
  <c r="JQ248" i="1"/>
  <c r="JR248" i="1"/>
  <c r="JS248" i="1"/>
  <c r="JT248" i="1"/>
  <c r="JU248" i="1"/>
  <c r="JV248" i="1"/>
  <c r="JW248" i="1"/>
  <c r="JX248" i="1"/>
  <c r="JY248" i="1"/>
  <c r="JZ248" i="1"/>
  <c r="KA248" i="1"/>
  <c r="KB248" i="1"/>
  <c r="KC248" i="1"/>
  <c r="KD248" i="1"/>
  <c r="KE248" i="1"/>
  <c r="KF248" i="1"/>
  <c r="KG248" i="1"/>
  <c r="KH248" i="1"/>
  <c r="KI248" i="1"/>
  <c r="KJ248" i="1"/>
  <c r="KK248" i="1"/>
  <c r="KL248" i="1"/>
  <c r="KM248" i="1"/>
  <c r="KN248" i="1"/>
  <c r="KO248" i="1"/>
  <c r="KP248" i="1"/>
  <c r="KQ248" i="1"/>
  <c r="KR248" i="1"/>
  <c r="KS248" i="1"/>
  <c r="KT248" i="1"/>
  <c r="KU248" i="1"/>
  <c r="KV248" i="1"/>
  <c r="KW248" i="1"/>
  <c r="KX248" i="1"/>
  <c r="KY248" i="1"/>
  <c r="KZ248" i="1"/>
  <c r="LA248" i="1"/>
  <c r="LB248" i="1"/>
  <c r="LC248" i="1"/>
  <c r="LD248" i="1"/>
  <c r="LE248" i="1"/>
  <c r="LF248" i="1"/>
  <c r="LG248" i="1"/>
  <c r="LH248" i="1"/>
  <c r="LI248" i="1"/>
  <c r="LJ248" i="1"/>
  <c r="LK248" i="1"/>
  <c r="LL248" i="1"/>
  <c r="LM248" i="1"/>
  <c r="LN248" i="1"/>
  <c r="LO248" i="1"/>
  <c r="LP248" i="1"/>
  <c r="LQ248" i="1"/>
  <c r="LR248" i="1"/>
  <c r="LS248" i="1"/>
  <c r="LT248" i="1"/>
  <c r="LU248" i="1"/>
  <c r="LV248" i="1"/>
  <c r="LW248" i="1"/>
  <c r="LX248" i="1"/>
  <c r="LY248" i="1"/>
  <c r="LZ248" i="1"/>
  <c r="MA248" i="1"/>
  <c r="MB248" i="1"/>
  <c r="MC248" i="1"/>
  <c r="MD248" i="1"/>
  <c r="ME248" i="1"/>
  <c r="MF248" i="1"/>
  <c r="MG248" i="1"/>
  <c r="MH248" i="1"/>
  <c r="MI248" i="1"/>
  <c r="MJ248" i="1"/>
  <c r="MK248" i="1"/>
  <c r="ML248" i="1"/>
  <c r="MM248" i="1"/>
  <c r="MN248" i="1"/>
  <c r="MO248" i="1"/>
  <c r="MP248" i="1"/>
  <c r="MQ248" i="1"/>
  <c r="MR248" i="1"/>
  <c r="MS248" i="1"/>
  <c r="MT248" i="1"/>
  <c r="MU248" i="1"/>
  <c r="MV248" i="1"/>
  <c r="MW248" i="1"/>
  <c r="MX248" i="1"/>
  <c r="MY248" i="1"/>
  <c r="MZ248" i="1"/>
  <c r="NA248" i="1"/>
  <c r="NB248" i="1"/>
  <c r="NC248" i="1"/>
  <c r="ND248" i="1"/>
  <c r="NE248" i="1"/>
  <c r="NF248" i="1"/>
  <c r="NG248" i="1"/>
  <c r="NH248" i="1"/>
  <c r="NI248" i="1"/>
  <c r="NJ248" i="1"/>
  <c r="NK248" i="1"/>
  <c r="NL248" i="1"/>
  <c r="NM248" i="1"/>
  <c r="NN248" i="1"/>
  <c r="NO248" i="1"/>
  <c r="NP248" i="1"/>
  <c r="NQ248" i="1"/>
  <c r="NR248" i="1"/>
  <c r="NS248" i="1"/>
  <c r="NT248" i="1"/>
  <c r="NU248" i="1"/>
  <c r="NV248" i="1"/>
  <c r="NW248" i="1"/>
  <c r="NX248" i="1"/>
  <c r="NY248" i="1"/>
  <c r="NZ248" i="1"/>
  <c r="OA248" i="1"/>
  <c r="OB248" i="1"/>
  <c r="OC248" i="1"/>
  <c r="OD248" i="1"/>
  <c r="OE248" i="1"/>
  <c r="OF248" i="1"/>
  <c r="OG248" i="1"/>
  <c r="OH248" i="1"/>
  <c r="OI248" i="1"/>
  <c r="OJ248" i="1"/>
  <c r="OK248" i="1"/>
  <c r="OL248" i="1"/>
  <c r="OM248" i="1"/>
  <c r="ON248" i="1"/>
  <c r="OO248" i="1"/>
  <c r="OP248" i="1"/>
  <c r="OQ248" i="1"/>
  <c r="OR248" i="1"/>
  <c r="OS248" i="1"/>
  <c r="OT248" i="1"/>
  <c r="OU248" i="1"/>
  <c r="OW60" i="1"/>
  <c r="OW228" i="1" s="1"/>
  <c r="B225" i="1"/>
  <c r="C225" i="1"/>
  <c r="C227" i="1" s="1"/>
  <c r="D225" i="1"/>
  <c r="D227" i="1" s="1"/>
  <c r="E225" i="1"/>
  <c r="E227" i="1" s="1"/>
  <c r="F225" i="1"/>
  <c r="F227" i="1" s="1"/>
  <c r="G225" i="1"/>
  <c r="G227" i="1" s="1"/>
  <c r="H225" i="1"/>
  <c r="H227" i="1" s="1"/>
  <c r="I225" i="1"/>
  <c r="I227" i="1" s="1"/>
  <c r="J225" i="1"/>
  <c r="J227" i="1" s="1"/>
  <c r="K225" i="1"/>
  <c r="K227" i="1" s="1"/>
  <c r="L225" i="1"/>
  <c r="L227" i="1" s="1"/>
  <c r="M225" i="1"/>
  <c r="M227" i="1" s="1"/>
  <c r="N225" i="1"/>
  <c r="N227" i="1" s="1"/>
  <c r="O225" i="1"/>
  <c r="O227" i="1" s="1"/>
  <c r="P225" i="1"/>
  <c r="P227" i="1" s="1"/>
  <c r="Q225" i="1"/>
  <c r="Q227" i="1" s="1"/>
  <c r="R225" i="1"/>
  <c r="R227" i="1" s="1"/>
  <c r="S225" i="1"/>
  <c r="S227" i="1" s="1"/>
  <c r="T225" i="1"/>
  <c r="T227" i="1" s="1"/>
  <c r="U225" i="1"/>
  <c r="U227" i="1" s="1"/>
  <c r="V225" i="1"/>
  <c r="V227" i="1" s="1"/>
  <c r="W225" i="1"/>
  <c r="W227" i="1" s="1"/>
  <c r="X225" i="1"/>
  <c r="X227" i="1" s="1"/>
  <c r="Y225" i="1"/>
  <c r="Y227" i="1" s="1"/>
  <c r="Z225" i="1"/>
  <c r="Z227" i="1" s="1"/>
  <c r="AA225" i="1"/>
  <c r="AA227" i="1" s="1"/>
  <c r="AB225" i="1"/>
  <c r="AB227" i="1" s="1"/>
  <c r="AC225" i="1"/>
  <c r="AC227" i="1" s="1"/>
  <c r="AE225" i="1"/>
  <c r="AE227" i="1" s="1"/>
  <c r="AF225" i="1"/>
  <c r="AF227" i="1" s="1"/>
  <c r="AG225" i="1"/>
  <c r="AG227" i="1" s="1"/>
  <c r="AH225" i="1"/>
  <c r="AH227" i="1" s="1"/>
  <c r="AI225" i="1"/>
  <c r="AI227" i="1" s="1"/>
  <c r="AJ225" i="1"/>
  <c r="AJ227" i="1" s="1"/>
  <c r="AK225" i="1"/>
  <c r="AK227" i="1" s="1"/>
  <c r="AL225" i="1"/>
  <c r="AL227" i="1" s="1"/>
  <c r="AM225" i="1"/>
  <c r="AM227" i="1" s="1"/>
  <c r="AN225" i="1"/>
  <c r="AN227" i="1" s="1"/>
  <c r="AO225" i="1"/>
  <c r="AO227" i="1" s="1"/>
  <c r="AP225" i="1"/>
  <c r="AP227" i="1" s="1"/>
  <c r="AQ225" i="1"/>
  <c r="AQ227" i="1" s="1"/>
  <c r="AR225" i="1"/>
  <c r="AR227" i="1" s="1"/>
  <c r="AS225" i="1"/>
  <c r="AS227" i="1" s="1"/>
  <c r="AT225" i="1"/>
  <c r="AT227" i="1" s="1"/>
  <c r="AU225" i="1"/>
  <c r="AU227" i="1" s="1"/>
  <c r="AV225" i="1"/>
  <c r="AV227" i="1" s="1"/>
  <c r="AW225" i="1"/>
  <c r="AW227" i="1" s="1"/>
  <c r="AX225" i="1"/>
  <c r="AX227" i="1" s="1"/>
  <c r="AY225" i="1"/>
  <c r="AY227" i="1" s="1"/>
  <c r="AZ225" i="1"/>
  <c r="AZ227" i="1" s="1"/>
  <c r="BA225" i="1"/>
  <c r="BA227" i="1" s="1"/>
  <c r="BB225" i="1"/>
  <c r="BB227" i="1" s="1"/>
  <c r="BC225" i="1"/>
  <c r="BC227" i="1" s="1"/>
  <c r="BD225" i="1"/>
  <c r="BD227" i="1" s="1"/>
  <c r="BE225" i="1"/>
  <c r="BE227" i="1" s="1"/>
  <c r="BF225" i="1"/>
  <c r="BF227" i="1" s="1"/>
  <c r="BG225" i="1"/>
  <c r="BG227" i="1" s="1"/>
  <c r="BH225" i="1"/>
  <c r="BH227" i="1" s="1"/>
  <c r="BI225" i="1"/>
  <c r="BI227" i="1" s="1"/>
  <c r="BJ225" i="1"/>
  <c r="BJ227" i="1" s="1"/>
  <c r="BK225" i="1"/>
  <c r="BK227" i="1" s="1"/>
  <c r="BL225" i="1"/>
  <c r="BL227" i="1" s="1"/>
  <c r="BM225" i="1"/>
  <c r="BM227" i="1" s="1"/>
  <c r="BN225" i="1"/>
  <c r="BN227" i="1" s="1"/>
  <c r="BO225" i="1"/>
  <c r="BO227" i="1" s="1"/>
  <c r="BP225" i="1"/>
  <c r="BP227" i="1" s="1"/>
  <c r="BQ225" i="1"/>
  <c r="BQ227" i="1" s="1"/>
  <c r="BR225" i="1"/>
  <c r="BR227" i="1" s="1"/>
  <c r="BS225" i="1"/>
  <c r="BS227" i="1" s="1"/>
  <c r="BT225" i="1"/>
  <c r="BT227" i="1" s="1"/>
  <c r="BU225" i="1"/>
  <c r="BU227" i="1" s="1"/>
  <c r="BV225" i="1"/>
  <c r="BV227" i="1" s="1"/>
  <c r="BW225" i="1"/>
  <c r="BW227" i="1" s="1"/>
  <c r="BX225" i="1"/>
  <c r="BX227" i="1" s="1"/>
  <c r="BY225" i="1"/>
  <c r="BY227" i="1" s="1"/>
  <c r="BZ225" i="1"/>
  <c r="BZ227" i="1" s="1"/>
  <c r="CA225" i="1"/>
  <c r="CA227" i="1" s="1"/>
  <c r="CB225" i="1"/>
  <c r="CB227" i="1" s="1"/>
  <c r="CC225" i="1"/>
  <c r="CC227" i="1" s="1"/>
  <c r="CD225" i="1"/>
  <c r="CD227" i="1" s="1"/>
  <c r="CE225" i="1"/>
  <c r="CE227" i="1" s="1"/>
  <c r="CF225" i="1"/>
  <c r="CF227" i="1" s="1"/>
  <c r="CG225" i="1"/>
  <c r="CG227" i="1" s="1"/>
  <c r="CH225" i="1"/>
  <c r="CH227" i="1" s="1"/>
  <c r="CI225" i="1"/>
  <c r="CI227" i="1" s="1"/>
  <c r="CJ225" i="1"/>
  <c r="CJ227" i="1" s="1"/>
  <c r="CK225" i="1"/>
  <c r="CK227" i="1" s="1"/>
  <c r="CL225" i="1"/>
  <c r="CL227" i="1" s="1"/>
  <c r="CM225" i="1"/>
  <c r="CM227" i="1" s="1"/>
  <c r="CN225" i="1"/>
  <c r="CN227" i="1" s="1"/>
  <c r="CO225" i="1"/>
  <c r="CO227" i="1" s="1"/>
  <c r="CP225" i="1"/>
  <c r="CP227" i="1" s="1"/>
  <c r="CQ225" i="1"/>
  <c r="CQ227" i="1" s="1"/>
  <c r="CR225" i="1"/>
  <c r="CR227" i="1" s="1"/>
  <c r="CS225" i="1"/>
  <c r="CS227" i="1" s="1"/>
  <c r="CT225" i="1"/>
  <c r="CT227" i="1" s="1"/>
  <c r="CU225" i="1"/>
  <c r="CU227" i="1" s="1"/>
  <c r="CV225" i="1"/>
  <c r="CV227" i="1" s="1"/>
  <c r="CW225" i="1"/>
  <c r="CW227" i="1" s="1"/>
  <c r="CX225" i="1"/>
  <c r="CX227" i="1" s="1"/>
  <c r="CY225" i="1"/>
  <c r="CY227" i="1" s="1"/>
  <c r="CZ225" i="1"/>
  <c r="CZ227" i="1" s="1"/>
  <c r="DA225" i="1"/>
  <c r="DA227" i="1" s="1"/>
  <c r="DB225" i="1"/>
  <c r="DB227" i="1" s="1"/>
  <c r="DC225" i="1"/>
  <c r="DC227" i="1" s="1"/>
  <c r="DD225" i="1"/>
  <c r="DD227" i="1" s="1"/>
  <c r="DE225" i="1"/>
  <c r="DE227" i="1" s="1"/>
  <c r="DF225" i="1"/>
  <c r="DF227" i="1" s="1"/>
  <c r="DG225" i="1"/>
  <c r="DG227" i="1" s="1"/>
  <c r="DH225" i="1"/>
  <c r="DH227" i="1" s="1"/>
  <c r="DI225" i="1"/>
  <c r="DI227" i="1" s="1"/>
  <c r="DJ225" i="1"/>
  <c r="DJ227" i="1" s="1"/>
  <c r="DK225" i="1"/>
  <c r="DK227" i="1" s="1"/>
  <c r="DL225" i="1"/>
  <c r="DL227" i="1" s="1"/>
  <c r="DM225" i="1"/>
  <c r="DM227" i="1" s="1"/>
  <c r="DN225" i="1"/>
  <c r="DN227" i="1" s="1"/>
  <c r="DO225" i="1"/>
  <c r="DO227" i="1" s="1"/>
  <c r="DP225" i="1"/>
  <c r="DP227" i="1" s="1"/>
  <c r="DQ225" i="1"/>
  <c r="DQ227" i="1" s="1"/>
  <c r="DR225" i="1"/>
  <c r="DR227" i="1" s="1"/>
  <c r="DS225" i="1"/>
  <c r="DS227" i="1" s="1"/>
  <c r="DT225" i="1"/>
  <c r="DT227" i="1" s="1"/>
  <c r="DU225" i="1"/>
  <c r="DU227" i="1" s="1"/>
  <c r="DV225" i="1"/>
  <c r="DV227" i="1" s="1"/>
  <c r="DW225" i="1"/>
  <c r="DW227" i="1" s="1"/>
  <c r="DX225" i="1"/>
  <c r="DX227" i="1" s="1"/>
  <c r="DY225" i="1"/>
  <c r="DY227" i="1" s="1"/>
  <c r="DZ225" i="1"/>
  <c r="DZ227" i="1" s="1"/>
  <c r="EA225" i="1"/>
  <c r="EA227" i="1" s="1"/>
  <c r="EB225" i="1"/>
  <c r="EB227" i="1" s="1"/>
  <c r="EC225" i="1"/>
  <c r="EC227" i="1" s="1"/>
  <c r="ED225" i="1"/>
  <c r="ED227" i="1" s="1"/>
  <c r="EE225" i="1"/>
  <c r="EE227" i="1" s="1"/>
  <c r="EF225" i="1"/>
  <c r="EF227" i="1" s="1"/>
  <c r="EG225" i="1"/>
  <c r="EG227" i="1" s="1"/>
  <c r="EH225" i="1"/>
  <c r="EH227" i="1" s="1"/>
  <c r="EI225" i="1"/>
  <c r="EI227" i="1" s="1"/>
  <c r="EJ225" i="1"/>
  <c r="EJ227" i="1" s="1"/>
  <c r="EK225" i="1"/>
  <c r="EK227" i="1" s="1"/>
  <c r="EL225" i="1"/>
  <c r="EL227" i="1" s="1"/>
  <c r="EM225" i="1"/>
  <c r="EM227" i="1" s="1"/>
  <c r="EN225" i="1"/>
  <c r="EN227" i="1" s="1"/>
  <c r="EO225" i="1"/>
  <c r="EO227" i="1" s="1"/>
  <c r="EQ225" i="1"/>
  <c r="EQ227" i="1" s="1"/>
  <c r="ER225" i="1"/>
  <c r="ER227" i="1" s="1"/>
  <c r="ES225" i="1"/>
  <c r="ES227" i="1" s="1"/>
  <c r="ET225" i="1"/>
  <c r="ET227" i="1" s="1"/>
  <c r="EU225" i="1"/>
  <c r="EU227" i="1" s="1"/>
  <c r="EV225" i="1"/>
  <c r="EV227" i="1" s="1"/>
  <c r="EW225" i="1"/>
  <c r="EW227" i="1" s="1"/>
  <c r="EX225" i="1"/>
  <c r="EX227" i="1" s="1"/>
  <c r="EY225" i="1"/>
  <c r="EY227" i="1" s="1"/>
  <c r="EZ225" i="1"/>
  <c r="EZ227" i="1" s="1"/>
  <c r="FA225" i="1"/>
  <c r="FA227" i="1" s="1"/>
  <c r="FB225" i="1"/>
  <c r="FB227" i="1" s="1"/>
  <c r="FC225" i="1"/>
  <c r="FC227" i="1" s="1"/>
  <c r="FD225" i="1"/>
  <c r="FD227" i="1" s="1"/>
  <c r="FE225" i="1"/>
  <c r="FE227" i="1" s="1"/>
  <c r="FF225" i="1"/>
  <c r="FF227" i="1" s="1"/>
  <c r="FG225" i="1"/>
  <c r="FG227" i="1" s="1"/>
  <c r="FH225" i="1"/>
  <c r="FH227" i="1" s="1"/>
  <c r="FI225" i="1"/>
  <c r="FI227" i="1" s="1"/>
  <c r="FJ225" i="1"/>
  <c r="FJ227" i="1" s="1"/>
  <c r="FK225" i="1"/>
  <c r="FK227" i="1" s="1"/>
  <c r="FL225" i="1"/>
  <c r="FL227" i="1" s="1"/>
  <c r="FM225" i="1"/>
  <c r="FM227" i="1" s="1"/>
  <c r="FN225" i="1"/>
  <c r="FN227" i="1" s="1"/>
  <c r="FO225" i="1"/>
  <c r="FO227" i="1" s="1"/>
  <c r="FP225" i="1"/>
  <c r="FP227" i="1" s="1"/>
  <c r="FQ225" i="1"/>
  <c r="FQ227" i="1" s="1"/>
  <c r="FR225" i="1"/>
  <c r="FR227" i="1" s="1"/>
  <c r="FS225" i="1"/>
  <c r="FS227" i="1" s="1"/>
  <c r="FT225" i="1"/>
  <c r="FT227" i="1" s="1"/>
  <c r="FU225" i="1"/>
  <c r="FU227" i="1" s="1"/>
  <c r="FV225" i="1"/>
  <c r="FV227" i="1" s="1"/>
  <c r="FW225" i="1"/>
  <c r="FW227" i="1" s="1"/>
  <c r="FX225" i="1"/>
  <c r="FX227" i="1" s="1"/>
  <c r="FY225" i="1"/>
  <c r="FY227" i="1" s="1"/>
  <c r="FZ225" i="1"/>
  <c r="FZ227" i="1" s="1"/>
  <c r="GA225" i="1"/>
  <c r="GA227" i="1" s="1"/>
  <c r="GB225" i="1"/>
  <c r="GB227" i="1" s="1"/>
  <c r="GC225" i="1"/>
  <c r="GC227" i="1" s="1"/>
  <c r="GD225" i="1"/>
  <c r="GD227" i="1" s="1"/>
  <c r="GE225" i="1"/>
  <c r="GE227" i="1" s="1"/>
  <c r="GF225" i="1"/>
  <c r="GF227" i="1" s="1"/>
  <c r="GG225" i="1"/>
  <c r="GG227" i="1" s="1"/>
  <c r="GH225" i="1"/>
  <c r="GH227" i="1" s="1"/>
  <c r="GI225" i="1"/>
  <c r="GI227" i="1" s="1"/>
  <c r="GJ225" i="1"/>
  <c r="GJ227" i="1" s="1"/>
  <c r="GK225" i="1"/>
  <c r="GK227" i="1" s="1"/>
  <c r="GL225" i="1"/>
  <c r="GL227" i="1" s="1"/>
  <c r="GM225" i="1"/>
  <c r="GM227" i="1" s="1"/>
  <c r="GN225" i="1"/>
  <c r="GN227" i="1" s="1"/>
  <c r="GO225" i="1"/>
  <c r="GO227" i="1" s="1"/>
  <c r="GP225" i="1"/>
  <c r="GP227" i="1" s="1"/>
  <c r="GQ225" i="1"/>
  <c r="GQ227" i="1" s="1"/>
  <c r="GR225" i="1"/>
  <c r="GR227" i="1" s="1"/>
  <c r="GS225" i="1"/>
  <c r="GS227" i="1" s="1"/>
  <c r="GT225" i="1"/>
  <c r="GT227" i="1" s="1"/>
  <c r="GU225" i="1"/>
  <c r="GU227" i="1" s="1"/>
  <c r="GV225" i="1"/>
  <c r="GV227" i="1" s="1"/>
  <c r="GW225" i="1"/>
  <c r="GW227" i="1" s="1"/>
  <c r="GX225" i="1"/>
  <c r="GX227" i="1" s="1"/>
  <c r="GY225" i="1"/>
  <c r="GY227" i="1" s="1"/>
  <c r="GZ225" i="1"/>
  <c r="GZ227" i="1" s="1"/>
  <c r="HA225" i="1"/>
  <c r="HA227" i="1" s="1"/>
  <c r="HB225" i="1"/>
  <c r="HB227" i="1" s="1"/>
  <c r="HC225" i="1"/>
  <c r="HC227" i="1" s="1"/>
  <c r="HD225" i="1"/>
  <c r="HD227" i="1" s="1"/>
  <c r="HE225" i="1"/>
  <c r="HE227" i="1" s="1"/>
  <c r="HF225" i="1"/>
  <c r="HF227" i="1" s="1"/>
  <c r="HG225" i="1"/>
  <c r="HG227" i="1" s="1"/>
  <c r="HH225" i="1"/>
  <c r="HH227" i="1" s="1"/>
  <c r="HI225" i="1"/>
  <c r="HI227" i="1" s="1"/>
  <c r="HJ225" i="1"/>
  <c r="HJ227" i="1" s="1"/>
  <c r="HK225" i="1"/>
  <c r="HK227" i="1" s="1"/>
  <c r="HL225" i="1"/>
  <c r="HL227" i="1" s="1"/>
  <c r="HM225" i="1"/>
  <c r="HM227" i="1" s="1"/>
  <c r="HN225" i="1"/>
  <c r="HN227" i="1" s="1"/>
  <c r="HO225" i="1"/>
  <c r="HO227" i="1" s="1"/>
  <c r="HP225" i="1"/>
  <c r="HP227" i="1" s="1"/>
  <c r="HQ225" i="1"/>
  <c r="HQ227" i="1" s="1"/>
  <c r="HR225" i="1"/>
  <c r="HR227" i="1" s="1"/>
  <c r="HS225" i="1"/>
  <c r="HS227" i="1" s="1"/>
  <c r="HT225" i="1"/>
  <c r="HT227" i="1" s="1"/>
  <c r="HU225" i="1"/>
  <c r="HU227" i="1" s="1"/>
  <c r="HV225" i="1"/>
  <c r="HV227" i="1" s="1"/>
  <c r="HW225" i="1"/>
  <c r="HW227" i="1" s="1"/>
  <c r="HX225" i="1"/>
  <c r="HX227" i="1" s="1"/>
  <c r="HY225" i="1"/>
  <c r="HY227" i="1" s="1"/>
  <c r="HZ225" i="1"/>
  <c r="HZ227" i="1" s="1"/>
  <c r="IA225" i="1"/>
  <c r="IA227" i="1" s="1"/>
  <c r="IB225" i="1"/>
  <c r="IB227" i="1" s="1"/>
  <c r="IC225" i="1"/>
  <c r="IC227" i="1" s="1"/>
  <c r="ID225" i="1"/>
  <c r="ID227" i="1" s="1"/>
  <c r="IE225" i="1"/>
  <c r="IE227" i="1" s="1"/>
  <c r="IF225" i="1"/>
  <c r="IF227" i="1" s="1"/>
  <c r="IG225" i="1"/>
  <c r="IG227" i="1" s="1"/>
  <c r="IH225" i="1"/>
  <c r="IH227" i="1" s="1"/>
  <c r="II225" i="1"/>
  <c r="II227" i="1" s="1"/>
  <c r="IJ225" i="1"/>
  <c r="IJ227" i="1" s="1"/>
  <c r="IK225" i="1"/>
  <c r="IK227" i="1" s="1"/>
  <c r="IL225" i="1"/>
  <c r="IL227" i="1" s="1"/>
  <c r="IM225" i="1"/>
  <c r="IM227" i="1" s="1"/>
  <c r="IN225" i="1"/>
  <c r="IN227" i="1" s="1"/>
  <c r="IO225" i="1"/>
  <c r="IO227" i="1" s="1"/>
  <c r="IP225" i="1"/>
  <c r="IP227" i="1" s="1"/>
  <c r="IQ225" i="1"/>
  <c r="IQ227" i="1" s="1"/>
  <c r="IR225" i="1"/>
  <c r="IR227" i="1" s="1"/>
  <c r="IS225" i="1"/>
  <c r="IS227" i="1" s="1"/>
  <c r="IT225" i="1"/>
  <c r="IT227" i="1" s="1"/>
  <c r="IU225" i="1"/>
  <c r="IU227" i="1" s="1"/>
  <c r="IV225" i="1"/>
  <c r="IV227" i="1" s="1"/>
  <c r="IW225" i="1"/>
  <c r="IW227" i="1" s="1"/>
  <c r="IX225" i="1"/>
  <c r="IX227" i="1" s="1"/>
  <c r="IY225" i="1"/>
  <c r="IY227" i="1" s="1"/>
  <c r="IZ225" i="1"/>
  <c r="IZ227" i="1" s="1"/>
  <c r="JA225" i="1"/>
  <c r="JA227" i="1" s="1"/>
  <c r="JB225" i="1"/>
  <c r="JB227" i="1" s="1"/>
  <c r="JC225" i="1"/>
  <c r="JC227" i="1" s="1"/>
  <c r="JD225" i="1"/>
  <c r="JD227" i="1" s="1"/>
  <c r="JE225" i="1"/>
  <c r="JE227" i="1" s="1"/>
  <c r="JF225" i="1"/>
  <c r="JF227" i="1" s="1"/>
  <c r="JG225" i="1"/>
  <c r="JG227" i="1" s="1"/>
  <c r="JH225" i="1"/>
  <c r="JH227" i="1" s="1"/>
  <c r="JI225" i="1"/>
  <c r="JI227" i="1" s="1"/>
  <c r="JJ225" i="1"/>
  <c r="JJ227" i="1" s="1"/>
  <c r="JK225" i="1"/>
  <c r="JK227" i="1" s="1"/>
  <c r="JL225" i="1"/>
  <c r="JL227" i="1" s="1"/>
  <c r="JM225" i="1"/>
  <c r="JM227" i="1" s="1"/>
  <c r="JN225" i="1"/>
  <c r="JN227" i="1" s="1"/>
  <c r="JO225" i="1"/>
  <c r="JO227" i="1" s="1"/>
  <c r="JP225" i="1"/>
  <c r="JP227" i="1" s="1"/>
  <c r="JQ225" i="1"/>
  <c r="JQ227" i="1" s="1"/>
  <c r="JR225" i="1"/>
  <c r="JR227" i="1" s="1"/>
  <c r="JS225" i="1"/>
  <c r="JS227" i="1" s="1"/>
  <c r="JT225" i="1"/>
  <c r="JT227" i="1" s="1"/>
  <c r="JU225" i="1"/>
  <c r="JU227" i="1" s="1"/>
  <c r="JV225" i="1"/>
  <c r="JV227" i="1" s="1"/>
  <c r="JW225" i="1"/>
  <c r="JW227" i="1" s="1"/>
  <c r="JX225" i="1"/>
  <c r="JX227" i="1" s="1"/>
  <c r="JY225" i="1"/>
  <c r="JY227" i="1" s="1"/>
  <c r="JZ225" i="1"/>
  <c r="JZ227" i="1" s="1"/>
  <c r="KA225" i="1"/>
  <c r="KA227" i="1" s="1"/>
  <c r="KB225" i="1"/>
  <c r="KB227" i="1" s="1"/>
  <c r="KC225" i="1"/>
  <c r="KC227" i="1" s="1"/>
  <c r="KD225" i="1"/>
  <c r="KD227" i="1" s="1"/>
  <c r="KE225" i="1"/>
  <c r="KE227" i="1" s="1"/>
  <c r="KF225" i="1"/>
  <c r="KF227" i="1" s="1"/>
  <c r="KG225" i="1"/>
  <c r="KG227" i="1" s="1"/>
  <c r="KH225" i="1"/>
  <c r="KH227" i="1" s="1"/>
  <c r="KI225" i="1"/>
  <c r="KI227" i="1" s="1"/>
  <c r="KJ225" i="1"/>
  <c r="KJ227" i="1" s="1"/>
  <c r="KK225" i="1"/>
  <c r="KK227" i="1" s="1"/>
  <c r="KL225" i="1"/>
  <c r="KL227" i="1" s="1"/>
  <c r="KM225" i="1"/>
  <c r="KM227" i="1" s="1"/>
  <c r="KN225" i="1"/>
  <c r="KN227" i="1" s="1"/>
  <c r="KO225" i="1"/>
  <c r="KO227" i="1" s="1"/>
  <c r="KP225" i="1"/>
  <c r="KP227" i="1" s="1"/>
  <c r="KQ225" i="1"/>
  <c r="KQ227" i="1" s="1"/>
  <c r="KR225" i="1"/>
  <c r="KR227" i="1" s="1"/>
  <c r="KS225" i="1"/>
  <c r="KS227" i="1" s="1"/>
  <c r="KT225" i="1"/>
  <c r="KT227" i="1" s="1"/>
  <c r="KU225" i="1"/>
  <c r="KU227" i="1" s="1"/>
  <c r="KV225" i="1"/>
  <c r="KV227" i="1" s="1"/>
  <c r="KW225" i="1"/>
  <c r="KW227" i="1" s="1"/>
  <c r="KX225" i="1"/>
  <c r="KX227" i="1" s="1"/>
  <c r="KY225" i="1"/>
  <c r="KY227" i="1" s="1"/>
  <c r="KZ225" i="1"/>
  <c r="KZ227" i="1" s="1"/>
  <c r="LA225" i="1"/>
  <c r="LA227" i="1" s="1"/>
  <c r="LB225" i="1"/>
  <c r="LB227" i="1" s="1"/>
  <c r="LC225" i="1"/>
  <c r="LC227" i="1" s="1"/>
  <c r="LD225" i="1"/>
  <c r="LD227" i="1" s="1"/>
  <c r="LE225" i="1"/>
  <c r="LE227" i="1" s="1"/>
  <c r="LF225" i="1"/>
  <c r="LF227" i="1" s="1"/>
  <c r="LG225" i="1"/>
  <c r="LG227" i="1" s="1"/>
  <c r="LH225" i="1"/>
  <c r="LH227" i="1" s="1"/>
  <c r="LI225" i="1"/>
  <c r="LI227" i="1" s="1"/>
  <c r="LJ225" i="1"/>
  <c r="LJ227" i="1" s="1"/>
  <c r="LK225" i="1"/>
  <c r="LK227" i="1" s="1"/>
  <c r="LL225" i="1"/>
  <c r="LL227" i="1" s="1"/>
  <c r="LM225" i="1"/>
  <c r="LM227" i="1" s="1"/>
  <c r="LN225" i="1"/>
  <c r="LN227" i="1" s="1"/>
  <c r="LO225" i="1"/>
  <c r="LO227" i="1" s="1"/>
  <c r="LP225" i="1"/>
  <c r="LP227" i="1" s="1"/>
  <c r="LQ225" i="1"/>
  <c r="LQ227" i="1" s="1"/>
  <c r="LR225" i="1"/>
  <c r="LR227" i="1" s="1"/>
  <c r="LS225" i="1"/>
  <c r="LS227" i="1" s="1"/>
  <c r="LT225" i="1"/>
  <c r="LT227" i="1" s="1"/>
  <c r="LU225" i="1"/>
  <c r="LU227" i="1" s="1"/>
  <c r="LV225" i="1"/>
  <c r="LV227" i="1" s="1"/>
  <c r="LW225" i="1"/>
  <c r="LW227" i="1" s="1"/>
  <c r="LX225" i="1"/>
  <c r="LX227" i="1" s="1"/>
  <c r="LY225" i="1"/>
  <c r="LY227" i="1" s="1"/>
  <c r="LZ225" i="1"/>
  <c r="LZ227" i="1" s="1"/>
  <c r="MA225" i="1"/>
  <c r="MA227" i="1" s="1"/>
  <c r="MB225" i="1"/>
  <c r="MB227" i="1" s="1"/>
  <c r="MC225" i="1"/>
  <c r="MC227" i="1" s="1"/>
  <c r="MD225" i="1"/>
  <c r="MD227" i="1" s="1"/>
  <c r="ME225" i="1"/>
  <c r="ME227" i="1" s="1"/>
  <c r="MF225" i="1"/>
  <c r="MF227" i="1" s="1"/>
  <c r="MG225" i="1"/>
  <c r="MG227" i="1" s="1"/>
  <c r="MH225" i="1"/>
  <c r="MH227" i="1" s="1"/>
  <c r="MI225" i="1"/>
  <c r="MI227" i="1" s="1"/>
  <c r="MJ225" i="1"/>
  <c r="MJ227" i="1" s="1"/>
  <c r="MK225" i="1"/>
  <c r="MK227" i="1" s="1"/>
  <c r="ML225" i="1"/>
  <c r="ML227" i="1" s="1"/>
  <c r="MM225" i="1"/>
  <c r="MM227" i="1" s="1"/>
  <c r="MN225" i="1"/>
  <c r="MN227" i="1" s="1"/>
  <c r="MO225" i="1"/>
  <c r="MO227" i="1" s="1"/>
  <c r="MP225" i="1"/>
  <c r="MP227" i="1" s="1"/>
  <c r="MQ225" i="1"/>
  <c r="MQ227" i="1" s="1"/>
  <c r="MR225" i="1"/>
  <c r="MR227" i="1" s="1"/>
  <c r="MS225" i="1"/>
  <c r="MS227" i="1" s="1"/>
  <c r="MT225" i="1"/>
  <c r="MT227" i="1" s="1"/>
  <c r="MU225" i="1"/>
  <c r="MU227" i="1" s="1"/>
  <c r="MV225" i="1"/>
  <c r="MV227" i="1" s="1"/>
  <c r="MW225" i="1"/>
  <c r="MW227" i="1" s="1"/>
  <c r="MX225" i="1"/>
  <c r="MX227" i="1" s="1"/>
  <c r="MY225" i="1"/>
  <c r="MY227" i="1" s="1"/>
  <c r="MZ225" i="1"/>
  <c r="MZ227" i="1" s="1"/>
  <c r="NA225" i="1"/>
  <c r="NA227" i="1" s="1"/>
  <c r="NB225" i="1"/>
  <c r="NB227" i="1" s="1"/>
  <c r="NC225" i="1"/>
  <c r="NC227" i="1" s="1"/>
  <c r="ND225" i="1"/>
  <c r="ND227" i="1" s="1"/>
  <c r="NE225" i="1"/>
  <c r="NE227" i="1" s="1"/>
  <c r="NF225" i="1"/>
  <c r="NF227" i="1" s="1"/>
  <c r="NG225" i="1"/>
  <c r="NG227" i="1" s="1"/>
  <c r="NH225" i="1"/>
  <c r="NH227" i="1" s="1"/>
  <c r="NI225" i="1"/>
  <c r="NI227" i="1" s="1"/>
  <c r="NJ225" i="1"/>
  <c r="NJ227" i="1" s="1"/>
  <c r="NK225" i="1"/>
  <c r="NK227" i="1" s="1"/>
  <c r="NL225" i="1"/>
  <c r="NL227" i="1" s="1"/>
  <c r="NM225" i="1"/>
  <c r="NM227" i="1" s="1"/>
  <c r="NN225" i="1"/>
  <c r="NN227" i="1" s="1"/>
  <c r="NO225" i="1"/>
  <c r="NO227" i="1" s="1"/>
  <c r="NP225" i="1"/>
  <c r="NP227" i="1" s="1"/>
  <c r="NQ225" i="1"/>
  <c r="NQ227" i="1" s="1"/>
  <c r="NR225" i="1"/>
  <c r="NR227" i="1" s="1"/>
  <c r="NS225" i="1"/>
  <c r="NS227" i="1" s="1"/>
  <c r="NT225" i="1"/>
  <c r="NT227" i="1" s="1"/>
  <c r="NU225" i="1"/>
  <c r="NU227" i="1" s="1"/>
  <c r="NV225" i="1"/>
  <c r="NV227" i="1" s="1"/>
  <c r="NW225" i="1"/>
  <c r="NW227" i="1" s="1"/>
  <c r="NX225" i="1"/>
  <c r="NX227" i="1" s="1"/>
  <c r="NY225" i="1"/>
  <c r="NY227" i="1" s="1"/>
  <c r="NZ225" i="1"/>
  <c r="NZ227" i="1" s="1"/>
  <c r="OA225" i="1"/>
  <c r="OA227" i="1" s="1"/>
  <c r="OB225" i="1"/>
  <c r="OB227" i="1" s="1"/>
  <c r="OC225" i="1"/>
  <c r="OC227" i="1" s="1"/>
  <c r="OD225" i="1"/>
  <c r="OD227" i="1" s="1"/>
  <c r="OE225" i="1"/>
  <c r="OE227" i="1" s="1"/>
  <c r="OF225" i="1"/>
  <c r="OF227" i="1" s="1"/>
  <c r="OG225" i="1"/>
  <c r="OG227" i="1" s="1"/>
  <c r="OH225" i="1"/>
  <c r="OH227" i="1" s="1"/>
  <c r="OI225" i="1"/>
  <c r="OI227" i="1" s="1"/>
  <c r="OJ225" i="1"/>
  <c r="OJ227" i="1" s="1"/>
  <c r="OK225" i="1"/>
  <c r="OK227" i="1" s="1"/>
  <c r="OL225" i="1"/>
  <c r="OL227" i="1" s="1"/>
  <c r="OM225" i="1"/>
  <c r="OM227" i="1" s="1"/>
  <c r="ON225" i="1"/>
  <c r="ON227" i="1" s="1"/>
  <c r="OO225" i="1"/>
  <c r="OO227" i="1" s="1"/>
  <c r="OP225" i="1"/>
  <c r="OP227" i="1" s="1"/>
  <c r="OQ225" i="1"/>
  <c r="OQ227" i="1" s="1"/>
  <c r="OR225" i="1"/>
  <c r="OR227" i="1" s="1"/>
  <c r="OS225" i="1"/>
  <c r="OS227" i="1" s="1"/>
  <c r="OT225" i="1"/>
  <c r="OT227" i="1" s="1"/>
  <c r="OU225" i="1"/>
  <c r="OU227" i="1" s="1"/>
  <c r="OW49" i="1"/>
  <c r="OW41" i="1"/>
  <c r="OW42" i="1"/>
  <c r="OW43" i="1"/>
  <c r="OW44" i="1"/>
  <c r="OW31" i="1"/>
  <c r="OW213" i="1" s="1"/>
  <c r="OW32" i="1"/>
  <c r="OW50" i="1"/>
  <c r="OW211" i="1"/>
  <c r="OW28" i="1"/>
  <c r="OW208" i="1" s="1"/>
  <c r="OW22" i="1"/>
  <c r="OW40" i="1"/>
  <c r="OW20" i="1"/>
  <c r="OW38" i="1"/>
  <c r="OU226" i="1"/>
  <c r="OS226" i="1"/>
  <c r="OR226" i="1"/>
  <c r="OQ226" i="1"/>
  <c r="OO226" i="1"/>
  <c r="ON226" i="1"/>
  <c r="OM226" i="1"/>
  <c r="OK226" i="1"/>
  <c r="OJ226" i="1"/>
  <c r="OI226" i="1"/>
  <c r="OG226" i="1"/>
  <c r="OF226" i="1"/>
  <c r="OE226" i="1"/>
  <c r="OC226" i="1"/>
  <c r="OB226" i="1"/>
  <c r="OA226" i="1"/>
  <c r="NY226" i="1"/>
  <c r="NX226" i="1"/>
  <c r="NW226" i="1"/>
  <c r="NU226" i="1"/>
  <c r="NT226" i="1"/>
  <c r="NS226" i="1"/>
  <c r="NQ226" i="1"/>
  <c r="NP226" i="1"/>
  <c r="NO226" i="1"/>
  <c r="NM226" i="1"/>
  <c r="NL226" i="1"/>
  <c r="NK226" i="1"/>
  <c r="NI226" i="1"/>
  <c r="NH226" i="1"/>
  <c r="NG226" i="1"/>
  <c r="NE226" i="1"/>
  <c r="ND226" i="1"/>
  <c r="NC226" i="1"/>
  <c r="NA226" i="1"/>
  <c r="MZ226" i="1"/>
  <c r="MY226" i="1"/>
  <c r="MW226" i="1"/>
  <c r="MV226" i="1"/>
  <c r="MU226" i="1"/>
  <c r="MS226" i="1"/>
  <c r="MR226" i="1"/>
  <c r="MQ226" i="1"/>
  <c r="MO226" i="1"/>
  <c r="MN226" i="1"/>
  <c r="MM226" i="1"/>
  <c r="MK226" i="1"/>
  <c r="MJ226" i="1"/>
  <c r="MI226" i="1"/>
  <c r="MH226" i="1"/>
  <c r="MG226" i="1"/>
  <c r="MF226" i="1"/>
  <c r="ME226" i="1"/>
  <c r="MD226" i="1"/>
  <c r="MC226" i="1"/>
  <c r="MB226" i="1"/>
  <c r="MA226" i="1"/>
  <c r="LZ226" i="1"/>
  <c r="LY226" i="1"/>
  <c r="LX226" i="1"/>
  <c r="LW226" i="1"/>
  <c r="LV226" i="1"/>
  <c r="LU226" i="1"/>
  <c r="LT226" i="1"/>
  <c r="LS226" i="1"/>
  <c r="LR226" i="1"/>
  <c r="LQ226" i="1"/>
  <c r="LP226" i="1"/>
  <c r="LO226" i="1"/>
  <c r="LN226" i="1"/>
  <c r="LM226" i="1"/>
  <c r="LL226" i="1"/>
  <c r="LK226" i="1"/>
  <c r="LJ226" i="1"/>
  <c r="LI226" i="1"/>
  <c r="LH226" i="1"/>
  <c r="LG226" i="1"/>
  <c r="LF226" i="1"/>
  <c r="LE226" i="1"/>
  <c r="LD226" i="1"/>
  <c r="LC226" i="1"/>
  <c r="LB226" i="1"/>
  <c r="LA226" i="1"/>
  <c r="KZ226" i="1"/>
  <c r="KY226" i="1"/>
  <c r="KX226" i="1"/>
  <c r="KW226" i="1"/>
  <c r="KV226" i="1"/>
  <c r="KU226" i="1"/>
  <c r="KT226" i="1"/>
  <c r="KS226" i="1"/>
  <c r="KR226" i="1"/>
  <c r="KQ226" i="1"/>
  <c r="KP226" i="1"/>
  <c r="KO226" i="1"/>
  <c r="KN226" i="1"/>
  <c r="KM226" i="1"/>
  <c r="KL226" i="1"/>
  <c r="KK226" i="1"/>
  <c r="KJ226" i="1"/>
  <c r="KI226" i="1"/>
  <c r="KH226" i="1"/>
  <c r="KG226" i="1"/>
  <c r="KF226" i="1"/>
  <c r="KE226" i="1"/>
  <c r="KD226" i="1"/>
  <c r="KC226" i="1"/>
  <c r="KB226" i="1"/>
  <c r="KA226" i="1"/>
  <c r="JZ226" i="1"/>
  <c r="JY226" i="1"/>
  <c r="JX226" i="1"/>
  <c r="JW226" i="1"/>
  <c r="JV226" i="1"/>
  <c r="JU226" i="1"/>
  <c r="JT226" i="1"/>
  <c r="JS226" i="1"/>
  <c r="JR226" i="1"/>
  <c r="JQ226" i="1"/>
  <c r="JP226" i="1"/>
  <c r="JO226" i="1"/>
  <c r="JN226" i="1"/>
  <c r="JM226" i="1"/>
  <c r="JL226" i="1"/>
  <c r="JK226" i="1"/>
  <c r="JJ226" i="1"/>
  <c r="JI226" i="1"/>
  <c r="JH226" i="1"/>
  <c r="JG226" i="1"/>
  <c r="JF226" i="1"/>
  <c r="JE226" i="1"/>
  <c r="JD226" i="1"/>
  <c r="JC226" i="1"/>
  <c r="JB226" i="1"/>
  <c r="JA226" i="1"/>
  <c r="IZ226" i="1"/>
  <c r="IY226" i="1"/>
  <c r="IX226" i="1"/>
  <c r="IW226" i="1"/>
  <c r="IV226" i="1"/>
  <c r="IU226" i="1"/>
  <c r="IT226" i="1"/>
  <c r="IS226" i="1"/>
  <c r="IR226" i="1"/>
  <c r="IQ226" i="1"/>
  <c r="IP226" i="1"/>
  <c r="IO226" i="1"/>
  <c r="IN226" i="1"/>
  <c r="IM226" i="1"/>
  <c r="IL226" i="1"/>
  <c r="IK226" i="1"/>
  <c r="IJ226" i="1"/>
  <c r="II226" i="1"/>
  <c r="IH226" i="1"/>
  <c r="IG226" i="1"/>
  <c r="IF226" i="1"/>
  <c r="IE226" i="1"/>
  <c r="ID226" i="1"/>
  <c r="IC226" i="1"/>
  <c r="IB226" i="1"/>
  <c r="IA226" i="1"/>
  <c r="HZ226" i="1"/>
  <c r="HY226" i="1"/>
  <c r="HX226" i="1"/>
  <c r="HW226" i="1"/>
  <c r="HV226" i="1"/>
  <c r="HU226" i="1"/>
  <c r="HT226" i="1"/>
  <c r="HS226" i="1"/>
  <c r="HR226" i="1"/>
  <c r="HQ226" i="1"/>
  <c r="HP226" i="1"/>
  <c r="HO226" i="1"/>
  <c r="HN226" i="1"/>
  <c r="HM226" i="1"/>
  <c r="HL226" i="1"/>
  <c r="HK226" i="1"/>
  <c r="HJ226" i="1"/>
  <c r="HI226" i="1"/>
  <c r="HH226" i="1"/>
  <c r="HG226" i="1"/>
  <c r="HF226" i="1"/>
  <c r="HE226" i="1"/>
  <c r="HD226" i="1"/>
  <c r="HC226" i="1"/>
  <c r="HB226" i="1"/>
  <c r="HA226" i="1"/>
  <c r="GZ226" i="1"/>
  <c r="GY226" i="1"/>
  <c r="GX226" i="1"/>
  <c r="GW226" i="1"/>
  <c r="GV226" i="1"/>
  <c r="GU226" i="1"/>
  <c r="GT226" i="1"/>
  <c r="GS226" i="1"/>
  <c r="GR226" i="1"/>
  <c r="GQ226" i="1"/>
  <c r="GP226" i="1"/>
  <c r="GO226" i="1"/>
  <c r="GN226" i="1"/>
  <c r="GM226" i="1"/>
  <c r="GL226" i="1"/>
  <c r="GK226" i="1"/>
  <c r="GJ226" i="1"/>
  <c r="GI226" i="1"/>
  <c r="GH226" i="1"/>
  <c r="GG226" i="1"/>
  <c r="GF226" i="1"/>
  <c r="GE226" i="1"/>
  <c r="GD226" i="1"/>
  <c r="GC226" i="1"/>
  <c r="GB226" i="1"/>
  <c r="GA226" i="1"/>
  <c r="FZ226" i="1"/>
  <c r="FY226" i="1"/>
  <c r="FX226" i="1"/>
  <c r="FW226" i="1"/>
  <c r="FV226" i="1"/>
  <c r="FU226" i="1"/>
  <c r="FT226" i="1"/>
  <c r="FS226" i="1"/>
  <c r="FR226" i="1"/>
  <c r="FQ226" i="1"/>
  <c r="FP226" i="1"/>
  <c r="FO226" i="1"/>
  <c r="FN226" i="1"/>
  <c r="FM226" i="1"/>
  <c r="FL226" i="1"/>
  <c r="FK226" i="1"/>
  <c r="FJ226" i="1"/>
  <c r="FI226" i="1"/>
  <c r="FH226" i="1"/>
  <c r="FG226" i="1"/>
  <c r="FF226" i="1"/>
  <c r="FE226" i="1"/>
  <c r="FD226" i="1"/>
  <c r="FC226" i="1"/>
  <c r="FB226" i="1"/>
  <c r="FA226" i="1"/>
  <c r="EZ226" i="1"/>
  <c r="EY226" i="1"/>
  <c r="EX226" i="1"/>
  <c r="EW226" i="1"/>
  <c r="EV226" i="1"/>
  <c r="EU226" i="1"/>
  <c r="ET226" i="1"/>
  <c r="ES226" i="1"/>
  <c r="ER226" i="1"/>
  <c r="EQ226" i="1"/>
  <c r="EP226" i="1"/>
  <c r="EO226" i="1"/>
  <c r="EN226" i="1"/>
  <c r="EM226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DY226" i="1"/>
  <c r="DX226" i="1"/>
  <c r="DW226" i="1"/>
  <c r="DV226" i="1"/>
  <c r="DU226" i="1"/>
  <c r="DT226" i="1"/>
  <c r="DS226" i="1"/>
  <c r="DR226" i="1"/>
  <c r="DQ226" i="1"/>
  <c r="DP226" i="1"/>
  <c r="DO226" i="1"/>
  <c r="DN226" i="1"/>
  <c r="DM226" i="1"/>
  <c r="DL226" i="1"/>
  <c r="DK226" i="1"/>
  <c r="DJ226" i="1"/>
  <c r="DI226" i="1"/>
  <c r="DH226" i="1"/>
  <c r="DG226" i="1"/>
  <c r="DF226" i="1"/>
  <c r="DE226" i="1"/>
  <c r="DD226" i="1"/>
  <c r="DC226" i="1"/>
  <c r="DB226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B204" i="1"/>
  <c r="B206" i="1" s="1"/>
  <c r="C204" i="1"/>
  <c r="C206" i="1" s="1"/>
  <c r="D204" i="1"/>
  <c r="D206" i="1" s="1"/>
  <c r="E204" i="1"/>
  <c r="E206" i="1" s="1"/>
  <c r="F204" i="1"/>
  <c r="F206" i="1" s="1"/>
  <c r="G204" i="1"/>
  <c r="G206" i="1" s="1"/>
  <c r="H204" i="1"/>
  <c r="H206" i="1"/>
  <c r="I204" i="1"/>
  <c r="I206" i="1" s="1"/>
  <c r="J204" i="1"/>
  <c r="J206" i="1" s="1"/>
  <c r="K204" i="1"/>
  <c r="K206" i="1" s="1"/>
  <c r="L204" i="1"/>
  <c r="L206" i="1"/>
  <c r="M204" i="1"/>
  <c r="M206" i="1" s="1"/>
  <c r="N204" i="1"/>
  <c r="N206" i="1" s="1"/>
  <c r="O204" i="1"/>
  <c r="O206" i="1" s="1"/>
  <c r="P204" i="1"/>
  <c r="P206" i="1" s="1"/>
  <c r="Q204" i="1"/>
  <c r="Q206" i="1" s="1"/>
  <c r="R204" i="1"/>
  <c r="R206" i="1" s="1"/>
  <c r="S204" i="1"/>
  <c r="S206" i="1" s="1"/>
  <c r="T204" i="1"/>
  <c r="T206" i="1" s="1"/>
  <c r="U204" i="1"/>
  <c r="U206" i="1" s="1"/>
  <c r="V204" i="1"/>
  <c r="V206" i="1" s="1"/>
  <c r="W204" i="1"/>
  <c r="W206" i="1" s="1"/>
  <c r="X204" i="1"/>
  <c r="X206" i="1"/>
  <c r="Y204" i="1"/>
  <c r="Y206" i="1" s="1"/>
  <c r="Z204" i="1"/>
  <c r="Z206" i="1" s="1"/>
  <c r="AA204" i="1"/>
  <c r="AA206" i="1" s="1"/>
  <c r="AB204" i="1"/>
  <c r="AB206" i="1"/>
  <c r="AC204" i="1"/>
  <c r="AC206" i="1" s="1"/>
  <c r="AD204" i="1"/>
  <c r="AE204" i="1"/>
  <c r="AE206" i="1" s="1"/>
  <c r="AF204" i="1"/>
  <c r="AF206" i="1" s="1"/>
  <c r="AG204" i="1"/>
  <c r="AG206" i="1" s="1"/>
  <c r="AH204" i="1"/>
  <c r="AH206" i="1" s="1"/>
  <c r="AI204" i="1"/>
  <c r="AI206" i="1" s="1"/>
  <c r="AJ204" i="1"/>
  <c r="AJ206" i="1" s="1"/>
  <c r="AK204" i="1"/>
  <c r="AK206" i="1" s="1"/>
  <c r="AL204" i="1"/>
  <c r="AL206" i="1" s="1"/>
  <c r="AM204" i="1"/>
  <c r="AM206" i="1" s="1"/>
  <c r="AN204" i="1"/>
  <c r="AN206" i="1"/>
  <c r="AO204" i="1"/>
  <c r="AO206" i="1" s="1"/>
  <c r="AP204" i="1"/>
  <c r="AP206" i="1" s="1"/>
  <c r="AQ204" i="1"/>
  <c r="AQ206" i="1" s="1"/>
  <c r="AR204" i="1"/>
  <c r="AR206" i="1"/>
  <c r="AS204" i="1"/>
  <c r="AS206" i="1" s="1"/>
  <c r="AT204" i="1"/>
  <c r="AT206" i="1" s="1"/>
  <c r="AU204" i="1"/>
  <c r="AU206" i="1" s="1"/>
  <c r="AV204" i="1"/>
  <c r="AV206" i="1" s="1"/>
  <c r="AW204" i="1"/>
  <c r="AW206" i="1" s="1"/>
  <c r="AX204" i="1"/>
  <c r="AX206" i="1" s="1"/>
  <c r="AY204" i="1"/>
  <c r="AY206" i="1" s="1"/>
  <c r="AZ204" i="1"/>
  <c r="AZ206" i="1" s="1"/>
  <c r="BA204" i="1"/>
  <c r="BA206" i="1" s="1"/>
  <c r="BB204" i="1"/>
  <c r="BB206" i="1" s="1"/>
  <c r="BC204" i="1"/>
  <c r="BC206" i="1" s="1"/>
  <c r="BD204" i="1"/>
  <c r="BD206" i="1"/>
  <c r="BE204" i="1"/>
  <c r="BE206" i="1" s="1"/>
  <c r="BF204" i="1"/>
  <c r="BF206" i="1" s="1"/>
  <c r="BG204" i="1"/>
  <c r="BG206" i="1" s="1"/>
  <c r="BH204" i="1"/>
  <c r="BH206" i="1"/>
  <c r="BI204" i="1"/>
  <c r="BI206" i="1" s="1"/>
  <c r="BJ204" i="1"/>
  <c r="BJ206" i="1" s="1"/>
  <c r="BK204" i="1"/>
  <c r="BK206" i="1" s="1"/>
  <c r="BL204" i="1"/>
  <c r="BL206" i="1" s="1"/>
  <c r="BM204" i="1"/>
  <c r="BM206" i="1" s="1"/>
  <c r="BN204" i="1"/>
  <c r="BN206" i="1" s="1"/>
  <c r="BO204" i="1"/>
  <c r="BO206" i="1" s="1"/>
  <c r="BP204" i="1"/>
  <c r="BP206" i="1" s="1"/>
  <c r="BQ204" i="1"/>
  <c r="BQ206" i="1" s="1"/>
  <c r="BR204" i="1"/>
  <c r="BR206" i="1" s="1"/>
  <c r="BS204" i="1"/>
  <c r="BS206" i="1" s="1"/>
  <c r="BT204" i="1"/>
  <c r="BT206" i="1"/>
  <c r="BU204" i="1"/>
  <c r="BU206" i="1" s="1"/>
  <c r="BV204" i="1"/>
  <c r="BV206" i="1" s="1"/>
  <c r="BW204" i="1"/>
  <c r="BW206" i="1" s="1"/>
  <c r="BX204" i="1"/>
  <c r="BX206" i="1"/>
  <c r="BY204" i="1"/>
  <c r="BY206" i="1" s="1"/>
  <c r="BZ204" i="1"/>
  <c r="BZ206" i="1" s="1"/>
  <c r="CA204" i="1"/>
  <c r="CA206" i="1" s="1"/>
  <c r="CB204" i="1"/>
  <c r="CB206" i="1" s="1"/>
  <c r="CC204" i="1"/>
  <c r="CC206" i="1" s="1"/>
  <c r="CD204" i="1"/>
  <c r="CD206" i="1" s="1"/>
  <c r="CE204" i="1"/>
  <c r="CE206" i="1" s="1"/>
  <c r="CF204" i="1"/>
  <c r="CF206" i="1" s="1"/>
  <c r="CG204" i="1"/>
  <c r="CG206" i="1" s="1"/>
  <c r="CH204" i="1"/>
  <c r="CH206" i="1" s="1"/>
  <c r="CI204" i="1"/>
  <c r="CI206" i="1" s="1"/>
  <c r="CJ204" i="1"/>
  <c r="CJ206" i="1"/>
  <c r="CK204" i="1"/>
  <c r="CK206" i="1" s="1"/>
  <c r="CL204" i="1"/>
  <c r="CL206" i="1" s="1"/>
  <c r="CM204" i="1"/>
  <c r="CM206" i="1" s="1"/>
  <c r="CN204" i="1"/>
  <c r="CN206" i="1"/>
  <c r="CO204" i="1"/>
  <c r="CO206" i="1" s="1"/>
  <c r="CP204" i="1"/>
  <c r="CP206" i="1" s="1"/>
  <c r="CQ204" i="1"/>
  <c r="CQ206" i="1" s="1"/>
  <c r="CR204" i="1"/>
  <c r="CR206" i="1" s="1"/>
  <c r="CS204" i="1"/>
  <c r="CS206" i="1" s="1"/>
  <c r="CT204" i="1"/>
  <c r="CT206" i="1" s="1"/>
  <c r="CU204" i="1"/>
  <c r="CU206" i="1" s="1"/>
  <c r="CV204" i="1"/>
  <c r="CV206" i="1" s="1"/>
  <c r="CW204" i="1"/>
  <c r="CW206" i="1" s="1"/>
  <c r="CX204" i="1"/>
  <c r="CX206" i="1" s="1"/>
  <c r="CY204" i="1"/>
  <c r="CY206" i="1" s="1"/>
  <c r="CZ204" i="1"/>
  <c r="CZ206" i="1"/>
  <c r="DA204" i="1"/>
  <c r="DA206" i="1" s="1"/>
  <c r="DB204" i="1"/>
  <c r="DB206" i="1" s="1"/>
  <c r="DC204" i="1"/>
  <c r="DC206" i="1" s="1"/>
  <c r="DD204" i="1"/>
  <c r="DD206" i="1"/>
  <c r="DE204" i="1"/>
  <c r="DE206" i="1" s="1"/>
  <c r="DF204" i="1"/>
  <c r="DF206" i="1" s="1"/>
  <c r="DG204" i="1"/>
  <c r="DG206" i="1" s="1"/>
  <c r="DH204" i="1"/>
  <c r="DH206" i="1" s="1"/>
  <c r="DI204" i="1"/>
  <c r="DI206" i="1" s="1"/>
  <c r="DJ204" i="1"/>
  <c r="DJ206" i="1" s="1"/>
  <c r="DK204" i="1"/>
  <c r="DK206" i="1" s="1"/>
  <c r="DL204" i="1"/>
  <c r="DL206" i="1"/>
  <c r="DM204" i="1"/>
  <c r="DM206" i="1" s="1"/>
  <c r="DN204" i="1"/>
  <c r="DN206" i="1" s="1"/>
  <c r="DO204" i="1"/>
  <c r="DO206" i="1" s="1"/>
  <c r="DP204" i="1"/>
  <c r="DP206" i="1" s="1"/>
  <c r="DQ204" i="1"/>
  <c r="DQ206" i="1" s="1"/>
  <c r="DR204" i="1"/>
  <c r="DR206" i="1" s="1"/>
  <c r="DS204" i="1"/>
  <c r="DS206" i="1" s="1"/>
  <c r="DT204" i="1"/>
  <c r="DT206" i="1"/>
  <c r="DU204" i="1"/>
  <c r="DU206" i="1" s="1"/>
  <c r="DV204" i="1"/>
  <c r="DV206" i="1" s="1"/>
  <c r="DW204" i="1"/>
  <c r="DW206" i="1" s="1"/>
  <c r="DX204" i="1"/>
  <c r="DX206" i="1" s="1"/>
  <c r="DY204" i="1"/>
  <c r="DY206" i="1" s="1"/>
  <c r="DZ204" i="1"/>
  <c r="DZ206" i="1" s="1"/>
  <c r="EA204" i="1"/>
  <c r="EA206" i="1" s="1"/>
  <c r="EB204" i="1"/>
  <c r="EB206" i="1"/>
  <c r="EC204" i="1"/>
  <c r="EC206" i="1" s="1"/>
  <c r="ED204" i="1"/>
  <c r="ED206" i="1" s="1"/>
  <c r="EE204" i="1"/>
  <c r="EE206" i="1" s="1"/>
  <c r="EF204" i="1"/>
  <c r="EF206" i="1" s="1"/>
  <c r="EG204" i="1"/>
  <c r="EG206" i="1" s="1"/>
  <c r="EH204" i="1"/>
  <c r="EH206" i="1" s="1"/>
  <c r="EI204" i="1"/>
  <c r="EI206" i="1" s="1"/>
  <c r="EJ204" i="1"/>
  <c r="EJ206" i="1"/>
  <c r="EK204" i="1"/>
  <c r="EK206" i="1" s="1"/>
  <c r="EL204" i="1"/>
  <c r="EL206" i="1" s="1"/>
  <c r="EM204" i="1"/>
  <c r="EM206" i="1" s="1"/>
  <c r="EN204" i="1"/>
  <c r="EN206" i="1" s="1"/>
  <c r="EO204" i="1"/>
  <c r="EO206" i="1" s="1"/>
  <c r="EP204" i="1"/>
  <c r="EP206" i="1" s="1"/>
  <c r="EQ204" i="1"/>
  <c r="EQ206" i="1" s="1"/>
  <c r="ER204" i="1"/>
  <c r="ER206" i="1"/>
  <c r="ES204" i="1"/>
  <c r="ES206" i="1" s="1"/>
  <c r="ET204" i="1"/>
  <c r="ET206" i="1" s="1"/>
  <c r="EU204" i="1"/>
  <c r="EU206" i="1" s="1"/>
  <c r="EV204" i="1"/>
  <c r="EV206" i="1" s="1"/>
  <c r="EW204" i="1"/>
  <c r="EW206" i="1" s="1"/>
  <c r="EX204" i="1"/>
  <c r="EX206" i="1" s="1"/>
  <c r="EY204" i="1"/>
  <c r="EY206" i="1" s="1"/>
  <c r="EZ204" i="1"/>
  <c r="EZ206" i="1"/>
  <c r="FA204" i="1"/>
  <c r="FA206" i="1" s="1"/>
  <c r="FB204" i="1"/>
  <c r="FB206" i="1" s="1"/>
  <c r="FC204" i="1"/>
  <c r="FC206" i="1" s="1"/>
  <c r="FD204" i="1"/>
  <c r="FD206" i="1" s="1"/>
  <c r="FE204" i="1"/>
  <c r="FE206" i="1" s="1"/>
  <c r="FF204" i="1"/>
  <c r="FF206" i="1" s="1"/>
  <c r="FG204" i="1"/>
  <c r="FG206" i="1" s="1"/>
  <c r="FH204" i="1"/>
  <c r="FH206" i="1"/>
  <c r="FI204" i="1"/>
  <c r="FI206" i="1" s="1"/>
  <c r="FJ204" i="1"/>
  <c r="FJ206" i="1" s="1"/>
  <c r="FK204" i="1"/>
  <c r="FK206" i="1" s="1"/>
  <c r="FL204" i="1"/>
  <c r="FL206" i="1" s="1"/>
  <c r="FM204" i="1"/>
  <c r="FM206" i="1" s="1"/>
  <c r="FN204" i="1"/>
  <c r="FN206" i="1" s="1"/>
  <c r="FO204" i="1"/>
  <c r="FO206" i="1" s="1"/>
  <c r="FP204" i="1"/>
  <c r="FP206" i="1"/>
  <c r="FQ204" i="1"/>
  <c r="FQ206" i="1" s="1"/>
  <c r="FR204" i="1"/>
  <c r="FR206" i="1" s="1"/>
  <c r="FS204" i="1"/>
  <c r="FS206" i="1" s="1"/>
  <c r="FT204" i="1"/>
  <c r="FT206" i="1" s="1"/>
  <c r="FU204" i="1"/>
  <c r="FU206" i="1" s="1"/>
  <c r="FV204" i="1"/>
  <c r="FV206" i="1" s="1"/>
  <c r="FW204" i="1"/>
  <c r="FW206" i="1" s="1"/>
  <c r="FX204" i="1"/>
  <c r="FX206" i="1"/>
  <c r="FY204" i="1"/>
  <c r="FY206" i="1" s="1"/>
  <c r="FZ204" i="1"/>
  <c r="FZ206" i="1" s="1"/>
  <c r="GA204" i="1"/>
  <c r="GA206" i="1" s="1"/>
  <c r="GB204" i="1"/>
  <c r="GB206" i="1" s="1"/>
  <c r="GC204" i="1"/>
  <c r="GC206" i="1" s="1"/>
  <c r="GD204" i="1"/>
  <c r="GD206" i="1" s="1"/>
  <c r="GE204" i="1"/>
  <c r="GE206" i="1" s="1"/>
  <c r="GF204" i="1"/>
  <c r="GF206" i="1"/>
  <c r="GG204" i="1"/>
  <c r="GG206" i="1" s="1"/>
  <c r="GH204" i="1"/>
  <c r="GH206" i="1" s="1"/>
  <c r="GI204" i="1"/>
  <c r="GI206" i="1" s="1"/>
  <c r="GJ204" i="1"/>
  <c r="GJ206" i="1" s="1"/>
  <c r="GK204" i="1"/>
  <c r="GK206" i="1" s="1"/>
  <c r="GL204" i="1"/>
  <c r="GL206" i="1" s="1"/>
  <c r="GM204" i="1"/>
  <c r="GM206" i="1" s="1"/>
  <c r="GN204" i="1"/>
  <c r="GN206" i="1"/>
  <c r="GO204" i="1"/>
  <c r="GO206" i="1" s="1"/>
  <c r="GP204" i="1"/>
  <c r="GP206" i="1" s="1"/>
  <c r="GQ204" i="1"/>
  <c r="GQ206" i="1" s="1"/>
  <c r="GR204" i="1"/>
  <c r="GR206" i="1" s="1"/>
  <c r="GS204" i="1"/>
  <c r="GS206" i="1" s="1"/>
  <c r="GT204" i="1"/>
  <c r="GT206" i="1" s="1"/>
  <c r="GU204" i="1"/>
  <c r="GU206" i="1" s="1"/>
  <c r="GV204" i="1"/>
  <c r="GV206" i="1"/>
  <c r="GW204" i="1"/>
  <c r="GW206" i="1" s="1"/>
  <c r="GX204" i="1"/>
  <c r="GX206" i="1" s="1"/>
  <c r="GY204" i="1"/>
  <c r="GY206" i="1" s="1"/>
  <c r="GZ204" i="1"/>
  <c r="GZ206" i="1" s="1"/>
  <c r="HA204" i="1"/>
  <c r="HA206" i="1" s="1"/>
  <c r="HB204" i="1"/>
  <c r="HB206" i="1" s="1"/>
  <c r="HC204" i="1"/>
  <c r="HC206" i="1" s="1"/>
  <c r="HD204" i="1"/>
  <c r="HD206" i="1"/>
  <c r="HE204" i="1"/>
  <c r="HE206" i="1" s="1"/>
  <c r="HF204" i="1"/>
  <c r="HF206" i="1" s="1"/>
  <c r="HG204" i="1"/>
  <c r="HG206" i="1" s="1"/>
  <c r="HH204" i="1"/>
  <c r="HH206" i="1" s="1"/>
  <c r="HI204" i="1"/>
  <c r="HI206" i="1" s="1"/>
  <c r="HJ204" i="1"/>
  <c r="HJ206" i="1" s="1"/>
  <c r="HK204" i="1"/>
  <c r="HK206" i="1" s="1"/>
  <c r="HL204" i="1"/>
  <c r="HL206" i="1"/>
  <c r="HM204" i="1"/>
  <c r="HM206" i="1" s="1"/>
  <c r="HN204" i="1"/>
  <c r="HN206" i="1" s="1"/>
  <c r="HO204" i="1"/>
  <c r="HO206" i="1" s="1"/>
  <c r="HP204" i="1"/>
  <c r="HP206" i="1" s="1"/>
  <c r="HQ204" i="1"/>
  <c r="HQ206" i="1" s="1"/>
  <c r="HR204" i="1"/>
  <c r="HR206" i="1" s="1"/>
  <c r="HS204" i="1"/>
  <c r="HS206" i="1" s="1"/>
  <c r="HT204" i="1"/>
  <c r="HT206" i="1"/>
  <c r="HU204" i="1"/>
  <c r="HU206" i="1" s="1"/>
  <c r="HV204" i="1"/>
  <c r="HV206" i="1" s="1"/>
  <c r="HW204" i="1"/>
  <c r="HW206" i="1" s="1"/>
  <c r="HX204" i="1"/>
  <c r="HX206" i="1" s="1"/>
  <c r="HY204" i="1"/>
  <c r="HY206" i="1" s="1"/>
  <c r="HZ204" i="1"/>
  <c r="HZ206" i="1" s="1"/>
  <c r="IA204" i="1"/>
  <c r="IA206" i="1" s="1"/>
  <c r="IB204" i="1"/>
  <c r="IB206" i="1"/>
  <c r="IC204" i="1"/>
  <c r="IC206" i="1" s="1"/>
  <c r="ID204" i="1"/>
  <c r="ID206" i="1" s="1"/>
  <c r="IE204" i="1"/>
  <c r="IE206" i="1" s="1"/>
  <c r="IF204" i="1"/>
  <c r="IF206" i="1" s="1"/>
  <c r="IG204" i="1"/>
  <c r="IG206" i="1" s="1"/>
  <c r="IH204" i="1"/>
  <c r="IH206" i="1" s="1"/>
  <c r="II204" i="1"/>
  <c r="II206" i="1" s="1"/>
  <c r="IJ204" i="1"/>
  <c r="IJ206" i="1"/>
  <c r="IK204" i="1"/>
  <c r="IK206" i="1" s="1"/>
  <c r="IL204" i="1"/>
  <c r="IL206" i="1" s="1"/>
  <c r="IM204" i="1"/>
  <c r="IM206" i="1" s="1"/>
  <c r="IN204" i="1"/>
  <c r="IN206" i="1" s="1"/>
  <c r="IO204" i="1"/>
  <c r="IO206" i="1" s="1"/>
  <c r="IP204" i="1"/>
  <c r="IP206" i="1" s="1"/>
  <c r="IQ204" i="1"/>
  <c r="IQ206" i="1" s="1"/>
  <c r="IR204" i="1"/>
  <c r="IR206" i="1"/>
  <c r="IS204" i="1"/>
  <c r="IS206" i="1" s="1"/>
  <c r="IT204" i="1"/>
  <c r="IT206" i="1" s="1"/>
  <c r="IU204" i="1"/>
  <c r="IU206" i="1" s="1"/>
  <c r="IV204" i="1"/>
  <c r="IV206" i="1" s="1"/>
  <c r="IW204" i="1"/>
  <c r="IW206" i="1" s="1"/>
  <c r="IX204" i="1"/>
  <c r="IX206" i="1" s="1"/>
  <c r="IY204" i="1"/>
  <c r="IY206" i="1" s="1"/>
  <c r="IZ204" i="1"/>
  <c r="IZ206" i="1"/>
  <c r="JA204" i="1"/>
  <c r="JA206" i="1" s="1"/>
  <c r="JB204" i="1"/>
  <c r="JB206" i="1" s="1"/>
  <c r="JC204" i="1"/>
  <c r="JC206" i="1" s="1"/>
  <c r="JD204" i="1"/>
  <c r="JD206" i="1" s="1"/>
  <c r="JE204" i="1"/>
  <c r="JE206" i="1" s="1"/>
  <c r="JF204" i="1"/>
  <c r="JF206" i="1" s="1"/>
  <c r="JG204" i="1"/>
  <c r="JG206" i="1" s="1"/>
  <c r="JH204" i="1"/>
  <c r="JH206" i="1"/>
  <c r="JI204" i="1"/>
  <c r="JI206" i="1" s="1"/>
  <c r="JJ204" i="1"/>
  <c r="JJ206" i="1" s="1"/>
  <c r="JK204" i="1"/>
  <c r="JK206" i="1" s="1"/>
  <c r="JL204" i="1"/>
  <c r="JL206" i="1" s="1"/>
  <c r="JM204" i="1"/>
  <c r="JM206" i="1" s="1"/>
  <c r="JN204" i="1"/>
  <c r="JN206" i="1" s="1"/>
  <c r="JO204" i="1"/>
  <c r="JO206" i="1" s="1"/>
  <c r="JP204" i="1"/>
  <c r="JP206" i="1"/>
  <c r="JQ204" i="1"/>
  <c r="JQ206" i="1" s="1"/>
  <c r="JR204" i="1"/>
  <c r="JR206" i="1" s="1"/>
  <c r="JS204" i="1"/>
  <c r="JS206" i="1" s="1"/>
  <c r="JT204" i="1"/>
  <c r="JT206" i="1" s="1"/>
  <c r="JU204" i="1"/>
  <c r="JU206" i="1" s="1"/>
  <c r="JV204" i="1"/>
  <c r="JV206" i="1" s="1"/>
  <c r="JW204" i="1"/>
  <c r="JW206" i="1" s="1"/>
  <c r="JX204" i="1"/>
  <c r="JX206" i="1"/>
  <c r="JY204" i="1"/>
  <c r="JY206" i="1" s="1"/>
  <c r="JZ204" i="1"/>
  <c r="JZ206" i="1" s="1"/>
  <c r="KA204" i="1"/>
  <c r="KA206" i="1" s="1"/>
  <c r="KB204" i="1"/>
  <c r="KB206" i="1" s="1"/>
  <c r="KC204" i="1"/>
  <c r="KC206" i="1" s="1"/>
  <c r="KD204" i="1"/>
  <c r="KD206" i="1" s="1"/>
  <c r="KE204" i="1"/>
  <c r="KE206" i="1" s="1"/>
  <c r="KF204" i="1"/>
  <c r="KF206" i="1"/>
  <c r="KG204" i="1"/>
  <c r="KG206" i="1" s="1"/>
  <c r="KH204" i="1"/>
  <c r="KH206" i="1" s="1"/>
  <c r="KI204" i="1"/>
  <c r="KI206" i="1" s="1"/>
  <c r="KJ204" i="1"/>
  <c r="KJ206" i="1" s="1"/>
  <c r="KK204" i="1"/>
  <c r="KK206" i="1" s="1"/>
  <c r="KL204" i="1"/>
  <c r="KL206" i="1" s="1"/>
  <c r="KM204" i="1"/>
  <c r="KM206" i="1" s="1"/>
  <c r="KN204" i="1"/>
  <c r="KN206" i="1" s="1"/>
  <c r="KO204" i="1"/>
  <c r="KO206" i="1" s="1"/>
  <c r="KP204" i="1"/>
  <c r="KP206" i="1" s="1"/>
  <c r="KQ204" i="1"/>
  <c r="KQ206" i="1" s="1"/>
  <c r="KR204" i="1"/>
  <c r="KR206" i="1" s="1"/>
  <c r="KS204" i="1"/>
  <c r="KS206" i="1" s="1"/>
  <c r="KT204" i="1"/>
  <c r="KT206" i="1" s="1"/>
  <c r="KU204" i="1"/>
  <c r="KU206" i="1" s="1"/>
  <c r="KV204" i="1"/>
  <c r="KV206" i="1" s="1"/>
  <c r="KW204" i="1"/>
  <c r="KW206" i="1" s="1"/>
  <c r="KX204" i="1"/>
  <c r="KX206" i="1" s="1"/>
  <c r="KY204" i="1"/>
  <c r="KY206" i="1" s="1"/>
  <c r="KZ204" i="1"/>
  <c r="KZ206" i="1" s="1"/>
  <c r="LA204" i="1"/>
  <c r="LA206" i="1" s="1"/>
  <c r="LB204" i="1"/>
  <c r="LB206" i="1" s="1"/>
  <c r="LC204" i="1"/>
  <c r="LC206" i="1" s="1"/>
  <c r="LD204" i="1"/>
  <c r="LD206" i="1" s="1"/>
  <c r="LE204" i="1"/>
  <c r="LE206" i="1" s="1"/>
  <c r="LF204" i="1"/>
  <c r="LF206" i="1" s="1"/>
  <c r="LG204" i="1"/>
  <c r="LG206" i="1" s="1"/>
  <c r="LH204" i="1"/>
  <c r="LH206" i="1" s="1"/>
  <c r="LI204" i="1"/>
  <c r="LI206" i="1" s="1"/>
  <c r="LJ204" i="1"/>
  <c r="LJ206" i="1" s="1"/>
  <c r="LK204" i="1"/>
  <c r="LK206" i="1" s="1"/>
  <c r="LL204" i="1"/>
  <c r="LL206" i="1" s="1"/>
  <c r="LM204" i="1"/>
  <c r="LM206" i="1" s="1"/>
  <c r="LN204" i="1"/>
  <c r="LN206" i="1" s="1"/>
  <c r="LO204" i="1"/>
  <c r="LO206" i="1" s="1"/>
  <c r="LP204" i="1"/>
  <c r="LP206" i="1" s="1"/>
  <c r="LQ204" i="1"/>
  <c r="LQ206" i="1" s="1"/>
  <c r="LR204" i="1"/>
  <c r="LR206" i="1" s="1"/>
  <c r="LS204" i="1"/>
  <c r="LS206" i="1" s="1"/>
  <c r="LT204" i="1"/>
  <c r="LT206" i="1" s="1"/>
  <c r="LU204" i="1"/>
  <c r="LU206" i="1" s="1"/>
  <c r="LV204" i="1"/>
  <c r="LV206" i="1" s="1"/>
  <c r="LW204" i="1"/>
  <c r="LW206" i="1" s="1"/>
  <c r="LX204" i="1"/>
  <c r="LX206" i="1" s="1"/>
  <c r="LY204" i="1"/>
  <c r="LY206" i="1" s="1"/>
  <c r="LZ204" i="1"/>
  <c r="LZ206" i="1" s="1"/>
  <c r="MA204" i="1"/>
  <c r="MA206" i="1" s="1"/>
  <c r="MB204" i="1"/>
  <c r="MB206" i="1" s="1"/>
  <c r="MC204" i="1"/>
  <c r="MC206" i="1" s="1"/>
  <c r="MD204" i="1"/>
  <c r="MD206" i="1" s="1"/>
  <c r="ME204" i="1"/>
  <c r="ME206" i="1" s="1"/>
  <c r="MF204" i="1"/>
  <c r="MF206" i="1" s="1"/>
  <c r="MG204" i="1"/>
  <c r="MG206" i="1" s="1"/>
  <c r="MH204" i="1"/>
  <c r="MH206" i="1" s="1"/>
  <c r="MI204" i="1"/>
  <c r="MI206" i="1" s="1"/>
  <c r="MJ204" i="1"/>
  <c r="MJ206" i="1" s="1"/>
  <c r="MK204" i="1"/>
  <c r="MK206" i="1" s="1"/>
  <c r="ML204" i="1"/>
  <c r="ML206" i="1" s="1"/>
  <c r="MM204" i="1"/>
  <c r="MM206" i="1" s="1"/>
  <c r="MN204" i="1"/>
  <c r="MN206" i="1" s="1"/>
  <c r="MO204" i="1"/>
  <c r="MO206" i="1" s="1"/>
  <c r="MP204" i="1"/>
  <c r="MP206" i="1" s="1"/>
  <c r="MQ204" i="1"/>
  <c r="MQ206" i="1" s="1"/>
  <c r="MR204" i="1"/>
  <c r="MR206" i="1" s="1"/>
  <c r="MS204" i="1"/>
  <c r="MS206" i="1" s="1"/>
  <c r="MT204" i="1"/>
  <c r="MT206" i="1" s="1"/>
  <c r="MU204" i="1"/>
  <c r="MU206" i="1" s="1"/>
  <c r="MV204" i="1"/>
  <c r="MV206" i="1" s="1"/>
  <c r="MW204" i="1"/>
  <c r="MW206" i="1" s="1"/>
  <c r="MX204" i="1"/>
  <c r="MX206" i="1" s="1"/>
  <c r="MY204" i="1"/>
  <c r="MY206" i="1" s="1"/>
  <c r="MZ204" i="1"/>
  <c r="MZ206" i="1" s="1"/>
  <c r="NA204" i="1"/>
  <c r="NA206" i="1" s="1"/>
  <c r="NB204" i="1"/>
  <c r="NB206" i="1" s="1"/>
  <c r="NC204" i="1"/>
  <c r="NC206" i="1" s="1"/>
  <c r="ND204" i="1"/>
  <c r="ND206" i="1" s="1"/>
  <c r="NE204" i="1"/>
  <c r="NE206" i="1" s="1"/>
  <c r="NF204" i="1"/>
  <c r="NF206" i="1" s="1"/>
  <c r="NG204" i="1"/>
  <c r="NG206" i="1" s="1"/>
  <c r="NH204" i="1"/>
  <c r="NH206" i="1" s="1"/>
  <c r="NI204" i="1"/>
  <c r="NI206" i="1" s="1"/>
  <c r="NJ204" i="1"/>
  <c r="NJ206" i="1" s="1"/>
  <c r="NK204" i="1"/>
  <c r="NK206" i="1" s="1"/>
  <c r="NL204" i="1"/>
  <c r="NL206" i="1" s="1"/>
  <c r="NM204" i="1"/>
  <c r="NM206" i="1" s="1"/>
  <c r="NN204" i="1"/>
  <c r="NN206" i="1" s="1"/>
  <c r="NO204" i="1"/>
  <c r="NO206" i="1" s="1"/>
  <c r="NP204" i="1"/>
  <c r="NP206" i="1" s="1"/>
  <c r="NQ204" i="1"/>
  <c r="NQ206" i="1" s="1"/>
  <c r="NR204" i="1"/>
  <c r="NR206" i="1" s="1"/>
  <c r="NS204" i="1"/>
  <c r="NS206" i="1" s="1"/>
  <c r="NT204" i="1"/>
  <c r="NT206" i="1" s="1"/>
  <c r="NU204" i="1"/>
  <c r="NU206" i="1" s="1"/>
  <c r="NV204" i="1"/>
  <c r="NV206" i="1" s="1"/>
  <c r="NW204" i="1"/>
  <c r="NW206" i="1" s="1"/>
  <c r="NX204" i="1"/>
  <c r="NX206" i="1" s="1"/>
  <c r="NY204" i="1"/>
  <c r="NY206" i="1" s="1"/>
  <c r="NZ204" i="1"/>
  <c r="NZ206" i="1" s="1"/>
  <c r="OA204" i="1"/>
  <c r="OA206" i="1" s="1"/>
  <c r="OB204" i="1"/>
  <c r="OB206" i="1" s="1"/>
  <c r="OC204" i="1"/>
  <c r="OC206" i="1" s="1"/>
  <c r="OD204" i="1"/>
  <c r="OD206" i="1"/>
  <c r="OE204" i="1"/>
  <c r="OE206" i="1" s="1"/>
  <c r="OF204" i="1"/>
  <c r="OF206" i="1" s="1"/>
  <c r="OG204" i="1"/>
  <c r="OG206" i="1" s="1"/>
  <c r="OH204" i="1"/>
  <c r="OH206" i="1" s="1"/>
  <c r="OI204" i="1"/>
  <c r="OI206" i="1" s="1"/>
  <c r="OJ204" i="1"/>
  <c r="OJ206" i="1"/>
  <c r="OK204" i="1"/>
  <c r="OK206" i="1" s="1"/>
  <c r="OL204" i="1"/>
  <c r="OL206" i="1" s="1"/>
  <c r="OM204" i="1"/>
  <c r="OM206" i="1" s="1"/>
  <c r="ON204" i="1"/>
  <c r="ON206" i="1"/>
  <c r="OO204" i="1"/>
  <c r="OO206" i="1" s="1"/>
  <c r="OP204" i="1"/>
  <c r="OP206" i="1" s="1"/>
  <c r="OQ204" i="1"/>
  <c r="OQ206" i="1" s="1"/>
  <c r="OR204" i="1"/>
  <c r="OR206" i="1"/>
  <c r="OS204" i="1"/>
  <c r="OS206" i="1" s="1"/>
  <c r="OT204" i="1"/>
  <c r="OT206" i="1" s="1"/>
  <c r="OU204" i="1"/>
  <c r="OU206" i="1" s="1"/>
  <c r="OU229" i="1"/>
  <c r="OT229" i="1"/>
  <c r="OS229" i="1"/>
  <c r="OR229" i="1"/>
  <c r="OQ229" i="1"/>
  <c r="OP229" i="1"/>
  <c r="OO229" i="1"/>
  <c r="ON229" i="1"/>
  <c r="OM229" i="1"/>
  <c r="OL229" i="1"/>
  <c r="OK229" i="1"/>
  <c r="OJ229" i="1"/>
  <c r="OI229" i="1"/>
  <c r="OH229" i="1"/>
  <c r="OG229" i="1"/>
  <c r="OF229" i="1"/>
  <c r="OE229" i="1"/>
  <c r="OD229" i="1"/>
  <c r="OC229" i="1"/>
  <c r="OB229" i="1"/>
  <c r="OA229" i="1"/>
  <c r="NZ229" i="1"/>
  <c r="NY229" i="1"/>
  <c r="NX229" i="1"/>
  <c r="NW229" i="1"/>
  <c r="NV229" i="1"/>
  <c r="NU229" i="1"/>
  <c r="NT229" i="1"/>
  <c r="NS229" i="1"/>
  <c r="NR229" i="1"/>
  <c r="NQ229" i="1"/>
  <c r="NP229" i="1"/>
  <c r="NO229" i="1"/>
  <c r="NN229" i="1"/>
  <c r="NM229" i="1"/>
  <c r="NL229" i="1"/>
  <c r="NK229" i="1"/>
  <c r="NJ229" i="1"/>
  <c r="NI229" i="1"/>
  <c r="NH229" i="1"/>
  <c r="NG229" i="1"/>
  <c r="NF229" i="1"/>
  <c r="NE229" i="1"/>
  <c r="ND229" i="1"/>
  <c r="NC229" i="1"/>
  <c r="NB229" i="1"/>
  <c r="NA229" i="1"/>
  <c r="MZ229" i="1"/>
  <c r="MY229" i="1"/>
  <c r="MX229" i="1"/>
  <c r="MW229" i="1"/>
  <c r="MV229" i="1"/>
  <c r="MU229" i="1"/>
  <c r="MT229" i="1"/>
  <c r="MS229" i="1"/>
  <c r="MR229" i="1"/>
  <c r="MQ229" i="1"/>
  <c r="MP229" i="1"/>
  <c r="MO229" i="1"/>
  <c r="MN229" i="1"/>
  <c r="MM229" i="1"/>
  <c r="ML229" i="1"/>
  <c r="MK229" i="1"/>
  <c r="MJ229" i="1"/>
  <c r="MI229" i="1"/>
  <c r="MH229" i="1"/>
  <c r="MG229" i="1"/>
  <c r="MF229" i="1"/>
  <c r="ME229" i="1"/>
  <c r="MD229" i="1"/>
  <c r="MC229" i="1"/>
  <c r="MB229" i="1"/>
  <c r="MA229" i="1"/>
  <c r="LZ229" i="1"/>
  <c r="LY229" i="1"/>
  <c r="LX229" i="1"/>
  <c r="LW229" i="1"/>
  <c r="LV229" i="1"/>
  <c r="LU229" i="1"/>
  <c r="LT229" i="1"/>
  <c r="LS229" i="1"/>
  <c r="LR229" i="1"/>
  <c r="LQ229" i="1"/>
  <c r="LP229" i="1"/>
  <c r="LO229" i="1"/>
  <c r="LN229" i="1"/>
  <c r="LM229" i="1"/>
  <c r="LL229" i="1"/>
  <c r="LK229" i="1"/>
  <c r="LJ229" i="1"/>
  <c r="LI229" i="1"/>
  <c r="LH229" i="1"/>
  <c r="LG229" i="1"/>
  <c r="LF229" i="1"/>
  <c r="LE229" i="1"/>
  <c r="LD229" i="1"/>
  <c r="LC229" i="1"/>
  <c r="LB229" i="1"/>
  <c r="LA229" i="1"/>
  <c r="KZ229" i="1"/>
  <c r="KY229" i="1"/>
  <c r="KX229" i="1"/>
  <c r="KW229" i="1"/>
  <c r="KV229" i="1"/>
  <c r="KU229" i="1"/>
  <c r="KT229" i="1"/>
  <c r="KS229" i="1"/>
  <c r="KR229" i="1"/>
  <c r="KQ229" i="1"/>
  <c r="KP229" i="1"/>
  <c r="KO229" i="1"/>
  <c r="KN229" i="1"/>
  <c r="KM229" i="1"/>
  <c r="KL229" i="1"/>
  <c r="KK229" i="1"/>
  <c r="KJ229" i="1"/>
  <c r="KI229" i="1"/>
  <c r="KH229" i="1"/>
  <c r="KG229" i="1"/>
  <c r="KF229" i="1"/>
  <c r="KE229" i="1"/>
  <c r="KD229" i="1"/>
  <c r="KC229" i="1"/>
  <c r="KB229" i="1"/>
  <c r="KA229" i="1"/>
  <c r="JZ229" i="1"/>
  <c r="JY229" i="1"/>
  <c r="JX229" i="1"/>
  <c r="JW229" i="1"/>
  <c r="JV229" i="1"/>
  <c r="JU229" i="1"/>
  <c r="JT229" i="1"/>
  <c r="JS229" i="1"/>
  <c r="JR229" i="1"/>
  <c r="JQ229" i="1"/>
  <c r="JP229" i="1"/>
  <c r="JO229" i="1"/>
  <c r="JN229" i="1"/>
  <c r="JM229" i="1"/>
  <c r="JL229" i="1"/>
  <c r="JK229" i="1"/>
  <c r="JJ229" i="1"/>
  <c r="JI229" i="1"/>
  <c r="JH229" i="1"/>
  <c r="JG229" i="1"/>
  <c r="JF229" i="1"/>
  <c r="JE229" i="1"/>
  <c r="JD229" i="1"/>
  <c r="JC229" i="1"/>
  <c r="JB229" i="1"/>
  <c r="JA229" i="1"/>
  <c r="IZ229" i="1"/>
  <c r="IY229" i="1"/>
  <c r="IX229" i="1"/>
  <c r="IW229" i="1"/>
  <c r="IV229" i="1"/>
  <c r="IU229" i="1"/>
  <c r="IT229" i="1"/>
  <c r="IS229" i="1"/>
  <c r="IR229" i="1"/>
  <c r="IQ229" i="1"/>
  <c r="IP229" i="1"/>
  <c r="IO229" i="1"/>
  <c r="IN229" i="1"/>
  <c r="IM229" i="1"/>
  <c r="IL229" i="1"/>
  <c r="IK229" i="1"/>
  <c r="IJ229" i="1"/>
  <c r="II229" i="1"/>
  <c r="IH229" i="1"/>
  <c r="IG229" i="1"/>
  <c r="IF229" i="1"/>
  <c r="IE229" i="1"/>
  <c r="ID229" i="1"/>
  <c r="IC229" i="1"/>
  <c r="IB229" i="1"/>
  <c r="IA229" i="1"/>
  <c r="HZ229" i="1"/>
  <c r="HY229" i="1"/>
  <c r="HX229" i="1"/>
  <c r="HW229" i="1"/>
  <c r="HV229" i="1"/>
  <c r="HU229" i="1"/>
  <c r="HT229" i="1"/>
  <c r="HS229" i="1"/>
  <c r="HR229" i="1"/>
  <c r="HQ229" i="1"/>
  <c r="HP229" i="1"/>
  <c r="HO229" i="1"/>
  <c r="HN229" i="1"/>
  <c r="HM229" i="1"/>
  <c r="HL229" i="1"/>
  <c r="HK229" i="1"/>
  <c r="HJ229" i="1"/>
  <c r="HI229" i="1"/>
  <c r="HH229" i="1"/>
  <c r="HG229" i="1"/>
  <c r="HF229" i="1"/>
  <c r="HE229" i="1"/>
  <c r="HD229" i="1"/>
  <c r="HC229" i="1"/>
  <c r="HB229" i="1"/>
  <c r="HA229" i="1"/>
  <c r="GZ229" i="1"/>
  <c r="GY229" i="1"/>
  <c r="GX229" i="1"/>
  <c r="GW229" i="1"/>
  <c r="GV229" i="1"/>
  <c r="GU229" i="1"/>
  <c r="GT229" i="1"/>
  <c r="GS229" i="1"/>
  <c r="GR229" i="1"/>
  <c r="GQ229" i="1"/>
  <c r="GP229" i="1"/>
  <c r="GO229" i="1"/>
  <c r="GN229" i="1"/>
  <c r="GM229" i="1"/>
  <c r="GL229" i="1"/>
  <c r="GK229" i="1"/>
  <c r="GJ229" i="1"/>
  <c r="GI229" i="1"/>
  <c r="GH229" i="1"/>
  <c r="GG229" i="1"/>
  <c r="GF229" i="1"/>
  <c r="GE229" i="1"/>
  <c r="GD229" i="1"/>
  <c r="GC229" i="1"/>
  <c r="GB229" i="1"/>
  <c r="GA229" i="1"/>
  <c r="FZ229" i="1"/>
  <c r="FY229" i="1"/>
  <c r="FX229" i="1"/>
  <c r="FW229" i="1"/>
  <c r="FV229" i="1"/>
  <c r="FU229" i="1"/>
  <c r="FT229" i="1"/>
  <c r="FS229" i="1"/>
  <c r="FR229" i="1"/>
  <c r="FQ229" i="1"/>
  <c r="FP229" i="1"/>
  <c r="FO229" i="1"/>
  <c r="FN229" i="1"/>
  <c r="FM229" i="1"/>
  <c r="FL229" i="1"/>
  <c r="FK229" i="1"/>
  <c r="FJ229" i="1"/>
  <c r="FI229" i="1"/>
  <c r="FH229" i="1"/>
  <c r="FG229" i="1"/>
  <c r="FF229" i="1"/>
  <c r="FE229" i="1"/>
  <c r="FD229" i="1"/>
  <c r="FC229" i="1"/>
  <c r="FB229" i="1"/>
  <c r="FA229" i="1"/>
  <c r="EZ229" i="1"/>
  <c r="EY229" i="1"/>
  <c r="EX229" i="1"/>
  <c r="EW229" i="1"/>
  <c r="EV229" i="1"/>
  <c r="EU229" i="1"/>
  <c r="ET229" i="1"/>
  <c r="ES229" i="1"/>
  <c r="ER229" i="1"/>
  <c r="EQ229" i="1"/>
  <c r="EP229" i="1"/>
  <c r="EO229" i="1"/>
  <c r="EN229" i="1"/>
  <c r="EM229" i="1"/>
  <c r="EL229" i="1"/>
  <c r="EK229" i="1"/>
  <c r="EJ229" i="1"/>
  <c r="EI229" i="1"/>
  <c r="EH229" i="1"/>
  <c r="EG229" i="1"/>
  <c r="EF229" i="1"/>
  <c r="EE229" i="1"/>
  <c r="ED229" i="1"/>
  <c r="EC229" i="1"/>
  <c r="EB229" i="1"/>
  <c r="EA229" i="1"/>
  <c r="DZ229" i="1"/>
  <c r="DY229" i="1"/>
  <c r="DX229" i="1"/>
  <c r="DW229" i="1"/>
  <c r="DV229" i="1"/>
  <c r="DU229" i="1"/>
  <c r="DT229" i="1"/>
  <c r="DS229" i="1"/>
  <c r="DR229" i="1"/>
  <c r="DQ229" i="1"/>
  <c r="DP229" i="1"/>
  <c r="DO229" i="1"/>
  <c r="DN229" i="1"/>
  <c r="DM229" i="1"/>
  <c r="DL229" i="1"/>
  <c r="DK229" i="1"/>
  <c r="DJ229" i="1"/>
  <c r="DI229" i="1"/>
  <c r="DH229" i="1"/>
  <c r="DG229" i="1"/>
  <c r="DF229" i="1"/>
  <c r="DE229" i="1"/>
  <c r="DD229" i="1"/>
  <c r="DC229" i="1"/>
  <c r="DB229" i="1"/>
  <c r="DA229" i="1"/>
  <c r="CZ229" i="1"/>
  <c r="CY229" i="1"/>
  <c r="CX229" i="1"/>
  <c r="CW229" i="1"/>
  <c r="CV229" i="1"/>
  <c r="CU229" i="1"/>
  <c r="CT229" i="1"/>
  <c r="CS229" i="1"/>
  <c r="CR229" i="1"/>
  <c r="CQ229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OU228" i="1"/>
  <c r="OT228" i="1"/>
  <c r="OS228" i="1"/>
  <c r="OR228" i="1"/>
  <c r="OQ228" i="1"/>
  <c r="OP228" i="1"/>
  <c r="OO228" i="1"/>
  <c r="ON228" i="1"/>
  <c r="OM228" i="1"/>
  <c r="OL228" i="1"/>
  <c r="OK228" i="1"/>
  <c r="OJ228" i="1"/>
  <c r="OI228" i="1"/>
  <c r="OH228" i="1"/>
  <c r="OG228" i="1"/>
  <c r="OF228" i="1"/>
  <c r="OE228" i="1"/>
  <c r="OD228" i="1"/>
  <c r="OC228" i="1"/>
  <c r="OB228" i="1"/>
  <c r="OA228" i="1"/>
  <c r="NZ228" i="1"/>
  <c r="NY228" i="1"/>
  <c r="NX228" i="1"/>
  <c r="NW228" i="1"/>
  <c r="NV228" i="1"/>
  <c r="NU228" i="1"/>
  <c r="NT228" i="1"/>
  <c r="NS228" i="1"/>
  <c r="NR228" i="1"/>
  <c r="NQ228" i="1"/>
  <c r="NP228" i="1"/>
  <c r="NO228" i="1"/>
  <c r="NN228" i="1"/>
  <c r="NM228" i="1"/>
  <c r="NL228" i="1"/>
  <c r="NK228" i="1"/>
  <c r="NJ228" i="1"/>
  <c r="NI228" i="1"/>
  <c r="NH228" i="1"/>
  <c r="NG228" i="1"/>
  <c r="NF228" i="1"/>
  <c r="NE228" i="1"/>
  <c r="ND228" i="1"/>
  <c r="NC228" i="1"/>
  <c r="NB228" i="1"/>
  <c r="NA228" i="1"/>
  <c r="MZ228" i="1"/>
  <c r="MY228" i="1"/>
  <c r="MX228" i="1"/>
  <c r="MW228" i="1"/>
  <c r="MV228" i="1"/>
  <c r="MU228" i="1"/>
  <c r="MT228" i="1"/>
  <c r="MS228" i="1"/>
  <c r="MR228" i="1"/>
  <c r="MQ228" i="1"/>
  <c r="MP228" i="1"/>
  <c r="MO228" i="1"/>
  <c r="MN228" i="1"/>
  <c r="MM228" i="1"/>
  <c r="ML228" i="1"/>
  <c r="MK228" i="1"/>
  <c r="MJ228" i="1"/>
  <c r="MI228" i="1"/>
  <c r="MH228" i="1"/>
  <c r="MG228" i="1"/>
  <c r="MF228" i="1"/>
  <c r="ME228" i="1"/>
  <c r="MD228" i="1"/>
  <c r="MC228" i="1"/>
  <c r="MB228" i="1"/>
  <c r="MA228" i="1"/>
  <c r="LZ228" i="1"/>
  <c r="LY228" i="1"/>
  <c r="LX228" i="1"/>
  <c r="LW228" i="1"/>
  <c r="LV228" i="1"/>
  <c r="LU228" i="1"/>
  <c r="LT228" i="1"/>
  <c r="LS228" i="1"/>
  <c r="LR228" i="1"/>
  <c r="LQ228" i="1"/>
  <c r="LP228" i="1"/>
  <c r="LO228" i="1"/>
  <c r="LN228" i="1"/>
  <c r="LM228" i="1"/>
  <c r="LL228" i="1"/>
  <c r="LK228" i="1"/>
  <c r="LJ228" i="1"/>
  <c r="LI228" i="1"/>
  <c r="LH228" i="1"/>
  <c r="LG228" i="1"/>
  <c r="LF228" i="1"/>
  <c r="LE228" i="1"/>
  <c r="LD228" i="1"/>
  <c r="LC228" i="1"/>
  <c r="LB228" i="1"/>
  <c r="LA228" i="1"/>
  <c r="KZ228" i="1"/>
  <c r="KY228" i="1"/>
  <c r="KX228" i="1"/>
  <c r="KW228" i="1"/>
  <c r="KV228" i="1"/>
  <c r="KU228" i="1"/>
  <c r="KT228" i="1"/>
  <c r="KS228" i="1"/>
  <c r="KR228" i="1"/>
  <c r="KQ228" i="1"/>
  <c r="KP228" i="1"/>
  <c r="KO228" i="1"/>
  <c r="KN228" i="1"/>
  <c r="KM228" i="1"/>
  <c r="KL228" i="1"/>
  <c r="KK228" i="1"/>
  <c r="KJ228" i="1"/>
  <c r="KI228" i="1"/>
  <c r="KH228" i="1"/>
  <c r="KG228" i="1"/>
  <c r="KF228" i="1"/>
  <c r="KE228" i="1"/>
  <c r="KD228" i="1"/>
  <c r="KC228" i="1"/>
  <c r="KB228" i="1"/>
  <c r="KA228" i="1"/>
  <c r="JZ228" i="1"/>
  <c r="JY228" i="1"/>
  <c r="JX228" i="1"/>
  <c r="JW228" i="1"/>
  <c r="JV228" i="1"/>
  <c r="JU228" i="1"/>
  <c r="JT228" i="1"/>
  <c r="JS228" i="1"/>
  <c r="JR228" i="1"/>
  <c r="JQ228" i="1"/>
  <c r="JP228" i="1"/>
  <c r="JO228" i="1"/>
  <c r="JN228" i="1"/>
  <c r="JM228" i="1"/>
  <c r="JL228" i="1"/>
  <c r="JK228" i="1"/>
  <c r="JJ228" i="1"/>
  <c r="JI228" i="1"/>
  <c r="JH228" i="1"/>
  <c r="JG228" i="1"/>
  <c r="JF228" i="1"/>
  <c r="JE228" i="1"/>
  <c r="JD228" i="1"/>
  <c r="JC228" i="1"/>
  <c r="JB228" i="1"/>
  <c r="JA228" i="1"/>
  <c r="IZ228" i="1"/>
  <c r="IY228" i="1"/>
  <c r="IX228" i="1"/>
  <c r="IW228" i="1"/>
  <c r="IV228" i="1"/>
  <c r="IU228" i="1"/>
  <c r="IT228" i="1"/>
  <c r="IS228" i="1"/>
  <c r="IR228" i="1"/>
  <c r="IQ228" i="1"/>
  <c r="IP228" i="1"/>
  <c r="IO228" i="1"/>
  <c r="IN228" i="1"/>
  <c r="IM228" i="1"/>
  <c r="IL228" i="1"/>
  <c r="IK228" i="1"/>
  <c r="IJ228" i="1"/>
  <c r="II228" i="1"/>
  <c r="IH228" i="1"/>
  <c r="IG228" i="1"/>
  <c r="IF228" i="1"/>
  <c r="IE228" i="1"/>
  <c r="ID228" i="1"/>
  <c r="IC228" i="1"/>
  <c r="IB228" i="1"/>
  <c r="IA228" i="1"/>
  <c r="HZ228" i="1"/>
  <c r="HY228" i="1"/>
  <c r="HX228" i="1"/>
  <c r="HW228" i="1"/>
  <c r="HV228" i="1"/>
  <c r="HU228" i="1"/>
  <c r="HT228" i="1"/>
  <c r="HS228" i="1"/>
  <c r="HR228" i="1"/>
  <c r="HQ228" i="1"/>
  <c r="HP228" i="1"/>
  <c r="HO228" i="1"/>
  <c r="HN228" i="1"/>
  <c r="HM228" i="1"/>
  <c r="HL228" i="1"/>
  <c r="HK228" i="1"/>
  <c r="HJ228" i="1"/>
  <c r="HI228" i="1"/>
  <c r="HH228" i="1"/>
  <c r="HG228" i="1"/>
  <c r="HF228" i="1"/>
  <c r="HE228" i="1"/>
  <c r="HD228" i="1"/>
  <c r="HC228" i="1"/>
  <c r="HB228" i="1"/>
  <c r="HA228" i="1"/>
  <c r="GZ228" i="1"/>
  <c r="GY228" i="1"/>
  <c r="GX228" i="1"/>
  <c r="GW228" i="1"/>
  <c r="GV228" i="1"/>
  <c r="GU228" i="1"/>
  <c r="GT228" i="1"/>
  <c r="GS228" i="1"/>
  <c r="GR228" i="1"/>
  <c r="GQ228" i="1"/>
  <c r="GP228" i="1"/>
  <c r="GO228" i="1"/>
  <c r="GN228" i="1"/>
  <c r="GM228" i="1"/>
  <c r="GL228" i="1"/>
  <c r="GK228" i="1"/>
  <c r="GJ228" i="1"/>
  <c r="GI228" i="1"/>
  <c r="GH228" i="1"/>
  <c r="GG228" i="1"/>
  <c r="GF228" i="1"/>
  <c r="GE228" i="1"/>
  <c r="GD228" i="1"/>
  <c r="GC228" i="1"/>
  <c r="GB228" i="1"/>
  <c r="GA228" i="1"/>
  <c r="FZ228" i="1"/>
  <c r="FY228" i="1"/>
  <c r="FX228" i="1"/>
  <c r="FW228" i="1"/>
  <c r="FV228" i="1"/>
  <c r="FU228" i="1"/>
  <c r="FT228" i="1"/>
  <c r="FS228" i="1"/>
  <c r="FR228" i="1"/>
  <c r="FQ228" i="1"/>
  <c r="FP228" i="1"/>
  <c r="FO228" i="1"/>
  <c r="FN228" i="1"/>
  <c r="FM228" i="1"/>
  <c r="FL228" i="1"/>
  <c r="FK228" i="1"/>
  <c r="FJ228" i="1"/>
  <c r="FI228" i="1"/>
  <c r="FH228" i="1"/>
  <c r="FG228" i="1"/>
  <c r="FF228" i="1"/>
  <c r="FE228" i="1"/>
  <c r="FD228" i="1"/>
  <c r="FC228" i="1"/>
  <c r="FB228" i="1"/>
  <c r="FA228" i="1"/>
  <c r="EZ228" i="1"/>
  <c r="EY228" i="1"/>
  <c r="EX228" i="1"/>
  <c r="EW228" i="1"/>
  <c r="EV228" i="1"/>
  <c r="EU228" i="1"/>
  <c r="ET228" i="1"/>
  <c r="ES228" i="1"/>
  <c r="ER228" i="1"/>
  <c r="EQ228" i="1"/>
  <c r="EP228" i="1"/>
  <c r="EO228" i="1"/>
  <c r="EN228" i="1"/>
  <c r="EM228" i="1"/>
  <c r="EL228" i="1"/>
  <c r="EK228" i="1"/>
  <c r="EJ228" i="1"/>
  <c r="EI228" i="1"/>
  <c r="EH228" i="1"/>
  <c r="EG228" i="1"/>
  <c r="EF228" i="1"/>
  <c r="EE228" i="1"/>
  <c r="ED228" i="1"/>
  <c r="EC228" i="1"/>
  <c r="EB228" i="1"/>
  <c r="EA228" i="1"/>
  <c r="DZ228" i="1"/>
  <c r="DY228" i="1"/>
  <c r="DX228" i="1"/>
  <c r="DW228" i="1"/>
  <c r="DV228" i="1"/>
  <c r="DU228" i="1"/>
  <c r="DT228" i="1"/>
  <c r="DS228" i="1"/>
  <c r="DR228" i="1"/>
  <c r="DQ228" i="1"/>
  <c r="DP228" i="1"/>
  <c r="DO228" i="1"/>
  <c r="DN228" i="1"/>
  <c r="DM228" i="1"/>
  <c r="DL228" i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9" i="1"/>
  <c r="B228" i="1"/>
  <c r="B213" i="1"/>
  <c r="B214" i="1"/>
  <c r="C213" i="1"/>
  <c r="C214" i="1" s="1"/>
  <c r="D213" i="1"/>
  <c r="D214" i="1" s="1"/>
  <c r="E213" i="1"/>
  <c r="E214" i="1" s="1"/>
  <c r="F213" i="1"/>
  <c r="F214" i="1"/>
  <c r="G213" i="1"/>
  <c r="G214" i="1" s="1"/>
  <c r="H213" i="1"/>
  <c r="H214" i="1" s="1"/>
  <c r="I213" i="1"/>
  <c r="I214" i="1" s="1"/>
  <c r="J213" i="1"/>
  <c r="J214" i="1"/>
  <c r="K213" i="1"/>
  <c r="K214" i="1" s="1"/>
  <c r="L213" i="1"/>
  <c r="L214" i="1" s="1"/>
  <c r="M213" i="1"/>
  <c r="M214" i="1" s="1"/>
  <c r="N213" i="1"/>
  <c r="N214" i="1"/>
  <c r="O213" i="1"/>
  <c r="O214" i="1" s="1"/>
  <c r="P213" i="1"/>
  <c r="P214" i="1" s="1"/>
  <c r="Q213" i="1"/>
  <c r="Q214" i="1" s="1"/>
  <c r="R213" i="1"/>
  <c r="R214" i="1"/>
  <c r="S213" i="1"/>
  <c r="S214" i="1" s="1"/>
  <c r="T213" i="1"/>
  <c r="T214" i="1" s="1"/>
  <c r="U213" i="1"/>
  <c r="U214" i="1" s="1"/>
  <c r="V213" i="1"/>
  <c r="V214" i="1"/>
  <c r="W213" i="1"/>
  <c r="W214" i="1" s="1"/>
  <c r="X213" i="1"/>
  <c r="X214" i="1" s="1"/>
  <c r="Y213" i="1"/>
  <c r="Y214" i="1" s="1"/>
  <c r="Z213" i="1"/>
  <c r="Z214" i="1"/>
  <c r="AA213" i="1"/>
  <c r="AA214" i="1" s="1"/>
  <c r="AB213" i="1"/>
  <c r="AB214" i="1" s="1"/>
  <c r="AC213" i="1"/>
  <c r="AC214" i="1" s="1"/>
  <c r="AD213" i="1"/>
  <c r="AD214" i="1"/>
  <c r="AE213" i="1"/>
  <c r="AE214" i="1" s="1"/>
  <c r="AF213" i="1"/>
  <c r="AF214" i="1" s="1"/>
  <c r="AG213" i="1"/>
  <c r="AG214" i="1" s="1"/>
  <c r="AH213" i="1"/>
  <c r="AH214" i="1"/>
  <c r="AI213" i="1"/>
  <c r="AI214" i="1" s="1"/>
  <c r="AJ213" i="1"/>
  <c r="AJ214" i="1" s="1"/>
  <c r="AK213" i="1"/>
  <c r="AK214" i="1" s="1"/>
  <c r="AL213" i="1"/>
  <c r="AL214" i="1"/>
  <c r="AM213" i="1"/>
  <c r="AM214" i="1" s="1"/>
  <c r="AN213" i="1"/>
  <c r="AN214" i="1" s="1"/>
  <c r="AO213" i="1"/>
  <c r="AO214" i="1" s="1"/>
  <c r="AP213" i="1"/>
  <c r="AP214" i="1"/>
  <c r="AQ213" i="1"/>
  <c r="AQ214" i="1" s="1"/>
  <c r="AR213" i="1"/>
  <c r="AR214" i="1" s="1"/>
  <c r="AS213" i="1"/>
  <c r="AS214" i="1" s="1"/>
  <c r="AT213" i="1"/>
  <c r="AT214" i="1"/>
  <c r="AU213" i="1"/>
  <c r="AU214" i="1" s="1"/>
  <c r="AV213" i="1"/>
  <c r="AV214" i="1" s="1"/>
  <c r="AW213" i="1"/>
  <c r="AW214" i="1" s="1"/>
  <c r="AX213" i="1"/>
  <c r="AX214" i="1"/>
  <c r="AY213" i="1"/>
  <c r="AY214" i="1" s="1"/>
  <c r="AZ213" i="1"/>
  <c r="AZ214" i="1" s="1"/>
  <c r="BA213" i="1"/>
  <c r="BA214" i="1" s="1"/>
  <c r="BB213" i="1"/>
  <c r="BB214" i="1"/>
  <c r="BC213" i="1"/>
  <c r="BC214" i="1" s="1"/>
  <c r="BD213" i="1"/>
  <c r="BD214" i="1" s="1"/>
  <c r="BE213" i="1"/>
  <c r="BE214" i="1" s="1"/>
  <c r="BF213" i="1"/>
  <c r="BF214" i="1"/>
  <c r="BG213" i="1"/>
  <c r="BG214" i="1" s="1"/>
  <c r="BH213" i="1"/>
  <c r="BH214" i="1" s="1"/>
  <c r="BI213" i="1"/>
  <c r="BI214" i="1" s="1"/>
  <c r="BJ213" i="1"/>
  <c r="BJ214" i="1"/>
  <c r="BK213" i="1"/>
  <c r="BK214" i="1" s="1"/>
  <c r="BL213" i="1"/>
  <c r="BL214" i="1" s="1"/>
  <c r="BM213" i="1"/>
  <c r="BM214" i="1" s="1"/>
  <c r="BN213" i="1"/>
  <c r="BN214" i="1"/>
  <c r="BO213" i="1"/>
  <c r="BO214" i="1" s="1"/>
  <c r="BP213" i="1"/>
  <c r="BP214" i="1" s="1"/>
  <c r="BQ213" i="1"/>
  <c r="BQ214" i="1" s="1"/>
  <c r="BR213" i="1"/>
  <c r="BR214" i="1"/>
  <c r="BS213" i="1"/>
  <c r="BS214" i="1" s="1"/>
  <c r="BT213" i="1"/>
  <c r="BT214" i="1" s="1"/>
  <c r="BU213" i="1"/>
  <c r="BU214" i="1" s="1"/>
  <c r="BV213" i="1"/>
  <c r="BV214" i="1"/>
  <c r="BW213" i="1"/>
  <c r="BW214" i="1" s="1"/>
  <c r="BX213" i="1"/>
  <c r="BX214" i="1" s="1"/>
  <c r="BY213" i="1"/>
  <c r="BY214" i="1" s="1"/>
  <c r="BZ213" i="1"/>
  <c r="BZ214" i="1"/>
  <c r="CA213" i="1"/>
  <c r="CA214" i="1" s="1"/>
  <c r="CB213" i="1"/>
  <c r="CB214" i="1" s="1"/>
  <c r="CC213" i="1"/>
  <c r="CC214" i="1" s="1"/>
  <c r="CD213" i="1"/>
  <c r="CD214" i="1"/>
  <c r="CE213" i="1"/>
  <c r="CE214" i="1" s="1"/>
  <c r="CF213" i="1"/>
  <c r="CF214" i="1" s="1"/>
  <c r="CG213" i="1"/>
  <c r="CG214" i="1" s="1"/>
  <c r="CH213" i="1"/>
  <c r="CH214" i="1"/>
  <c r="CI213" i="1"/>
  <c r="CI214" i="1" s="1"/>
  <c r="CJ213" i="1"/>
  <c r="CJ214" i="1" s="1"/>
  <c r="CK213" i="1"/>
  <c r="CK214" i="1" s="1"/>
  <c r="CL213" i="1"/>
  <c r="CL214" i="1"/>
  <c r="CM213" i="1"/>
  <c r="CM214" i="1" s="1"/>
  <c r="CN213" i="1"/>
  <c r="CN214" i="1" s="1"/>
  <c r="CO213" i="1"/>
  <c r="CO214" i="1" s="1"/>
  <c r="CP213" i="1"/>
  <c r="CP214" i="1"/>
  <c r="CQ213" i="1"/>
  <c r="CQ214" i="1" s="1"/>
  <c r="CR213" i="1"/>
  <c r="CR214" i="1" s="1"/>
  <c r="CS213" i="1"/>
  <c r="CS214" i="1" s="1"/>
  <c r="CT213" i="1"/>
  <c r="CT214" i="1"/>
  <c r="CU213" i="1"/>
  <c r="CU214" i="1" s="1"/>
  <c r="CV213" i="1"/>
  <c r="CV214" i="1" s="1"/>
  <c r="CW213" i="1"/>
  <c r="CW214" i="1" s="1"/>
  <c r="CX213" i="1"/>
  <c r="CX214" i="1"/>
  <c r="CY213" i="1"/>
  <c r="CY214" i="1" s="1"/>
  <c r="CZ213" i="1"/>
  <c r="CZ214" i="1" s="1"/>
  <c r="DA213" i="1"/>
  <c r="DA214" i="1" s="1"/>
  <c r="DB213" i="1"/>
  <c r="DB214" i="1"/>
  <c r="DC213" i="1"/>
  <c r="DC214" i="1" s="1"/>
  <c r="DD213" i="1"/>
  <c r="DD214" i="1" s="1"/>
  <c r="DE213" i="1"/>
  <c r="DE214" i="1" s="1"/>
  <c r="DF213" i="1"/>
  <c r="DF214" i="1"/>
  <c r="DG213" i="1"/>
  <c r="DG214" i="1" s="1"/>
  <c r="DH213" i="1"/>
  <c r="DH214" i="1" s="1"/>
  <c r="DI213" i="1"/>
  <c r="DI214" i="1" s="1"/>
  <c r="DJ213" i="1"/>
  <c r="DJ214" i="1"/>
  <c r="DK213" i="1"/>
  <c r="DK214" i="1" s="1"/>
  <c r="DL213" i="1"/>
  <c r="DL214" i="1" s="1"/>
  <c r="DM213" i="1"/>
  <c r="DM214" i="1" s="1"/>
  <c r="DN213" i="1"/>
  <c r="DN214" i="1"/>
  <c r="DO213" i="1"/>
  <c r="DO214" i="1" s="1"/>
  <c r="DP213" i="1"/>
  <c r="DP214" i="1" s="1"/>
  <c r="DQ213" i="1"/>
  <c r="DQ214" i="1" s="1"/>
  <c r="DR213" i="1"/>
  <c r="DR214" i="1"/>
  <c r="DS213" i="1"/>
  <c r="DS214" i="1" s="1"/>
  <c r="DT213" i="1"/>
  <c r="DT214" i="1" s="1"/>
  <c r="DU213" i="1"/>
  <c r="DU214" i="1" s="1"/>
  <c r="DV213" i="1"/>
  <c r="DV214" i="1"/>
  <c r="DW213" i="1"/>
  <c r="DW214" i="1" s="1"/>
  <c r="DX213" i="1"/>
  <c r="DX214" i="1" s="1"/>
  <c r="DY213" i="1"/>
  <c r="DY214" i="1" s="1"/>
  <c r="DZ213" i="1"/>
  <c r="DZ214" i="1"/>
  <c r="EA213" i="1"/>
  <c r="EA214" i="1" s="1"/>
  <c r="EB213" i="1"/>
  <c r="EB214" i="1" s="1"/>
  <c r="EC213" i="1"/>
  <c r="EC214" i="1" s="1"/>
  <c r="ED213" i="1"/>
  <c r="ED214" i="1"/>
  <c r="EE213" i="1"/>
  <c r="EE214" i="1" s="1"/>
  <c r="EF213" i="1"/>
  <c r="EF214" i="1" s="1"/>
  <c r="EG213" i="1"/>
  <c r="EG214" i="1" s="1"/>
  <c r="EH213" i="1"/>
  <c r="EH214" i="1"/>
  <c r="EI213" i="1"/>
  <c r="EI214" i="1" s="1"/>
  <c r="EJ213" i="1"/>
  <c r="EJ214" i="1" s="1"/>
  <c r="EK213" i="1"/>
  <c r="EK214" i="1" s="1"/>
  <c r="EL213" i="1"/>
  <c r="EL214" i="1"/>
  <c r="EM213" i="1"/>
  <c r="EM214" i="1" s="1"/>
  <c r="EN213" i="1"/>
  <c r="EN214" i="1" s="1"/>
  <c r="EO213" i="1"/>
  <c r="EO214" i="1" s="1"/>
  <c r="EP213" i="1"/>
  <c r="EP214" i="1"/>
  <c r="EQ213" i="1"/>
  <c r="EQ214" i="1" s="1"/>
  <c r="ER213" i="1"/>
  <c r="ER214" i="1" s="1"/>
  <c r="ES213" i="1"/>
  <c r="ES214" i="1" s="1"/>
  <c r="ET213" i="1"/>
  <c r="ET214" i="1"/>
  <c r="EU213" i="1"/>
  <c r="EU214" i="1" s="1"/>
  <c r="EV213" i="1"/>
  <c r="EV214" i="1" s="1"/>
  <c r="EW213" i="1"/>
  <c r="EW214" i="1" s="1"/>
  <c r="EX213" i="1"/>
  <c r="EX214" i="1"/>
  <c r="EY213" i="1"/>
  <c r="EY214" i="1" s="1"/>
  <c r="EZ213" i="1"/>
  <c r="EZ214" i="1" s="1"/>
  <c r="FA213" i="1"/>
  <c r="FA214" i="1" s="1"/>
  <c r="FB213" i="1"/>
  <c r="FB214" i="1"/>
  <c r="FC213" i="1"/>
  <c r="FC214" i="1" s="1"/>
  <c r="FD213" i="1"/>
  <c r="FD214" i="1" s="1"/>
  <c r="FE213" i="1"/>
  <c r="FE214" i="1" s="1"/>
  <c r="FF213" i="1"/>
  <c r="FF214" i="1"/>
  <c r="FG213" i="1"/>
  <c r="FG214" i="1" s="1"/>
  <c r="FH213" i="1"/>
  <c r="FH214" i="1" s="1"/>
  <c r="FI213" i="1"/>
  <c r="FI214" i="1" s="1"/>
  <c r="FJ213" i="1"/>
  <c r="FJ214" i="1"/>
  <c r="FK213" i="1"/>
  <c r="FK214" i="1" s="1"/>
  <c r="FL213" i="1"/>
  <c r="FL214" i="1" s="1"/>
  <c r="FM213" i="1"/>
  <c r="FM214" i="1" s="1"/>
  <c r="FN213" i="1"/>
  <c r="FN214" i="1"/>
  <c r="FO213" i="1"/>
  <c r="FO214" i="1" s="1"/>
  <c r="FP213" i="1"/>
  <c r="FP214" i="1" s="1"/>
  <c r="FQ213" i="1"/>
  <c r="FQ214" i="1" s="1"/>
  <c r="FR213" i="1"/>
  <c r="FR214" i="1"/>
  <c r="FS213" i="1"/>
  <c r="FS214" i="1" s="1"/>
  <c r="FT213" i="1"/>
  <c r="FT214" i="1" s="1"/>
  <c r="FU213" i="1"/>
  <c r="FU214" i="1" s="1"/>
  <c r="FV213" i="1"/>
  <c r="FV214" i="1"/>
  <c r="FW213" i="1"/>
  <c r="FW214" i="1" s="1"/>
  <c r="FX213" i="1"/>
  <c r="FX214" i="1" s="1"/>
  <c r="FY213" i="1"/>
  <c r="FY214" i="1" s="1"/>
  <c r="FZ213" i="1"/>
  <c r="FZ214" i="1"/>
  <c r="GA213" i="1"/>
  <c r="GA214" i="1" s="1"/>
  <c r="GB213" i="1"/>
  <c r="GB214" i="1" s="1"/>
  <c r="GC213" i="1"/>
  <c r="GC214" i="1" s="1"/>
  <c r="GD213" i="1"/>
  <c r="GD214" i="1"/>
  <c r="GE213" i="1"/>
  <c r="GE214" i="1" s="1"/>
  <c r="GF213" i="1"/>
  <c r="GF214" i="1" s="1"/>
  <c r="GG213" i="1"/>
  <c r="GG214" i="1" s="1"/>
  <c r="GH213" i="1"/>
  <c r="GH214" i="1"/>
  <c r="GI213" i="1"/>
  <c r="GI214" i="1" s="1"/>
  <c r="GJ213" i="1"/>
  <c r="GJ214" i="1" s="1"/>
  <c r="GK213" i="1"/>
  <c r="GK214" i="1" s="1"/>
  <c r="GL213" i="1"/>
  <c r="GL214" i="1"/>
  <c r="GM213" i="1"/>
  <c r="GM214" i="1" s="1"/>
  <c r="GN213" i="1"/>
  <c r="GN214" i="1" s="1"/>
  <c r="GO213" i="1"/>
  <c r="GO214" i="1" s="1"/>
  <c r="GP213" i="1"/>
  <c r="GP214" i="1"/>
  <c r="GQ213" i="1"/>
  <c r="GQ214" i="1" s="1"/>
  <c r="GR213" i="1"/>
  <c r="GR214" i="1" s="1"/>
  <c r="GS213" i="1"/>
  <c r="GS214" i="1" s="1"/>
  <c r="GT213" i="1"/>
  <c r="GT214" i="1"/>
  <c r="GU213" i="1"/>
  <c r="GU214" i="1" s="1"/>
  <c r="GV213" i="1"/>
  <c r="GV214" i="1" s="1"/>
  <c r="GW213" i="1"/>
  <c r="GW214" i="1" s="1"/>
  <c r="GX213" i="1"/>
  <c r="GX214" i="1"/>
  <c r="GY213" i="1"/>
  <c r="GY214" i="1" s="1"/>
  <c r="GZ213" i="1"/>
  <c r="GZ214" i="1" s="1"/>
  <c r="HA213" i="1"/>
  <c r="HA214" i="1" s="1"/>
  <c r="HB213" i="1"/>
  <c r="HB214" i="1"/>
  <c r="HC213" i="1"/>
  <c r="HC214" i="1" s="1"/>
  <c r="HD213" i="1"/>
  <c r="HD214" i="1" s="1"/>
  <c r="HE213" i="1"/>
  <c r="HE214" i="1" s="1"/>
  <c r="HF213" i="1"/>
  <c r="HF214" i="1"/>
  <c r="HG213" i="1"/>
  <c r="HG214" i="1" s="1"/>
  <c r="HH213" i="1"/>
  <c r="HH214" i="1" s="1"/>
  <c r="HI213" i="1"/>
  <c r="HI214" i="1" s="1"/>
  <c r="HJ213" i="1"/>
  <c r="HJ214" i="1"/>
  <c r="HK213" i="1"/>
  <c r="HK214" i="1" s="1"/>
  <c r="HL213" i="1"/>
  <c r="HL214" i="1" s="1"/>
  <c r="HM213" i="1"/>
  <c r="HM214" i="1" s="1"/>
  <c r="HN213" i="1"/>
  <c r="HN214" i="1"/>
  <c r="HO213" i="1"/>
  <c r="HO214" i="1" s="1"/>
  <c r="HP213" i="1"/>
  <c r="HP214" i="1" s="1"/>
  <c r="HQ213" i="1"/>
  <c r="HQ214" i="1" s="1"/>
  <c r="HR213" i="1"/>
  <c r="HR214" i="1"/>
  <c r="HS213" i="1"/>
  <c r="HS214" i="1" s="1"/>
  <c r="HT213" i="1"/>
  <c r="HT214" i="1" s="1"/>
  <c r="HU213" i="1"/>
  <c r="HU214" i="1" s="1"/>
  <c r="HV213" i="1"/>
  <c r="HV214" i="1"/>
  <c r="HW213" i="1"/>
  <c r="HW214" i="1" s="1"/>
  <c r="HX213" i="1"/>
  <c r="HX214" i="1" s="1"/>
  <c r="HY213" i="1"/>
  <c r="HY214" i="1" s="1"/>
  <c r="HZ213" i="1"/>
  <c r="HZ214" i="1"/>
  <c r="IA213" i="1"/>
  <c r="IA214" i="1" s="1"/>
  <c r="IB213" i="1"/>
  <c r="IB214" i="1" s="1"/>
  <c r="IC213" i="1"/>
  <c r="IC214" i="1" s="1"/>
  <c r="ID213" i="1"/>
  <c r="ID214" i="1"/>
  <c r="IE213" i="1"/>
  <c r="IE214" i="1" s="1"/>
  <c r="IF213" i="1"/>
  <c r="IF214" i="1" s="1"/>
  <c r="IG213" i="1"/>
  <c r="IG214" i="1" s="1"/>
  <c r="IH213" i="1"/>
  <c r="IH214" i="1"/>
  <c r="II213" i="1"/>
  <c r="II214" i="1" s="1"/>
  <c r="IJ213" i="1"/>
  <c r="IJ214" i="1" s="1"/>
  <c r="IK213" i="1"/>
  <c r="IK214" i="1" s="1"/>
  <c r="IL213" i="1"/>
  <c r="IL214" i="1"/>
  <c r="IM213" i="1"/>
  <c r="IM214" i="1" s="1"/>
  <c r="IN213" i="1"/>
  <c r="IN214" i="1" s="1"/>
  <c r="IO213" i="1"/>
  <c r="IO214" i="1" s="1"/>
  <c r="IP213" i="1"/>
  <c r="IP214" i="1"/>
  <c r="IQ213" i="1"/>
  <c r="IQ214" i="1" s="1"/>
  <c r="IR213" i="1"/>
  <c r="IR214" i="1" s="1"/>
  <c r="IS213" i="1"/>
  <c r="IS214" i="1" s="1"/>
  <c r="IT213" i="1"/>
  <c r="IT214" i="1"/>
  <c r="IU213" i="1"/>
  <c r="IU214" i="1" s="1"/>
  <c r="IV213" i="1"/>
  <c r="IV214" i="1" s="1"/>
  <c r="IW213" i="1"/>
  <c r="IW214" i="1" s="1"/>
  <c r="IX213" i="1"/>
  <c r="IX214" i="1"/>
  <c r="IY213" i="1"/>
  <c r="IY214" i="1" s="1"/>
  <c r="IZ213" i="1"/>
  <c r="IZ214" i="1" s="1"/>
  <c r="JA213" i="1"/>
  <c r="JA214" i="1" s="1"/>
  <c r="JB213" i="1"/>
  <c r="JB214" i="1"/>
  <c r="JC213" i="1"/>
  <c r="JC214" i="1" s="1"/>
  <c r="JD213" i="1"/>
  <c r="JD214" i="1" s="1"/>
  <c r="JE213" i="1"/>
  <c r="JE214" i="1" s="1"/>
  <c r="JF213" i="1"/>
  <c r="JF214" i="1"/>
  <c r="JG213" i="1"/>
  <c r="JG214" i="1" s="1"/>
  <c r="JH213" i="1"/>
  <c r="JH214" i="1" s="1"/>
  <c r="JI213" i="1"/>
  <c r="JI214" i="1" s="1"/>
  <c r="JJ213" i="1"/>
  <c r="JJ214" i="1"/>
  <c r="JK213" i="1"/>
  <c r="JK214" i="1" s="1"/>
  <c r="JL213" i="1"/>
  <c r="JL214" i="1" s="1"/>
  <c r="JM213" i="1"/>
  <c r="JM214" i="1" s="1"/>
  <c r="JN213" i="1"/>
  <c r="JN214" i="1"/>
  <c r="JO213" i="1"/>
  <c r="JO214" i="1" s="1"/>
  <c r="JP213" i="1"/>
  <c r="JP214" i="1" s="1"/>
  <c r="JQ213" i="1"/>
  <c r="JQ214" i="1" s="1"/>
  <c r="JR213" i="1"/>
  <c r="JR214" i="1" s="1"/>
  <c r="JS213" i="1"/>
  <c r="JS214" i="1" s="1"/>
  <c r="JT213" i="1"/>
  <c r="JT214" i="1"/>
  <c r="JU213" i="1"/>
  <c r="JU214" i="1" s="1"/>
  <c r="JV213" i="1"/>
  <c r="JV214" i="1" s="1"/>
  <c r="JW213" i="1"/>
  <c r="JW214" i="1" s="1"/>
  <c r="JX213" i="1"/>
  <c r="JX214" i="1" s="1"/>
  <c r="JY213" i="1"/>
  <c r="JY214" i="1" s="1"/>
  <c r="JZ213" i="1"/>
  <c r="JZ214" i="1" s="1"/>
  <c r="KA213" i="1"/>
  <c r="KA214" i="1" s="1"/>
  <c r="KB213" i="1"/>
  <c r="KB214" i="1"/>
  <c r="KC213" i="1"/>
  <c r="KC214" i="1" s="1"/>
  <c r="KD213" i="1"/>
  <c r="KD214" i="1" s="1"/>
  <c r="KE213" i="1"/>
  <c r="KE214" i="1" s="1"/>
  <c r="KF213" i="1"/>
  <c r="KF214" i="1" s="1"/>
  <c r="KG213" i="1"/>
  <c r="KG214" i="1" s="1"/>
  <c r="KH213" i="1"/>
  <c r="KH214" i="1" s="1"/>
  <c r="KI213" i="1"/>
  <c r="KI214" i="1" s="1"/>
  <c r="KJ213" i="1"/>
  <c r="KJ214" i="1"/>
  <c r="KK213" i="1"/>
  <c r="KK214" i="1" s="1"/>
  <c r="KL213" i="1"/>
  <c r="KL214" i="1" s="1"/>
  <c r="KM213" i="1"/>
  <c r="KM214" i="1" s="1"/>
  <c r="KN213" i="1"/>
  <c r="KN214" i="1" s="1"/>
  <c r="KO213" i="1"/>
  <c r="KO214" i="1" s="1"/>
  <c r="KP213" i="1"/>
  <c r="KP214" i="1" s="1"/>
  <c r="KQ213" i="1"/>
  <c r="KQ214" i="1" s="1"/>
  <c r="KR213" i="1"/>
  <c r="KR214" i="1"/>
  <c r="KS213" i="1"/>
  <c r="KS214" i="1" s="1"/>
  <c r="KT213" i="1"/>
  <c r="KT214" i="1" s="1"/>
  <c r="KU213" i="1"/>
  <c r="KU214" i="1" s="1"/>
  <c r="KV213" i="1"/>
  <c r="KV214" i="1" s="1"/>
  <c r="KW213" i="1"/>
  <c r="KW214" i="1" s="1"/>
  <c r="KX213" i="1"/>
  <c r="KX214" i="1" s="1"/>
  <c r="KY213" i="1"/>
  <c r="KY214" i="1" s="1"/>
  <c r="KZ213" i="1"/>
  <c r="KZ214" i="1"/>
  <c r="LA213" i="1"/>
  <c r="LA214" i="1" s="1"/>
  <c r="LB213" i="1"/>
  <c r="LB214" i="1" s="1"/>
  <c r="LC213" i="1"/>
  <c r="LC214" i="1" s="1"/>
  <c r="LD213" i="1"/>
  <c r="LD214" i="1" s="1"/>
  <c r="LE213" i="1"/>
  <c r="LE214" i="1" s="1"/>
  <c r="LF213" i="1"/>
  <c r="LF214" i="1" s="1"/>
  <c r="LG213" i="1"/>
  <c r="LG214" i="1" s="1"/>
  <c r="LH213" i="1"/>
  <c r="LH214" i="1"/>
  <c r="LI213" i="1"/>
  <c r="LI214" i="1" s="1"/>
  <c r="LJ213" i="1"/>
  <c r="LJ214" i="1" s="1"/>
  <c r="LK213" i="1"/>
  <c r="LK214" i="1" s="1"/>
  <c r="LL213" i="1"/>
  <c r="LL214" i="1" s="1"/>
  <c r="LM213" i="1"/>
  <c r="LM214" i="1" s="1"/>
  <c r="LN213" i="1"/>
  <c r="LN214" i="1" s="1"/>
  <c r="LO213" i="1"/>
  <c r="LO214" i="1" s="1"/>
  <c r="LP213" i="1"/>
  <c r="LP214" i="1"/>
  <c r="LQ213" i="1"/>
  <c r="LQ214" i="1" s="1"/>
  <c r="LR213" i="1"/>
  <c r="LR214" i="1" s="1"/>
  <c r="LS213" i="1"/>
  <c r="LS214" i="1" s="1"/>
  <c r="LT213" i="1"/>
  <c r="LT214" i="1" s="1"/>
  <c r="LU213" i="1"/>
  <c r="LU214" i="1" s="1"/>
  <c r="LV213" i="1"/>
  <c r="LV214" i="1" s="1"/>
  <c r="LW213" i="1"/>
  <c r="LW214" i="1" s="1"/>
  <c r="LX213" i="1"/>
  <c r="LX214" i="1"/>
  <c r="LY213" i="1"/>
  <c r="LY214" i="1" s="1"/>
  <c r="LZ213" i="1"/>
  <c r="LZ214" i="1" s="1"/>
  <c r="MA213" i="1"/>
  <c r="MA214" i="1" s="1"/>
  <c r="MB213" i="1"/>
  <c r="MB214" i="1" s="1"/>
  <c r="MC213" i="1"/>
  <c r="MC214" i="1" s="1"/>
  <c r="MD213" i="1"/>
  <c r="MD214" i="1" s="1"/>
  <c r="ME213" i="1"/>
  <c r="ME214" i="1" s="1"/>
  <c r="MF213" i="1"/>
  <c r="MF214" i="1"/>
  <c r="MG213" i="1"/>
  <c r="MG214" i="1" s="1"/>
  <c r="MH213" i="1"/>
  <c r="MH214" i="1" s="1"/>
  <c r="MI213" i="1"/>
  <c r="MI214" i="1" s="1"/>
  <c r="MJ213" i="1"/>
  <c r="MJ214" i="1" s="1"/>
  <c r="MK213" i="1"/>
  <c r="MK214" i="1" s="1"/>
  <c r="ML213" i="1"/>
  <c r="ML214" i="1" s="1"/>
  <c r="MM213" i="1"/>
  <c r="MM214" i="1" s="1"/>
  <c r="MN213" i="1"/>
  <c r="MN214" i="1"/>
  <c r="MO213" i="1"/>
  <c r="MO214" i="1" s="1"/>
  <c r="MP213" i="1"/>
  <c r="MP214" i="1" s="1"/>
  <c r="MQ213" i="1"/>
  <c r="MQ214" i="1" s="1"/>
  <c r="MR213" i="1"/>
  <c r="MR214" i="1" s="1"/>
  <c r="MS213" i="1"/>
  <c r="MS214" i="1" s="1"/>
  <c r="MT213" i="1"/>
  <c r="MT214" i="1" s="1"/>
  <c r="MU213" i="1"/>
  <c r="MU214" i="1" s="1"/>
  <c r="MV213" i="1"/>
  <c r="MV214" i="1"/>
  <c r="MW213" i="1"/>
  <c r="MW214" i="1" s="1"/>
  <c r="MX213" i="1"/>
  <c r="MX214" i="1" s="1"/>
  <c r="MY213" i="1"/>
  <c r="MY214" i="1" s="1"/>
  <c r="MZ213" i="1"/>
  <c r="MZ214" i="1" s="1"/>
  <c r="NA213" i="1"/>
  <c r="NA214" i="1" s="1"/>
  <c r="NB213" i="1"/>
  <c r="NB214" i="1" s="1"/>
  <c r="NC213" i="1"/>
  <c r="NC214" i="1" s="1"/>
  <c r="ND213" i="1"/>
  <c r="ND214" i="1"/>
  <c r="NE213" i="1"/>
  <c r="NE214" i="1" s="1"/>
  <c r="NF213" i="1"/>
  <c r="NF214" i="1" s="1"/>
  <c r="NG213" i="1"/>
  <c r="NG214" i="1" s="1"/>
  <c r="NH213" i="1"/>
  <c r="NH214" i="1" s="1"/>
  <c r="NI213" i="1"/>
  <c r="NI214" i="1" s="1"/>
  <c r="NJ213" i="1"/>
  <c r="NJ214" i="1" s="1"/>
  <c r="NK213" i="1"/>
  <c r="NK214" i="1" s="1"/>
  <c r="NL213" i="1"/>
  <c r="NL214" i="1"/>
  <c r="NM213" i="1"/>
  <c r="NM214" i="1" s="1"/>
  <c r="NN213" i="1"/>
  <c r="NN214" i="1" s="1"/>
  <c r="NO213" i="1"/>
  <c r="NO214" i="1" s="1"/>
  <c r="NP213" i="1"/>
  <c r="NP214" i="1" s="1"/>
  <c r="NQ213" i="1"/>
  <c r="NQ214" i="1" s="1"/>
  <c r="NR213" i="1"/>
  <c r="NR214" i="1" s="1"/>
  <c r="NS213" i="1"/>
  <c r="NS214" i="1" s="1"/>
  <c r="NT213" i="1"/>
  <c r="NT214" i="1"/>
  <c r="NU213" i="1"/>
  <c r="NU214" i="1" s="1"/>
  <c r="NV213" i="1"/>
  <c r="NV214" i="1" s="1"/>
  <c r="NW213" i="1"/>
  <c r="NW214" i="1" s="1"/>
  <c r="NX213" i="1"/>
  <c r="NX214" i="1" s="1"/>
  <c r="NY213" i="1"/>
  <c r="NY214" i="1" s="1"/>
  <c r="NZ213" i="1"/>
  <c r="NZ214" i="1" s="1"/>
  <c r="OA213" i="1"/>
  <c r="OA214" i="1" s="1"/>
  <c r="OB213" i="1"/>
  <c r="OB214" i="1"/>
  <c r="OC213" i="1"/>
  <c r="OC214" i="1" s="1"/>
  <c r="OD213" i="1"/>
  <c r="OD214" i="1" s="1"/>
  <c r="OE213" i="1"/>
  <c r="OE214" i="1" s="1"/>
  <c r="OF213" i="1"/>
  <c r="OF214" i="1" s="1"/>
  <c r="OG213" i="1"/>
  <c r="OG214" i="1" s="1"/>
  <c r="OH213" i="1"/>
  <c r="OH214" i="1" s="1"/>
  <c r="OI213" i="1"/>
  <c r="OI214" i="1" s="1"/>
  <c r="OJ213" i="1"/>
  <c r="OJ214" i="1"/>
  <c r="OK213" i="1"/>
  <c r="OK214" i="1" s="1"/>
  <c r="OL213" i="1"/>
  <c r="OL214" i="1" s="1"/>
  <c r="OM213" i="1"/>
  <c r="OM214" i="1" s="1"/>
  <c r="ON213" i="1"/>
  <c r="ON214" i="1" s="1"/>
  <c r="OO213" i="1"/>
  <c r="OO214" i="1" s="1"/>
  <c r="OP213" i="1"/>
  <c r="OP214" i="1" s="1"/>
  <c r="OQ213" i="1"/>
  <c r="OQ214" i="1" s="1"/>
  <c r="OR213" i="1"/>
  <c r="OR214" i="1"/>
  <c r="OS213" i="1"/>
  <c r="OS214" i="1" s="1"/>
  <c r="OT213" i="1"/>
  <c r="OT214" i="1" s="1"/>
  <c r="OU213" i="1"/>
  <c r="OU214" i="1" s="1"/>
  <c r="OU216" i="1"/>
  <c r="OU218" i="1" s="1"/>
  <c r="OT216" i="1"/>
  <c r="OT218" i="1" s="1"/>
  <c r="OS216" i="1"/>
  <c r="OS218" i="1" s="1"/>
  <c r="OR216" i="1"/>
  <c r="OR218" i="1" s="1"/>
  <c r="OQ216" i="1"/>
  <c r="OQ218" i="1"/>
  <c r="OP216" i="1"/>
  <c r="OP218" i="1" s="1"/>
  <c r="OO216" i="1"/>
  <c r="OO218" i="1" s="1"/>
  <c r="ON216" i="1"/>
  <c r="ON218" i="1" s="1"/>
  <c r="OM216" i="1"/>
  <c r="OM218" i="1" s="1"/>
  <c r="OL216" i="1"/>
  <c r="OL218" i="1" s="1"/>
  <c r="OK216" i="1"/>
  <c r="OK218" i="1" s="1"/>
  <c r="OJ216" i="1"/>
  <c r="OJ218" i="1" s="1"/>
  <c r="OI216" i="1"/>
  <c r="OI218" i="1"/>
  <c r="OH216" i="1"/>
  <c r="OH218" i="1" s="1"/>
  <c r="OG216" i="1"/>
  <c r="OG218" i="1" s="1"/>
  <c r="OF216" i="1"/>
  <c r="OF218" i="1" s="1"/>
  <c r="OE216" i="1"/>
  <c r="OE218" i="1" s="1"/>
  <c r="OD216" i="1"/>
  <c r="OD218" i="1" s="1"/>
  <c r="OC216" i="1"/>
  <c r="OC218" i="1" s="1"/>
  <c r="OB216" i="1"/>
  <c r="OB218" i="1" s="1"/>
  <c r="OA216" i="1"/>
  <c r="OA218" i="1"/>
  <c r="NZ216" i="1"/>
  <c r="NZ218" i="1" s="1"/>
  <c r="NY216" i="1"/>
  <c r="NY218" i="1" s="1"/>
  <c r="NX216" i="1"/>
  <c r="NX218" i="1" s="1"/>
  <c r="NW216" i="1"/>
  <c r="NW218" i="1" s="1"/>
  <c r="NV216" i="1"/>
  <c r="NV218" i="1" s="1"/>
  <c r="NU216" i="1"/>
  <c r="NU218" i="1" s="1"/>
  <c r="NT216" i="1"/>
  <c r="NT218" i="1" s="1"/>
  <c r="NS216" i="1"/>
  <c r="NS218" i="1"/>
  <c r="NR216" i="1"/>
  <c r="NR218" i="1" s="1"/>
  <c r="NQ216" i="1"/>
  <c r="NQ218" i="1" s="1"/>
  <c r="NP216" i="1"/>
  <c r="NP218" i="1" s="1"/>
  <c r="NO216" i="1"/>
  <c r="NO218" i="1" s="1"/>
  <c r="NN216" i="1"/>
  <c r="NN218" i="1" s="1"/>
  <c r="NM216" i="1"/>
  <c r="NM218" i="1" s="1"/>
  <c r="NL216" i="1"/>
  <c r="NL218" i="1" s="1"/>
  <c r="NK216" i="1"/>
  <c r="NK218" i="1"/>
  <c r="NJ216" i="1"/>
  <c r="NJ218" i="1" s="1"/>
  <c r="NI216" i="1"/>
  <c r="NI218" i="1" s="1"/>
  <c r="NH216" i="1"/>
  <c r="NH218" i="1" s="1"/>
  <c r="NG216" i="1"/>
  <c r="NG218" i="1" s="1"/>
  <c r="NF216" i="1"/>
  <c r="NF218" i="1" s="1"/>
  <c r="NE216" i="1"/>
  <c r="NE218" i="1" s="1"/>
  <c r="ND216" i="1"/>
  <c r="ND218" i="1" s="1"/>
  <c r="NC216" i="1"/>
  <c r="NC218" i="1"/>
  <c r="NB216" i="1"/>
  <c r="NB218" i="1" s="1"/>
  <c r="NA216" i="1"/>
  <c r="NA218" i="1" s="1"/>
  <c r="MZ216" i="1"/>
  <c r="MZ218" i="1" s="1"/>
  <c r="MY216" i="1"/>
  <c r="MY218" i="1" s="1"/>
  <c r="MX216" i="1"/>
  <c r="MX218" i="1" s="1"/>
  <c r="MW216" i="1"/>
  <c r="MW218" i="1" s="1"/>
  <c r="MV216" i="1"/>
  <c r="MV218" i="1" s="1"/>
  <c r="MU216" i="1"/>
  <c r="MU218" i="1"/>
  <c r="MT216" i="1"/>
  <c r="MT218" i="1" s="1"/>
  <c r="MS216" i="1"/>
  <c r="MS218" i="1" s="1"/>
  <c r="MR216" i="1"/>
  <c r="MR218" i="1" s="1"/>
  <c r="MQ216" i="1"/>
  <c r="MQ218" i="1" s="1"/>
  <c r="MP216" i="1"/>
  <c r="MP218" i="1" s="1"/>
  <c r="MO216" i="1"/>
  <c r="MO218" i="1" s="1"/>
  <c r="MN216" i="1"/>
  <c r="MN218" i="1" s="1"/>
  <c r="MM216" i="1"/>
  <c r="MM218" i="1"/>
  <c r="ML216" i="1"/>
  <c r="ML218" i="1" s="1"/>
  <c r="MK216" i="1"/>
  <c r="MK218" i="1" s="1"/>
  <c r="MJ216" i="1"/>
  <c r="MJ218" i="1" s="1"/>
  <c r="MI216" i="1"/>
  <c r="MI218" i="1" s="1"/>
  <c r="MH216" i="1"/>
  <c r="MH218" i="1" s="1"/>
  <c r="MG216" i="1"/>
  <c r="MG218" i="1" s="1"/>
  <c r="MF216" i="1"/>
  <c r="MF218" i="1" s="1"/>
  <c r="ME216" i="1"/>
  <c r="ME218" i="1"/>
  <c r="MD216" i="1"/>
  <c r="MD218" i="1" s="1"/>
  <c r="MC216" i="1"/>
  <c r="MC218" i="1" s="1"/>
  <c r="MB216" i="1"/>
  <c r="MB218" i="1" s="1"/>
  <c r="MA216" i="1"/>
  <c r="MA218" i="1" s="1"/>
  <c r="LZ216" i="1"/>
  <c r="LZ218" i="1" s="1"/>
  <c r="LY216" i="1"/>
  <c r="LY218" i="1" s="1"/>
  <c r="LX216" i="1"/>
  <c r="LX218" i="1" s="1"/>
  <c r="LW216" i="1"/>
  <c r="LW218" i="1"/>
  <c r="LV216" i="1"/>
  <c r="LV218" i="1" s="1"/>
  <c r="LU216" i="1"/>
  <c r="LU218" i="1" s="1"/>
  <c r="LT216" i="1"/>
  <c r="LT218" i="1" s="1"/>
  <c r="LS216" i="1"/>
  <c r="LS218" i="1" s="1"/>
  <c r="LR216" i="1"/>
  <c r="LR218" i="1" s="1"/>
  <c r="LQ216" i="1"/>
  <c r="LQ218" i="1" s="1"/>
  <c r="LP216" i="1"/>
  <c r="LP218" i="1" s="1"/>
  <c r="LO216" i="1"/>
  <c r="LO218" i="1"/>
  <c r="LN216" i="1"/>
  <c r="LN218" i="1" s="1"/>
  <c r="LM216" i="1"/>
  <c r="LM218" i="1" s="1"/>
  <c r="LL216" i="1"/>
  <c r="LL218" i="1" s="1"/>
  <c r="LK216" i="1"/>
  <c r="LK218" i="1" s="1"/>
  <c r="LJ216" i="1"/>
  <c r="LJ218" i="1" s="1"/>
  <c r="LI216" i="1"/>
  <c r="LI218" i="1" s="1"/>
  <c r="LH216" i="1"/>
  <c r="LH218" i="1" s="1"/>
  <c r="LG216" i="1"/>
  <c r="LG218" i="1"/>
  <c r="LF216" i="1"/>
  <c r="LF218" i="1" s="1"/>
  <c r="LE216" i="1"/>
  <c r="LE218" i="1" s="1"/>
  <c r="LD216" i="1"/>
  <c r="LD218" i="1" s="1"/>
  <c r="LC216" i="1"/>
  <c r="LC218" i="1" s="1"/>
  <c r="LB216" i="1"/>
  <c r="LB218" i="1" s="1"/>
  <c r="LA216" i="1"/>
  <c r="LA218" i="1" s="1"/>
  <c r="KZ216" i="1"/>
  <c r="KZ218" i="1" s="1"/>
  <c r="KY216" i="1"/>
  <c r="KY218" i="1"/>
  <c r="KX216" i="1"/>
  <c r="KX218" i="1" s="1"/>
  <c r="KW216" i="1"/>
  <c r="KW218" i="1" s="1"/>
  <c r="KV216" i="1"/>
  <c r="KV218" i="1" s="1"/>
  <c r="KU216" i="1"/>
  <c r="KU218" i="1" s="1"/>
  <c r="KT216" i="1"/>
  <c r="KT218" i="1" s="1"/>
  <c r="KS216" i="1"/>
  <c r="KS218" i="1" s="1"/>
  <c r="KR216" i="1"/>
  <c r="KR218" i="1" s="1"/>
  <c r="KQ216" i="1"/>
  <c r="KQ218" i="1"/>
  <c r="KP216" i="1"/>
  <c r="KP218" i="1" s="1"/>
  <c r="KO216" i="1"/>
  <c r="KO218" i="1" s="1"/>
  <c r="KN216" i="1"/>
  <c r="KN218" i="1" s="1"/>
  <c r="KM216" i="1"/>
  <c r="KM218" i="1" s="1"/>
  <c r="KL216" i="1"/>
  <c r="KL218" i="1" s="1"/>
  <c r="KK216" i="1"/>
  <c r="KK218" i="1" s="1"/>
  <c r="KJ216" i="1"/>
  <c r="KJ218" i="1" s="1"/>
  <c r="KI216" i="1"/>
  <c r="KI218" i="1"/>
  <c r="KH216" i="1"/>
  <c r="KH218" i="1" s="1"/>
  <c r="KG216" i="1"/>
  <c r="KG218" i="1" s="1"/>
  <c r="KF216" i="1"/>
  <c r="KF218" i="1" s="1"/>
  <c r="KE216" i="1"/>
  <c r="KE218" i="1" s="1"/>
  <c r="KD216" i="1"/>
  <c r="KD218" i="1" s="1"/>
  <c r="KC216" i="1"/>
  <c r="KC218" i="1" s="1"/>
  <c r="KB216" i="1"/>
  <c r="KB218" i="1" s="1"/>
  <c r="KA216" i="1"/>
  <c r="KA218" i="1"/>
  <c r="JZ216" i="1"/>
  <c r="JZ218" i="1" s="1"/>
  <c r="JY216" i="1"/>
  <c r="JY218" i="1" s="1"/>
  <c r="JX216" i="1"/>
  <c r="JX218" i="1" s="1"/>
  <c r="JW216" i="1"/>
  <c r="JW218" i="1" s="1"/>
  <c r="JV216" i="1"/>
  <c r="JV218" i="1" s="1"/>
  <c r="JU216" i="1"/>
  <c r="JU218" i="1" s="1"/>
  <c r="JT216" i="1"/>
  <c r="JT218" i="1" s="1"/>
  <c r="JS216" i="1"/>
  <c r="JS218" i="1"/>
  <c r="JR216" i="1"/>
  <c r="JR218" i="1" s="1"/>
  <c r="JQ216" i="1"/>
  <c r="JQ218" i="1" s="1"/>
  <c r="JP216" i="1"/>
  <c r="JP218" i="1" s="1"/>
  <c r="JO216" i="1"/>
  <c r="JO218" i="1" s="1"/>
  <c r="JN216" i="1"/>
  <c r="JN218" i="1" s="1"/>
  <c r="JM216" i="1"/>
  <c r="JM218" i="1" s="1"/>
  <c r="JL216" i="1"/>
  <c r="JL218" i="1" s="1"/>
  <c r="JK216" i="1"/>
  <c r="JK218" i="1"/>
  <c r="JJ216" i="1"/>
  <c r="JJ218" i="1" s="1"/>
  <c r="JI216" i="1"/>
  <c r="JI218" i="1" s="1"/>
  <c r="JH216" i="1"/>
  <c r="JH218" i="1" s="1"/>
  <c r="JG216" i="1"/>
  <c r="JG218" i="1" s="1"/>
  <c r="JF216" i="1"/>
  <c r="JF218" i="1" s="1"/>
  <c r="JE216" i="1"/>
  <c r="JE218" i="1" s="1"/>
  <c r="JD216" i="1"/>
  <c r="JD218" i="1" s="1"/>
  <c r="JC216" i="1"/>
  <c r="JC218" i="1"/>
  <c r="JB216" i="1"/>
  <c r="JB218" i="1" s="1"/>
  <c r="JA216" i="1"/>
  <c r="JA218" i="1" s="1"/>
  <c r="IZ216" i="1"/>
  <c r="IZ218" i="1" s="1"/>
  <c r="IY216" i="1"/>
  <c r="IY218" i="1" s="1"/>
  <c r="IX216" i="1"/>
  <c r="IX218" i="1" s="1"/>
  <c r="IW216" i="1"/>
  <c r="IW218" i="1" s="1"/>
  <c r="IV216" i="1"/>
  <c r="IV218" i="1" s="1"/>
  <c r="IU216" i="1"/>
  <c r="IU218" i="1"/>
  <c r="IT216" i="1"/>
  <c r="IT218" i="1" s="1"/>
  <c r="IS216" i="1"/>
  <c r="IS218" i="1" s="1"/>
  <c r="IR216" i="1"/>
  <c r="IR218" i="1" s="1"/>
  <c r="IQ216" i="1"/>
  <c r="IQ218" i="1" s="1"/>
  <c r="IP216" i="1"/>
  <c r="IP218" i="1" s="1"/>
  <c r="IO216" i="1"/>
  <c r="IO218" i="1" s="1"/>
  <c r="IN216" i="1"/>
  <c r="IN218" i="1" s="1"/>
  <c r="IM216" i="1"/>
  <c r="IM218" i="1"/>
  <c r="IL216" i="1"/>
  <c r="IL218" i="1" s="1"/>
  <c r="IK216" i="1"/>
  <c r="IK218" i="1" s="1"/>
  <c r="IJ216" i="1"/>
  <c r="IJ218" i="1" s="1"/>
  <c r="II216" i="1"/>
  <c r="II218" i="1" s="1"/>
  <c r="IH216" i="1"/>
  <c r="IH218" i="1" s="1"/>
  <c r="IG216" i="1"/>
  <c r="IG218" i="1" s="1"/>
  <c r="IF216" i="1"/>
  <c r="IF218" i="1" s="1"/>
  <c r="IE216" i="1"/>
  <c r="IE218" i="1"/>
  <c r="ID216" i="1"/>
  <c r="ID218" i="1" s="1"/>
  <c r="IC216" i="1"/>
  <c r="IC218" i="1" s="1"/>
  <c r="IB216" i="1"/>
  <c r="IB218" i="1" s="1"/>
  <c r="IA216" i="1"/>
  <c r="IA218" i="1" s="1"/>
  <c r="HZ216" i="1"/>
  <c r="HZ218" i="1" s="1"/>
  <c r="HY216" i="1"/>
  <c r="HY218" i="1" s="1"/>
  <c r="HX216" i="1"/>
  <c r="HX218" i="1" s="1"/>
  <c r="HW216" i="1"/>
  <c r="HW218" i="1"/>
  <c r="HV216" i="1"/>
  <c r="HV218" i="1" s="1"/>
  <c r="HU216" i="1"/>
  <c r="HU218" i="1" s="1"/>
  <c r="HT216" i="1"/>
  <c r="HT218" i="1" s="1"/>
  <c r="HS216" i="1"/>
  <c r="HS218" i="1" s="1"/>
  <c r="HR216" i="1"/>
  <c r="HR218" i="1" s="1"/>
  <c r="HQ216" i="1"/>
  <c r="HQ218" i="1" s="1"/>
  <c r="HP216" i="1"/>
  <c r="HP218" i="1" s="1"/>
  <c r="HO216" i="1"/>
  <c r="HO218" i="1"/>
  <c r="HN216" i="1"/>
  <c r="HN218" i="1" s="1"/>
  <c r="HM216" i="1"/>
  <c r="HM218" i="1" s="1"/>
  <c r="HL216" i="1"/>
  <c r="HL218" i="1" s="1"/>
  <c r="HK216" i="1"/>
  <c r="HK218" i="1" s="1"/>
  <c r="HJ216" i="1"/>
  <c r="HJ218" i="1" s="1"/>
  <c r="HI216" i="1"/>
  <c r="HI218" i="1" s="1"/>
  <c r="HH216" i="1"/>
  <c r="HH218" i="1" s="1"/>
  <c r="HG216" i="1"/>
  <c r="HG218" i="1"/>
  <c r="HF216" i="1"/>
  <c r="HF218" i="1" s="1"/>
  <c r="HE216" i="1"/>
  <c r="HE218" i="1" s="1"/>
  <c r="HD216" i="1"/>
  <c r="HD218" i="1" s="1"/>
  <c r="HC216" i="1"/>
  <c r="HC218" i="1" s="1"/>
  <c r="HB216" i="1"/>
  <c r="HB218" i="1" s="1"/>
  <c r="HA216" i="1"/>
  <c r="HA218" i="1" s="1"/>
  <c r="GZ216" i="1"/>
  <c r="GZ218" i="1" s="1"/>
  <c r="GY216" i="1"/>
  <c r="GY218" i="1"/>
  <c r="GX216" i="1"/>
  <c r="GX218" i="1" s="1"/>
  <c r="GW216" i="1"/>
  <c r="GW218" i="1" s="1"/>
  <c r="GV216" i="1"/>
  <c r="GV218" i="1" s="1"/>
  <c r="GU216" i="1"/>
  <c r="GU218" i="1" s="1"/>
  <c r="GT216" i="1"/>
  <c r="GT218" i="1" s="1"/>
  <c r="GS216" i="1"/>
  <c r="GS218" i="1" s="1"/>
  <c r="GR216" i="1"/>
  <c r="GR218" i="1" s="1"/>
  <c r="GQ216" i="1"/>
  <c r="GQ218" i="1"/>
  <c r="GP216" i="1"/>
  <c r="GP218" i="1" s="1"/>
  <c r="GO216" i="1"/>
  <c r="GO218" i="1" s="1"/>
  <c r="GN216" i="1"/>
  <c r="GN218" i="1" s="1"/>
  <c r="GM216" i="1"/>
  <c r="GM218" i="1" s="1"/>
  <c r="GL216" i="1"/>
  <c r="GL218" i="1" s="1"/>
  <c r="GK216" i="1"/>
  <c r="GK218" i="1" s="1"/>
  <c r="GJ216" i="1"/>
  <c r="GJ218" i="1" s="1"/>
  <c r="GI216" i="1"/>
  <c r="GI218" i="1"/>
  <c r="GH216" i="1"/>
  <c r="GH218" i="1" s="1"/>
  <c r="GG216" i="1"/>
  <c r="GG218" i="1" s="1"/>
  <c r="GF216" i="1"/>
  <c r="GF218" i="1" s="1"/>
  <c r="GE216" i="1"/>
  <c r="GE218" i="1" s="1"/>
  <c r="GD216" i="1"/>
  <c r="GD218" i="1" s="1"/>
  <c r="GC216" i="1"/>
  <c r="GC218" i="1" s="1"/>
  <c r="GB216" i="1"/>
  <c r="GB218" i="1" s="1"/>
  <c r="GA216" i="1"/>
  <c r="GA218" i="1"/>
  <c r="FZ216" i="1"/>
  <c r="FZ218" i="1" s="1"/>
  <c r="FY216" i="1"/>
  <c r="FY218" i="1" s="1"/>
  <c r="FX216" i="1"/>
  <c r="FX218" i="1" s="1"/>
  <c r="FW216" i="1"/>
  <c r="FW218" i="1" s="1"/>
  <c r="FV216" i="1"/>
  <c r="FV218" i="1" s="1"/>
  <c r="FU216" i="1"/>
  <c r="FU218" i="1" s="1"/>
  <c r="FT216" i="1"/>
  <c r="FT218" i="1" s="1"/>
  <c r="FS216" i="1"/>
  <c r="FS218" i="1"/>
  <c r="FR216" i="1"/>
  <c r="FR218" i="1" s="1"/>
  <c r="FQ216" i="1"/>
  <c r="FQ218" i="1" s="1"/>
  <c r="FP216" i="1"/>
  <c r="FP218" i="1" s="1"/>
  <c r="FO216" i="1"/>
  <c r="FO218" i="1" s="1"/>
  <c r="FN216" i="1"/>
  <c r="FN218" i="1" s="1"/>
  <c r="FM216" i="1"/>
  <c r="FM218" i="1" s="1"/>
  <c r="FL216" i="1"/>
  <c r="FL218" i="1" s="1"/>
  <c r="FK216" i="1"/>
  <c r="FK218" i="1"/>
  <c r="FJ216" i="1"/>
  <c r="FJ218" i="1" s="1"/>
  <c r="FI216" i="1"/>
  <c r="FI218" i="1" s="1"/>
  <c r="FH216" i="1"/>
  <c r="FH218" i="1" s="1"/>
  <c r="FG216" i="1"/>
  <c r="FG218" i="1" s="1"/>
  <c r="FF216" i="1"/>
  <c r="FF218" i="1" s="1"/>
  <c r="FE216" i="1"/>
  <c r="FE218" i="1" s="1"/>
  <c r="FD216" i="1"/>
  <c r="FD218" i="1" s="1"/>
  <c r="FC216" i="1"/>
  <c r="FC218" i="1"/>
  <c r="FB216" i="1"/>
  <c r="FB218" i="1" s="1"/>
  <c r="FA216" i="1"/>
  <c r="FA218" i="1" s="1"/>
  <c r="EZ216" i="1"/>
  <c r="EZ218" i="1" s="1"/>
  <c r="EY216" i="1"/>
  <c r="EY218" i="1" s="1"/>
  <c r="EX216" i="1"/>
  <c r="EX218" i="1" s="1"/>
  <c r="EW216" i="1"/>
  <c r="EW218" i="1" s="1"/>
  <c r="EV216" i="1"/>
  <c r="EV218" i="1" s="1"/>
  <c r="EU216" i="1"/>
  <c r="EU218" i="1"/>
  <c r="ET216" i="1"/>
  <c r="ET218" i="1"/>
  <c r="ES216" i="1"/>
  <c r="ES218" i="1"/>
  <c r="ER216" i="1"/>
  <c r="ER218" i="1"/>
  <c r="EQ216" i="1"/>
  <c r="EQ218" i="1"/>
  <c r="EP216" i="1"/>
  <c r="EP218" i="1"/>
  <c r="EO216" i="1"/>
  <c r="EO218" i="1"/>
  <c r="EN216" i="1"/>
  <c r="EN218" i="1"/>
  <c r="EM216" i="1"/>
  <c r="EM218" i="1"/>
  <c r="EL216" i="1"/>
  <c r="EL218" i="1"/>
  <c r="EK216" i="1"/>
  <c r="EK218" i="1"/>
  <c r="EJ216" i="1"/>
  <c r="EJ218" i="1"/>
  <c r="EI216" i="1"/>
  <c r="EI218" i="1"/>
  <c r="EH216" i="1"/>
  <c r="EH218" i="1"/>
  <c r="EG216" i="1"/>
  <c r="EG218" i="1"/>
  <c r="EF216" i="1"/>
  <c r="EF218" i="1"/>
  <c r="EE216" i="1"/>
  <c r="EE218" i="1"/>
  <c r="ED216" i="1"/>
  <c r="ED218" i="1"/>
  <c r="EC216" i="1"/>
  <c r="EC218" i="1"/>
  <c r="EB216" i="1"/>
  <c r="EB218" i="1"/>
  <c r="EA216" i="1"/>
  <c r="EA218" i="1"/>
  <c r="DZ216" i="1"/>
  <c r="DZ218" i="1"/>
  <c r="DY216" i="1"/>
  <c r="DY218" i="1"/>
  <c r="DX216" i="1"/>
  <c r="DX218" i="1"/>
  <c r="DW216" i="1"/>
  <c r="DW218" i="1"/>
  <c r="DV216" i="1"/>
  <c r="DV218" i="1"/>
  <c r="DU216" i="1"/>
  <c r="DU218" i="1"/>
  <c r="DT216" i="1"/>
  <c r="DT218" i="1"/>
  <c r="DS216" i="1"/>
  <c r="DS218" i="1"/>
  <c r="DR216" i="1"/>
  <c r="DR218" i="1"/>
  <c r="DQ216" i="1"/>
  <c r="DQ218" i="1"/>
  <c r="DP216" i="1"/>
  <c r="DP218" i="1"/>
  <c r="DO216" i="1"/>
  <c r="DO218" i="1"/>
  <c r="DN216" i="1"/>
  <c r="DN218" i="1"/>
  <c r="DM216" i="1"/>
  <c r="DM218" i="1"/>
  <c r="DL216" i="1"/>
  <c r="DL218" i="1"/>
  <c r="DK216" i="1"/>
  <c r="DK218" i="1"/>
  <c r="DJ216" i="1"/>
  <c r="DJ218" i="1"/>
  <c r="DI216" i="1"/>
  <c r="DI218" i="1"/>
  <c r="DH216" i="1"/>
  <c r="DH218" i="1"/>
  <c r="DG216" i="1"/>
  <c r="DG218" i="1"/>
  <c r="DF216" i="1"/>
  <c r="DF218" i="1"/>
  <c r="DE216" i="1"/>
  <c r="DE218" i="1"/>
  <c r="DD216" i="1"/>
  <c r="DD218" i="1"/>
  <c r="DC216" i="1"/>
  <c r="DC218" i="1"/>
  <c r="DB216" i="1"/>
  <c r="DB218" i="1"/>
  <c r="DA216" i="1"/>
  <c r="DA218" i="1"/>
  <c r="CZ216" i="1"/>
  <c r="CZ218" i="1"/>
  <c r="CY216" i="1"/>
  <c r="CY218" i="1"/>
  <c r="CX216" i="1"/>
  <c r="CX218" i="1"/>
  <c r="CW216" i="1"/>
  <c r="CW218" i="1"/>
  <c r="CV216" i="1"/>
  <c r="CV218" i="1"/>
  <c r="CU216" i="1"/>
  <c r="CU218" i="1"/>
  <c r="CT216" i="1"/>
  <c r="CT218" i="1"/>
  <c r="CS216" i="1"/>
  <c r="CS218" i="1"/>
  <c r="CR216" i="1"/>
  <c r="CR218" i="1"/>
  <c r="CQ216" i="1"/>
  <c r="CQ218" i="1"/>
  <c r="CP216" i="1"/>
  <c r="CP218" i="1"/>
  <c r="CO216" i="1"/>
  <c r="CO218" i="1"/>
  <c r="CN216" i="1"/>
  <c r="CN218" i="1"/>
  <c r="CM216" i="1"/>
  <c r="CM218" i="1"/>
  <c r="CL216" i="1"/>
  <c r="CL218" i="1"/>
  <c r="CK216" i="1"/>
  <c r="CK218" i="1"/>
  <c r="CJ216" i="1"/>
  <c r="CJ218" i="1"/>
  <c r="CI216" i="1"/>
  <c r="CI218" i="1"/>
  <c r="CH216" i="1"/>
  <c r="CH218" i="1"/>
  <c r="CG216" i="1"/>
  <c r="CG218" i="1"/>
  <c r="CF216" i="1"/>
  <c r="CF218" i="1"/>
  <c r="CE216" i="1"/>
  <c r="CE218" i="1"/>
  <c r="CD216" i="1"/>
  <c r="CD218" i="1"/>
  <c r="CC216" i="1"/>
  <c r="CC218" i="1"/>
  <c r="CB216" i="1"/>
  <c r="CB218" i="1"/>
  <c r="CA216" i="1"/>
  <c r="CA218" i="1"/>
  <c r="BZ216" i="1"/>
  <c r="BZ218" i="1"/>
  <c r="BY216" i="1"/>
  <c r="BY218" i="1"/>
  <c r="BX216" i="1"/>
  <c r="BX218" i="1"/>
  <c r="BW216" i="1"/>
  <c r="BW218" i="1"/>
  <c r="BV216" i="1"/>
  <c r="BV218" i="1"/>
  <c r="BU216" i="1"/>
  <c r="BU218" i="1"/>
  <c r="BT216" i="1"/>
  <c r="BT218" i="1"/>
  <c r="BS216" i="1"/>
  <c r="BS218" i="1"/>
  <c r="BR216" i="1"/>
  <c r="BR218" i="1"/>
  <c r="BQ216" i="1"/>
  <c r="BQ218" i="1"/>
  <c r="BP216" i="1"/>
  <c r="BP218" i="1"/>
  <c r="BO216" i="1"/>
  <c r="BO218" i="1"/>
  <c r="BN216" i="1"/>
  <c r="BN218" i="1"/>
  <c r="BM216" i="1"/>
  <c r="BM218" i="1"/>
  <c r="BL216" i="1"/>
  <c r="BL218" i="1"/>
  <c r="BK216" i="1"/>
  <c r="BK218" i="1"/>
  <c r="BJ216" i="1"/>
  <c r="BJ218" i="1"/>
  <c r="BI216" i="1"/>
  <c r="BI218" i="1"/>
  <c r="BH216" i="1"/>
  <c r="BH218" i="1"/>
  <c r="BG216" i="1"/>
  <c r="BG218" i="1"/>
  <c r="BF216" i="1"/>
  <c r="BF218" i="1"/>
  <c r="BE216" i="1"/>
  <c r="BE218" i="1"/>
  <c r="BD216" i="1"/>
  <c r="BD218" i="1"/>
  <c r="BC216" i="1"/>
  <c r="BC218" i="1"/>
  <c r="BB216" i="1"/>
  <c r="BB218" i="1"/>
  <c r="BA216" i="1"/>
  <c r="BA218" i="1"/>
  <c r="AZ216" i="1"/>
  <c r="AZ218" i="1"/>
  <c r="AY216" i="1"/>
  <c r="AY218" i="1"/>
  <c r="AX216" i="1"/>
  <c r="AX218" i="1"/>
  <c r="AW216" i="1"/>
  <c r="AW218" i="1"/>
  <c r="AV216" i="1"/>
  <c r="AV218" i="1"/>
  <c r="AU216" i="1"/>
  <c r="AU218" i="1"/>
  <c r="AT216" i="1"/>
  <c r="AT218" i="1"/>
  <c r="AS216" i="1"/>
  <c r="AS218" i="1"/>
  <c r="AR216" i="1"/>
  <c r="AR218" i="1"/>
  <c r="AQ216" i="1"/>
  <c r="AQ218" i="1"/>
  <c r="AP216" i="1"/>
  <c r="AP218" i="1"/>
  <c r="AO216" i="1"/>
  <c r="AO218" i="1"/>
  <c r="AN216" i="1"/>
  <c r="AN218" i="1"/>
  <c r="AM216" i="1"/>
  <c r="AM218" i="1"/>
  <c r="AL216" i="1"/>
  <c r="AL218" i="1"/>
  <c r="AK216" i="1"/>
  <c r="AK218" i="1"/>
  <c r="AJ216" i="1"/>
  <c r="AJ218" i="1"/>
  <c r="AI216" i="1"/>
  <c r="AI218" i="1"/>
  <c r="AH216" i="1"/>
  <c r="AH218" i="1"/>
  <c r="AG216" i="1"/>
  <c r="AG218" i="1"/>
  <c r="AF216" i="1"/>
  <c r="AF218" i="1"/>
  <c r="AE216" i="1"/>
  <c r="AE218" i="1"/>
  <c r="AD216" i="1"/>
  <c r="AC216" i="1"/>
  <c r="AC218" i="1"/>
  <c r="AB216" i="1"/>
  <c r="AB218" i="1"/>
  <c r="AA216" i="1"/>
  <c r="AA218" i="1" s="1"/>
  <c r="Z216" i="1"/>
  <c r="Z218" i="1"/>
  <c r="Y216" i="1"/>
  <c r="Y218" i="1" s="1"/>
  <c r="X216" i="1"/>
  <c r="X218" i="1"/>
  <c r="W216" i="1"/>
  <c r="W218" i="1" s="1"/>
  <c r="V216" i="1"/>
  <c r="V218" i="1"/>
  <c r="U216" i="1"/>
  <c r="U218" i="1" s="1"/>
  <c r="T216" i="1"/>
  <c r="T218" i="1"/>
  <c r="S216" i="1"/>
  <c r="S218" i="1" s="1"/>
  <c r="R216" i="1"/>
  <c r="R218" i="1"/>
  <c r="Q216" i="1"/>
  <c r="Q218" i="1" s="1"/>
  <c r="P216" i="1"/>
  <c r="P218" i="1"/>
  <c r="O216" i="1"/>
  <c r="O218" i="1" s="1"/>
  <c r="N216" i="1"/>
  <c r="N218" i="1"/>
  <c r="M216" i="1"/>
  <c r="M218" i="1" s="1"/>
  <c r="L216" i="1"/>
  <c r="L218" i="1"/>
  <c r="K216" i="1"/>
  <c r="K218" i="1" s="1"/>
  <c r="J216" i="1"/>
  <c r="J218" i="1"/>
  <c r="I216" i="1"/>
  <c r="I218" i="1" s="1"/>
  <c r="H216" i="1"/>
  <c r="H218" i="1"/>
  <c r="G216" i="1"/>
  <c r="G218" i="1" s="1"/>
  <c r="F216" i="1"/>
  <c r="F218" i="1"/>
  <c r="E216" i="1"/>
  <c r="E218" i="1" s="1"/>
  <c r="D216" i="1"/>
  <c r="D218" i="1"/>
  <c r="C216" i="1"/>
  <c r="C218" i="1" s="1"/>
  <c r="OU217" i="1"/>
  <c r="OT217" i="1"/>
  <c r="OS217" i="1"/>
  <c r="OR217" i="1"/>
  <c r="OQ217" i="1"/>
  <c r="OP217" i="1"/>
  <c r="OO217" i="1"/>
  <c r="ON217" i="1"/>
  <c r="OM217" i="1"/>
  <c r="OL217" i="1"/>
  <c r="OK217" i="1"/>
  <c r="OJ217" i="1"/>
  <c r="OI217" i="1"/>
  <c r="OH217" i="1"/>
  <c r="OG217" i="1"/>
  <c r="OF217" i="1"/>
  <c r="OE217" i="1"/>
  <c r="OD217" i="1"/>
  <c r="OC217" i="1"/>
  <c r="OB217" i="1"/>
  <c r="OA217" i="1"/>
  <c r="NZ217" i="1"/>
  <c r="NY217" i="1"/>
  <c r="NX217" i="1"/>
  <c r="NW217" i="1"/>
  <c r="NV217" i="1"/>
  <c r="NU217" i="1"/>
  <c r="NT217" i="1"/>
  <c r="NS217" i="1"/>
  <c r="NR217" i="1"/>
  <c r="NQ217" i="1"/>
  <c r="NP217" i="1"/>
  <c r="NO217" i="1"/>
  <c r="NN217" i="1"/>
  <c r="NM217" i="1"/>
  <c r="NL217" i="1"/>
  <c r="NK217" i="1"/>
  <c r="NJ217" i="1"/>
  <c r="NI217" i="1"/>
  <c r="NH217" i="1"/>
  <c r="NG217" i="1"/>
  <c r="NF217" i="1"/>
  <c r="NE217" i="1"/>
  <c r="ND217" i="1"/>
  <c r="NC217" i="1"/>
  <c r="NB217" i="1"/>
  <c r="NA217" i="1"/>
  <c r="MZ217" i="1"/>
  <c r="MY217" i="1"/>
  <c r="MX217" i="1"/>
  <c r="MW217" i="1"/>
  <c r="MV217" i="1"/>
  <c r="MU217" i="1"/>
  <c r="MT217" i="1"/>
  <c r="MS217" i="1"/>
  <c r="MR217" i="1"/>
  <c r="MQ217" i="1"/>
  <c r="MP217" i="1"/>
  <c r="MO217" i="1"/>
  <c r="MN217" i="1"/>
  <c r="MM217" i="1"/>
  <c r="ML217" i="1"/>
  <c r="MK217" i="1"/>
  <c r="MJ217" i="1"/>
  <c r="MI217" i="1"/>
  <c r="MH217" i="1"/>
  <c r="MG217" i="1"/>
  <c r="MF217" i="1"/>
  <c r="ME217" i="1"/>
  <c r="MD217" i="1"/>
  <c r="MC217" i="1"/>
  <c r="MB217" i="1"/>
  <c r="MA217" i="1"/>
  <c r="LZ217" i="1"/>
  <c r="LY217" i="1"/>
  <c r="LX217" i="1"/>
  <c r="LW217" i="1"/>
  <c r="LV217" i="1"/>
  <c r="LU217" i="1"/>
  <c r="LT217" i="1"/>
  <c r="LS217" i="1"/>
  <c r="LR217" i="1"/>
  <c r="LQ217" i="1"/>
  <c r="LP217" i="1"/>
  <c r="LO217" i="1"/>
  <c r="LN217" i="1"/>
  <c r="LM217" i="1"/>
  <c r="LL217" i="1"/>
  <c r="LK217" i="1"/>
  <c r="LJ217" i="1"/>
  <c r="LI217" i="1"/>
  <c r="LH217" i="1"/>
  <c r="LG217" i="1"/>
  <c r="LF217" i="1"/>
  <c r="LE217" i="1"/>
  <c r="LD217" i="1"/>
  <c r="LC217" i="1"/>
  <c r="LB217" i="1"/>
  <c r="LA217" i="1"/>
  <c r="KZ217" i="1"/>
  <c r="KY217" i="1"/>
  <c r="KX217" i="1"/>
  <c r="KW217" i="1"/>
  <c r="KV217" i="1"/>
  <c r="KU217" i="1"/>
  <c r="KT217" i="1"/>
  <c r="KS217" i="1"/>
  <c r="KR217" i="1"/>
  <c r="KQ217" i="1"/>
  <c r="KP217" i="1"/>
  <c r="KO217" i="1"/>
  <c r="KN217" i="1"/>
  <c r="KM217" i="1"/>
  <c r="KL217" i="1"/>
  <c r="KK217" i="1"/>
  <c r="KJ217" i="1"/>
  <c r="KI217" i="1"/>
  <c r="KH217" i="1"/>
  <c r="KG217" i="1"/>
  <c r="KF217" i="1"/>
  <c r="KE217" i="1"/>
  <c r="KD217" i="1"/>
  <c r="KC217" i="1"/>
  <c r="KB217" i="1"/>
  <c r="KA217" i="1"/>
  <c r="JZ217" i="1"/>
  <c r="JY217" i="1"/>
  <c r="JX217" i="1"/>
  <c r="JW217" i="1"/>
  <c r="JV217" i="1"/>
  <c r="JU217" i="1"/>
  <c r="JT217" i="1"/>
  <c r="JS217" i="1"/>
  <c r="JR217" i="1"/>
  <c r="JQ217" i="1"/>
  <c r="JP217" i="1"/>
  <c r="JO217" i="1"/>
  <c r="JN217" i="1"/>
  <c r="JM217" i="1"/>
  <c r="JL217" i="1"/>
  <c r="JK217" i="1"/>
  <c r="JJ217" i="1"/>
  <c r="JI217" i="1"/>
  <c r="JH217" i="1"/>
  <c r="JG217" i="1"/>
  <c r="JF217" i="1"/>
  <c r="JE217" i="1"/>
  <c r="JD217" i="1"/>
  <c r="JC217" i="1"/>
  <c r="JB217" i="1"/>
  <c r="JA217" i="1"/>
  <c r="IZ217" i="1"/>
  <c r="IY217" i="1"/>
  <c r="IX217" i="1"/>
  <c r="IW217" i="1"/>
  <c r="IV217" i="1"/>
  <c r="IU217" i="1"/>
  <c r="IT217" i="1"/>
  <c r="IS217" i="1"/>
  <c r="IR217" i="1"/>
  <c r="IQ217" i="1"/>
  <c r="IP217" i="1"/>
  <c r="IO217" i="1"/>
  <c r="IN217" i="1"/>
  <c r="IM217" i="1"/>
  <c r="IL217" i="1"/>
  <c r="IK217" i="1"/>
  <c r="IJ217" i="1"/>
  <c r="II217" i="1"/>
  <c r="IH217" i="1"/>
  <c r="IG217" i="1"/>
  <c r="IF217" i="1"/>
  <c r="IE217" i="1"/>
  <c r="ID217" i="1"/>
  <c r="IC217" i="1"/>
  <c r="IB217" i="1"/>
  <c r="IA217" i="1"/>
  <c r="HZ217" i="1"/>
  <c r="HY217" i="1"/>
  <c r="HX217" i="1"/>
  <c r="HW217" i="1"/>
  <c r="HV217" i="1"/>
  <c r="HU217" i="1"/>
  <c r="HT217" i="1"/>
  <c r="HS217" i="1"/>
  <c r="HR217" i="1"/>
  <c r="HQ217" i="1"/>
  <c r="HP217" i="1"/>
  <c r="HO217" i="1"/>
  <c r="HN217" i="1"/>
  <c r="HM217" i="1"/>
  <c r="HL217" i="1"/>
  <c r="HK217" i="1"/>
  <c r="HJ217" i="1"/>
  <c r="HI217" i="1"/>
  <c r="HH217" i="1"/>
  <c r="HG217" i="1"/>
  <c r="HF217" i="1"/>
  <c r="HE217" i="1"/>
  <c r="HD217" i="1"/>
  <c r="HC217" i="1"/>
  <c r="HB217" i="1"/>
  <c r="HA217" i="1"/>
  <c r="GZ217" i="1"/>
  <c r="GY217" i="1"/>
  <c r="GX217" i="1"/>
  <c r="GW217" i="1"/>
  <c r="GV217" i="1"/>
  <c r="GU217" i="1"/>
  <c r="GT217" i="1"/>
  <c r="GS217" i="1"/>
  <c r="GR217" i="1"/>
  <c r="GQ217" i="1"/>
  <c r="GP217" i="1"/>
  <c r="GO217" i="1"/>
  <c r="GN217" i="1"/>
  <c r="GM217" i="1"/>
  <c r="GL217" i="1"/>
  <c r="GK217" i="1"/>
  <c r="GJ217" i="1"/>
  <c r="GI217" i="1"/>
  <c r="GH217" i="1"/>
  <c r="GG217" i="1"/>
  <c r="GF217" i="1"/>
  <c r="GE217" i="1"/>
  <c r="GD217" i="1"/>
  <c r="GC217" i="1"/>
  <c r="GB217" i="1"/>
  <c r="GA217" i="1"/>
  <c r="FZ217" i="1"/>
  <c r="FY217" i="1"/>
  <c r="FX217" i="1"/>
  <c r="FW217" i="1"/>
  <c r="FV217" i="1"/>
  <c r="FU217" i="1"/>
  <c r="FT217" i="1"/>
  <c r="FS217" i="1"/>
  <c r="FR217" i="1"/>
  <c r="FQ217" i="1"/>
  <c r="FP217" i="1"/>
  <c r="FO217" i="1"/>
  <c r="FN217" i="1"/>
  <c r="FM217" i="1"/>
  <c r="FL217" i="1"/>
  <c r="FK217" i="1"/>
  <c r="FJ217" i="1"/>
  <c r="FI217" i="1"/>
  <c r="FH217" i="1"/>
  <c r="FG217" i="1"/>
  <c r="FF217" i="1"/>
  <c r="FE217" i="1"/>
  <c r="FD217" i="1"/>
  <c r="FC217" i="1"/>
  <c r="FB217" i="1"/>
  <c r="FA217" i="1"/>
  <c r="EZ217" i="1"/>
  <c r="EY217" i="1"/>
  <c r="EX217" i="1"/>
  <c r="EW217" i="1"/>
  <c r="EV217" i="1"/>
  <c r="EU217" i="1"/>
  <c r="ET217" i="1"/>
  <c r="ES217" i="1"/>
  <c r="ER217" i="1"/>
  <c r="EQ217" i="1"/>
  <c r="EP217" i="1"/>
  <c r="EO217" i="1"/>
  <c r="EN217" i="1"/>
  <c r="EM217" i="1"/>
  <c r="EL217" i="1"/>
  <c r="EK217" i="1"/>
  <c r="EJ217" i="1"/>
  <c r="EI217" i="1"/>
  <c r="EH217" i="1"/>
  <c r="EG217" i="1"/>
  <c r="EF217" i="1"/>
  <c r="EE217" i="1"/>
  <c r="ED217" i="1"/>
  <c r="EC217" i="1"/>
  <c r="EB217" i="1"/>
  <c r="EA217" i="1"/>
  <c r="DZ217" i="1"/>
  <c r="DY217" i="1"/>
  <c r="DX217" i="1"/>
  <c r="DW217" i="1"/>
  <c r="DV217" i="1"/>
  <c r="DU217" i="1"/>
  <c r="DT217" i="1"/>
  <c r="DS217" i="1"/>
  <c r="DR217" i="1"/>
  <c r="DQ217" i="1"/>
  <c r="DP217" i="1"/>
  <c r="DO217" i="1"/>
  <c r="DN217" i="1"/>
  <c r="DM217" i="1"/>
  <c r="DL217" i="1"/>
  <c r="DK217" i="1"/>
  <c r="DJ217" i="1"/>
  <c r="DI217" i="1"/>
  <c r="DH217" i="1"/>
  <c r="DG217" i="1"/>
  <c r="DF217" i="1"/>
  <c r="DE217" i="1"/>
  <c r="DD217" i="1"/>
  <c r="DC217" i="1"/>
  <c r="DB217" i="1"/>
  <c r="DA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OU215" i="1"/>
  <c r="OT215" i="1"/>
  <c r="OS215" i="1"/>
  <c r="OR215" i="1"/>
  <c r="OQ215" i="1"/>
  <c r="OP215" i="1"/>
  <c r="OO215" i="1"/>
  <c r="ON215" i="1"/>
  <c r="OM215" i="1"/>
  <c r="OL215" i="1"/>
  <c r="OK215" i="1"/>
  <c r="OJ215" i="1"/>
  <c r="OI215" i="1"/>
  <c r="OH215" i="1"/>
  <c r="OG215" i="1"/>
  <c r="OF215" i="1"/>
  <c r="OE215" i="1"/>
  <c r="OD215" i="1"/>
  <c r="OC215" i="1"/>
  <c r="OB215" i="1"/>
  <c r="OA215" i="1"/>
  <c r="NZ215" i="1"/>
  <c r="NY215" i="1"/>
  <c r="NX215" i="1"/>
  <c r="NW215" i="1"/>
  <c r="NV215" i="1"/>
  <c r="NU215" i="1"/>
  <c r="NT215" i="1"/>
  <c r="NS215" i="1"/>
  <c r="NR215" i="1"/>
  <c r="NQ215" i="1"/>
  <c r="NP215" i="1"/>
  <c r="NO215" i="1"/>
  <c r="NN215" i="1"/>
  <c r="NM215" i="1"/>
  <c r="NL215" i="1"/>
  <c r="NK215" i="1"/>
  <c r="NJ215" i="1"/>
  <c r="NI215" i="1"/>
  <c r="NH215" i="1"/>
  <c r="NG215" i="1"/>
  <c r="NF215" i="1"/>
  <c r="NE215" i="1"/>
  <c r="ND215" i="1"/>
  <c r="NC215" i="1"/>
  <c r="NB215" i="1"/>
  <c r="NA215" i="1"/>
  <c r="MZ215" i="1"/>
  <c r="MY215" i="1"/>
  <c r="MX215" i="1"/>
  <c r="MW215" i="1"/>
  <c r="MV215" i="1"/>
  <c r="MU215" i="1"/>
  <c r="MT215" i="1"/>
  <c r="MS215" i="1"/>
  <c r="MR215" i="1"/>
  <c r="MQ215" i="1"/>
  <c r="MP215" i="1"/>
  <c r="MO215" i="1"/>
  <c r="MN215" i="1"/>
  <c r="MM215" i="1"/>
  <c r="ML215" i="1"/>
  <c r="MK215" i="1"/>
  <c r="MJ215" i="1"/>
  <c r="MI215" i="1"/>
  <c r="MH215" i="1"/>
  <c r="MG215" i="1"/>
  <c r="MF215" i="1"/>
  <c r="ME215" i="1"/>
  <c r="MD215" i="1"/>
  <c r="MC215" i="1"/>
  <c r="MB215" i="1"/>
  <c r="MA215" i="1"/>
  <c r="LZ215" i="1"/>
  <c r="LY215" i="1"/>
  <c r="LX215" i="1"/>
  <c r="LW215" i="1"/>
  <c r="LV215" i="1"/>
  <c r="LU215" i="1"/>
  <c r="LT215" i="1"/>
  <c r="LS215" i="1"/>
  <c r="LR215" i="1"/>
  <c r="LQ215" i="1"/>
  <c r="LP215" i="1"/>
  <c r="LO215" i="1"/>
  <c r="LN215" i="1"/>
  <c r="LM215" i="1"/>
  <c r="LL215" i="1"/>
  <c r="LK215" i="1"/>
  <c r="LJ215" i="1"/>
  <c r="LI215" i="1"/>
  <c r="LH215" i="1"/>
  <c r="LG215" i="1"/>
  <c r="LF215" i="1"/>
  <c r="LE215" i="1"/>
  <c r="LD215" i="1"/>
  <c r="LC215" i="1"/>
  <c r="LB215" i="1"/>
  <c r="LA215" i="1"/>
  <c r="KZ215" i="1"/>
  <c r="KY215" i="1"/>
  <c r="KX215" i="1"/>
  <c r="KW215" i="1"/>
  <c r="KV215" i="1"/>
  <c r="KU215" i="1"/>
  <c r="KT215" i="1"/>
  <c r="KS215" i="1"/>
  <c r="KR215" i="1"/>
  <c r="KQ215" i="1"/>
  <c r="KP215" i="1"/>
  <c r="KO215" i="1"/>
  <c r="KN215" i="1"/>
  <c r="KM215" i="1"/>
  <c r="KL215" i="1"/>
  <c r="KK215" i="1"/>
  <c r="KJ215" i="1"/>
  <c r="KI215" i="1"/>
  <c r="KH215" i="1"/>
  <c r="KG215" i="1"/>
  <c r="KF215" i="1"/>
  <c r="KE215" i="1"/>
  <c r="KD215" i="1"/>
  <c r="KC215" i="1"/>
  <c r="KB215" i="1"/>
  <c r="KA215" i="1"/>
  <c r="JZ215" i="1"/>
  <c r="JY215" i="1"/>
  <c r="JX215" i="1"/>
  <c r="JW215" i="1"/>
  <c r="JV215" i="1"/>
  <c r="JU215" i="1"/>
  <c r="JT215" i="1"/>
  <c r="JS215" i="1"/>
  <c r="JR215" i="1"/>
  <c r="JQ215" i="1"/>
  <c r="JP215" i="1"/>
  <c r="JO215" i="1"/>
  <c r="JN215" i="1"/>
  <c r="JM215" i="1"/>
  <c r="JL215" i="1"/>
  <c r="JK215" i="1"/>
  <c r="JJ215" i="1"/>
  <c r="JI215" i="1"/>
  <c r="JH215" i="1"/>
  <c r="JG215" i="1"/>
  <c r="JF215" i="1"/>
  <c r="JE215" i="1"/>
  <c r="JD215" i="1"/>
  <c r="JC215" i="1"/>
  <c r="JB215" i="1"/>
  <c r="JA215" i="1"/>
  <c r="IZ215" i="1"/>
  <c r="IY215" i="1"/>
  <c r="IX215" i="1"/>
  <c r="IW215" i="1"/>
  <c r="IV215" i="1"/>
  <c r="IU215" i="1"/>
  <c r="IT215" i="1"/>
  <c r="IS215" i="1"/>
  <c r="IR215" i="1"/>
  <c r="IQ215" i="1"/>
  <c r="IP215" i="1"/>
  <c r="IO215" i="1"/>
  <c r="IN215" i="1"/>
  <c r="IM215" i="1"/>
  <c r="IL215" i="1"/>
  <c r="IK215" i="1"/>
  <c r="IJ215" i="1"/>
  <c r="II215" i="1"/>
  <c r="IH215" i="1"/>
  <c r="IG215" i="1"/>
  <c r="IF215" i="1"/>
  <c r="IE215" i="1"/>
  <c r="ID215" i="1"/>
  <c r="IC215" i="1"/>
  <c r="IB215" i="1"/>
  <c r="IA215" i="1"/>
  <c r="HZ215" i="1"/>
  <c r="HY215" i="1"/>
  <c r="HX215" i="1"/>
  <c r="HW215" i="1"/>
  <c r="HV215" i="1"/>
  <c r="HU215" i="1"/>
  <c r="HT215" i="1"/>
  <c r="HS215" i="1"/>
  <c r="HR215" i="1"/>
  <c r="HQ215" i="1"/>
  <c r="HP215" i="1"/>
  <c r="HO215" i="1"/>
  <c r="HN215" i="1"/>
  <c r="HM215" i="1"/>
  <c r="HL215" i="1"/>
  <c r="HK215" i="1"/>
  <c r="HJ215" i="1"/>
  <c r="HI215" i="1"/>
  <c r="HH215" i="1"/>
  <c r="HG215" i="1"/>
  <c r="HF215" i="1"/>
  <c r="HE215" i="1"/>
  <c r="HD215" i="1"/>
  <c r="HC215" i="1"/>
  <c r="HB215" i="1"/>
  <c r="HA215" i="1"/>
  <c r="GZ215" i="1"/>
  <c r="GY215" i="1"/>
  <c r="GX215" i="1"/>
  <c r="GW215" i="1"/>
  <c r="GV215" i="1"/>
  <c r="GU215" i="1"/>
  <c r="GT215" i="1"/>
  <c r="GS215" i="1"/>
  <c r="GR215" i="1"/>
  <c r="GQ215" i="1"/>
  <c r="GP215" i="1"/>
  <c r="GO215" i="1"/>
  <c r="GN215" i="1"/>
  <c r="GM215" i="1"/>
  <c r="GL215" i="1"/>
  <c r="GK215" i="1"/>
  <c r="GJ215" i="1"/>
  <c r="GI215" i="1"/>
  <c r="GH215" i="1"/>
  <c r="GG215" i="1"/>
  <c r="GF215" i="1"/>
  <c r="GE215" i="1"/>
  <c r="GD215" i="1"/>
  <c r="GC215" i="1"/>
  <c r="GB215" i="1"/>
  <c r="GA215" i="1"/>
  <c r="FZ215" i="1"/>
  <c r="FY215" i="1"/>
  <c r="FX215" i="1"/>
  <c r="FW215" i="1"/>
  <c r="FV215" i="1"/>
  <c r="FU215" i="1"/>
  <c r="FT215" i="1"/>
  <c r="FS215" i="1"/>
  <c r="FR215" i="1"/>
  <c r="FQ215" i="1"/>
  <c r="FP215" i="1"/>
  <c r="FO215" i="1"/>
  <c r="FN215" i="1"/>
  <c r="FM215" i="1"/>
  <c r="FL215" i="1"/>
  <c r="FK215" i="1"/>
  <c r="FJ215" i="1"/>
  <c r="FI215" i="1"/>
  <c r="FH215" i="1"/>
  <c r="FG215" i="1"/>
  <c r="FF215" i="1"/>
  <c r="FE215" i="1"/>
  <c r="FD215" i="1"/>
  <c r="FC215" i="1"/>
  <c r="FB215" i="1"/>
  <c r="FA215" i="1"/>
  <c r="EZ215" i="1"/>
  <c r="EY215" i="1"/>
  <c r="EX215" i="1"/>
  <c r="EW215" i="1"/>
  <c r="EV215" i="1"/>
  <c r="EU215" i="1"/>
  <c r="ET215" i="1"/>
  <c r="ES215" i="1"/>
  <c r="ER215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U212" i="1"/>
  <c r="OT212" i="1"/>
  <c r="OS212" i="1"/>
  <c r="OR212" i="1"/>
  <c r="OQ212" i="1"/>
  <c r="OP212" i="1"/>
  <c r="OO212" i="1"/>
  <c r="ON212" i="1"/>
  <c r="OM212" i="1"/>
  <c r="OL212" i="1"/>
  <c r="OK212" i="1"/>
  <c r="OJ212" i="1"/>
  <c r="OI212" i="1"/>
  <c r="OH212" i="1"/>
  <c r="OG212" i="1"/>
  <c r="OF212" i="1"/>
  <c r="OE212" i="1"/>
  <c r="OD212" i="1"/>
  <c r="OC212" i="1"/>
  <c r="OB212" i="1"/>
  <c r="OA212" i="1"/>
  <c r="NZ212" i="1"/>
  <c r="NY212" i="1"/>
  <c r="NX212" i="1"/>
  <c r="NW212" i="1"/>
  <c r="NV212" i="1"/>
  <c r="NU212" i="1"/>
  <c r="NT212" i="1"/>
  <c r="NS212" i="1"/>
  <c r="NR212" i="1"/>
  <c r="NQ212" i="1"/>
  <c r="NP212" i="1"/>
  <c r="NO212" i="1"/>
  <c r="NN212" i="1"/>
  <c r="NM212" i="1"/>
  <c r="NL212" i="1"/>
  <c r="NK212" i="1"/>
  <c r="NJ212" i="1"/>
  <c r="NI212" i="1"/>
  <c r="NH212" i="1"/>
  <c r="NG212" i="1"/>
  <c r="NF212" i="1"/>
  <c r="NE212" i="1"/>
  <c r="ND212" i="1"/>
  <c r="NC212" i="1"/>
  <c r="NB212" i="1"/>
  <c r="NA212" i="1"/>
  <c r="MZ212" i="1"/>
  <c r="MY212" i="1"/>
  <c r="MX212" i="1"/>
  <c r="MW212" i="1"/>
  <c r="MV212" i="1"/>
  <c r="MU212" i="1"/>
  <c r="MT212" i="1"/>
  <c r="MS212" i="1"/>
  <c r="MR212" i="1"/>
  <c r="MQ212" i="1"/>
  <c r="MP212" i="1"/>
  <c r="MO212" i="1"/>
  <c r="MN212" i="1"/>
  <c r="MM212" i="1"/>
  <c r="ML212" i="1"/>
  <c r="MK212" i="1"/>
  <c r="MJ212" i="1"/>
  <c r="MI212" i="1"/>
  <c r="MH212" i="1"/>
  <c r="MG212" i="1"/>
  <c r="MF212" i="1"/>
  <c r="ME212" i="1"/>
  <c r="MD212" i="1"/>
  <c r="MC212" i="1"/>
  <c r="MB212" i="1"/>
  <c r="MA212" i="1"/>
  <c r="LZ212" i="1"/>
  <c r="LY212" i="1"/>
  <c r="LX212" i="1"/>
  <c r="LW212" i="1"/>
  <c r="LV212" i="1"/>
  <c r="LU212" i="1"/>
  <c r="LT212" i="1"/>
  <c r="LS212" i="1"/>
  <c r="LR212" i="1"/>
  <c r="LQ212" i="1"/>
  <c r="LP212" i="1"/>
  <c r="LO212" i="1"/>
  <c r="LN212" i="1"/>
  <c r="LM212" i="1"/>
  <c r="LL212" i="1"/>
  <c r="LK212" i="1"/>
  <c r="LJ212" i="1"/>
  <c r="LI212" i="1"/>
  <c r="LH212" i="1"/>
  <c r="LG212" i="1"/>
  <c r="LF212" i="1"/>
  <c r="LE212" i="1"/>
  <c r="LD212" i="1"/>
  <c r="LC212" i="1"/>
  <c r="LB212" i="1"/>
  <c r="LA212" i="1"/>
  <c r="KZ212" i="1"/>
  <c r="KY212" i="1"/>
  <c r="KX212" i="1"/>
  <c r="KW212" i="1"/>
  <c r="KV212" i="1"/>
  <c r="KU212" i="1"/>
  <c r="KT212" i="1"/>
  <c r="KS212" i="1"/>
  <c r="KR212" i="1"/>
  <c r="KQ212" i="1"/>
  <c r="KP212" i="1"/>
  <c r="KO212" i="1"/>
  <c r="KN212" i="1"/>
  <c r="KM212" i="1"/>
  <c r="KL212" i="1"/>
  <c r="KK212" i="1"/>
  <c r="KJ212" i="1"/>
  <c r="KI212" i="1"/>
  <c r="KH212" i="1"/>
  <c r="KG212" i="1"/>
  <c r="KF212" i="1"/>
  <c r="KE212" i="1"/>
  <c r="KD212" i="1"/>
  <c r="KC212" i="1"/>
  <c r="KB212" i="1"/>
  <c r="KA212" i="1"/>
  <c r="JZ212" i="1"/>
  <c r="JY212" i="1"/>
  <c r="JX212" i="1"/>
  <c r="JW212" i="1"/>
  <c r="JV212" i="1"/>
  <c r="JU212" i="1"/>
  <c r="JT212" i="1"/>
  <c r="JS212" i="1"/>
  <c r="JR212" i="1"/>
  <c r="JQ212" i="1"/>
  <c r="JP212" i="1"/>
  <c r="JO212" i="1"/>
  <c r="JN212" i="1"/>
  <c r="JM212" i="1"/>
  <c r="JL212" i="1"/>
  <c r="JK212" i="1"/>
  <c r="JJ212" i="1"/>
  <c r="JI212" i="1"/>
  <c r="JH212" i="1"/>
  <c r="JG212" i="1"/>
  <c r="JF212" i="1"/>
  <c r="JE212" i="1"/>
  <c r="JD212" i="1"/>
  <c r="JC212" i="1"/>
  <c r="JB212" i="1"/>
  <c r="JA212" i="1"/>
  <c r="IZ212" i="1"/>
  <c r="IY212" i="1"/>
  <c r="IX212" i="1"/>
  <c r="IW212" i="1"/>
  <c r="IV212" i="1"/>
  <c r="IU212" i="1"/>
  <c r="IT212" i="1"/>
  <c r="IS212" i="1"/>
  <c r="IR212" i="1"/>
  <c r="IQ212" i="1"/>
  <c r="IP212" i="1"/>
  <c r="IO212" i="1"/>
  <c r="IN212" i="1"/>
  <c r="IM212" i="1"/>
  <c r="IL212" i="1"/>
  <c r="IK212" i="1"/>
  <c r="IJ212" i="1"/>
  <c r="II212" i="1"/>
  <c r="IH212" i="1"/>
  <c r="IG212" i="1"/>
  <c r="IF212" i="1"/>
  <c r="IE212" i="1"/>
  <c r="ID212" i="1"/>
  <c r="IC212" i="1"/>
  <c r="IB212" i="1"/>
  <c r="IA212" i="1"/>
  <c r="HZ212" i="1"/>
  <c r="HY212" i="1"/>
  <c r="HX212" i="1"/>
  <c r="HW212" i="1"/>
  <c r="HV212" i="1"/>
  <c r="HU212" i="1"/>
  <c r="HT212" i="1"/>
  <c r="HS212" i="1"/>
  <c r="HR212" i="1"/>
  <c r="HQ212" i="1"/>
  <c r="HP212" i="1"/>
  <c r="HO212" i="1"/>
  <c r="HN212" i="1"/>
  <c r="HM212" i="1"/>
  <c r="HL212" i="1"/>
  <c r="HK212" i="1"/>
  <c r="HJ212" i="1"/>
  <c r="HI212" i="1"/>
  <c r="HH212" i="1"/>
  <c r="HG212" i="1"/>
  <c r="HF212" i="1"/>
  <c r="HE212" i="1"/>
  <c r="HD212" i="1"/>
  <c r="HC212" i="1"/>
  <c r="HB212" i="1"/>
  <c r="HA212" i="1"/>
  <c r="GZ212" i="1"/>
  <c r="GY212" i="1"/>
  <c r="GX212" i="1"/>
  <c r="GW212" i="1"/>
  <c r="GV212" i="1"/>
  <c r="GU212" i="1"/>
  <c r="GT212" i="1"/>
  <c r="GS212" i="1"/>
  <c r="GR212" i="1"/>
  <c r="GQ212" i="1"/>
  <c r="GP212" i="1"/>
  <c r="GO212" i="1"/>
  <c r="GN212" i="1"/>
  <c r="GM212" i="1"/>
  <c r="GL212" i="1"/>
  <c r="GK212" i="1"/>
  <c r="GJ212" i="1"/>
  <c r="GI212" i="1"/>
  <c r="GH212" i="1"/>
  <c r="GG212" i="1"/>
  <c r="GF212" i="1"/>
  <c r="GE212" i="1"/>
  <c r="GD212" i="1"/>
  <c r="GC212" i="1"/>
  <c r="GB212" i="1"/>
  <c r="GA212" i="1"/>
  <c r="FZ212" i="1"/>
  <c r="FY212" i="1"/>
  <c r="FX212" i="1"/>
  <c r="FW212" i="1"/>
  <c r="FV212" i="1"/>
  <c r="FU212" i="1"/>
  <c r="FT212" i="1"/>
  <c r="FS212" i="1"/>
  <c r="FR212" i="1"/>
  <c r="FQ212" i="1"/>
  <c r="FP212" i="1"/>
  <c r="FO212" i="1"/>
  <c r="FN212" i="1"/>
  <c r="FM212" i="1"/>
  <c r="FL212" i="1"/>
  <c r="FK212" i="1"/>
  <c r="FJ212" i="1"/>
  <c r="FI212" i="1"/>
  <c r="FH212" i="1"/>
  <c r="FG212" i="1"/>
  <c r="FF212" i="1"/>
  <c r="FE212" i="1"/>
  <c r="FD212" i="1"/>
  <c r="FC212" i="1"/>
  <c r="FB212" i="1"/>
  <c r="FA212" i="1"/>
  <c r="EZ212" i="1"/>
  <c r="EY212" i="1"/>
  <c r="EX212" i="1"/>
  <c r="EW212" i="1"/>
  <c r="EV212" i="1"/>
  <c r="EU212" i="1"/>
  <c r="ET212" i="1"/>
  <c r="ES212" i="1"/>
  <c r="ER212" i="1"/>
  <c r="EQ212" i="1"/>
  <c r="EP212" i="1"/>
  <c r="EO212" i="1"/>
  <c r="EN212" i="1"/>
  <c r="EM212" i="1"/>
  <c r="EL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DY212" i="1"/>
  <c r="DX212" i="1"/>
  <c r="DW212" i="1"/>
  <c r="DV212" i="1"/>
  <c r="DU212" i="1"/>
  <c r="DT212" i="1"/>
  <c r="DS212" i="1"/>
  <c r="DR212" i="1"/>
  <c r="DQ212" i="1"/>
  <c r="DP212" i="1"/>
  <c r="DO212" i="1"/>
  <c r="DN212" i="1"/>
  <c r="DM212" i="1"/>
  <c r="DL212" i="1"/>
  <c r="DK212" i="1"/>
  <c r="DJ212" i="1"/>
  <c r="DI212" i="1"/>
  <c r="DH212" i="1"/>
  <c r="DG212" i="1"/>
  <c r="DF212" i="1"/>
  <c r="DE212" i="1"/>
  <c r="DD212" i="1"/>
  <c r="DC212" i="1"/>
  <c r="DB212" i="1"/>
  <c r="DA212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U211" i="1"/>
  <c r="OT211" i="1"/>
  <c r="OS211" i="1"/>
  <c r="OR211" i="1"/>
  <c r="OQ211" i="1"/>
  <c r="OP211" i="1"/>
  <c r="OO211" i="1"/>
  <c r="ON211" i="1"/>
  <c r="OM211" i="1"/>
  <c r="OL211" i="1"/>
  <c r="OK211" i="1"/>
  <c r="OJ211" i="1"/>
  <c r="OI211" i="1"/>
  <c r="OH211" i="1"/>
  <c r="OG211" i="1"/>
  <c r="OF211" i="1"/>
  <c r="OE211" i="1"/>
  <c r="OD211" i="1"/>
  <c r="OC211" i="1"/>
  <c r="OB211" i="1"/>
  <c r="OA211" i="1"/>
  <c r="NZ211" i="1"/>
  <c r="NY211" i="1"/>
  <c r="NX211" i="1"/>
  <c r="NW211" i="1"/>
  <c r="NV211" i="1"/>
  <c r="NU211" i="1"/>
  <c r="NT211" i="1"/>
  <c r="NS211" i="1"/>
  <c r="NR211" i="1"/>
  <c r="NQ211" i="1"/>
  <c r="NP211" i="1"/>
  <c r="NO211" i="1"/>
  <c r="NN211" i="1"/>
  <c r="NM211" i="1"/>
  <c r="NL211" i="1"/>
  <c r="NK211" i="1"/>
  <c r="NJ211" i="1"/>
  <c r="NI211" i="1"/>
  <c r="NH211" i="1"/>
  <c r="NG211" i="1"/>
  <c r="NF211" i="1"/>
  <c r="NE211" i="1"/>
  <c r="ND211" i="1"/>
  <c r="NC211" i="1"/>
  <c r="NB211" i="1"/>
  <c r="NA211" i="1"/>
  <c r="MZ211" i="1"/>
  <c r="MY211" i="1"/>
  <c r="MX211" i="1"/>
  <c r="MW211" i="1"/>
  <c r="MV211" i="1"/>
  <c r="MU211" i="1"/>
  <c r="MT211" i="1"/>
  <c r="MS211" i="1"/>
  <c r="MR211" i="1"/>
  <c r="MQ211" i="1"/>
  <c r="MP211" i="1"/>
  <c r="MO211" i="1"/>
  <c r="MN211" i="1"/>
  <c r="MM211" i="1"/>
  <c r="ML211" i="1"/>
  <c r="MK211" i="1"/>
  <c r="MJ211" i="1"/>
  <c r="MI211" i="1"/>
  <c r="MH211" i="1"/>
  <c r="MG211" i="1"/>
  <c r="MF211" i="1"/>
  <c r="ME211" i="1"/>
  <c r="MD211" i="1"/>
  <c r="MC211" i="1"/>
  <c r="MB211" i="1"/>
  <c r="MA211" i="1"/>
  <c r="LZ211" i="1"/>
  <c r="LY211" i="1"/>
  <c r="LX211" i="1"/>
  <c r="LW211" i="1"/>
  <c r="LV211" i="1"/>
  <c r="LU211" i="1"/>
  <c r="LT211" i="1"/>
  <c r="LS211" i="1"/>
  <c r="LR211" i="1"/>
  <c r="LQ211" i="1"/>
  <c r="LP211" i="1"/>
  <c r="LO211" i="1"/>
  <c r="LN211" i="1"/>
  <c r="LM211" i="1"/>
  <c r="LL211" i="1"/>
  <c r="LK211" i="1"/>
  <c r="LJ211" i="1"/>
  <c r="LI211" i="1"/>
  <c r="LH211" i="1"/>
  <c r="LG211" i="1"/>
  <c r="LF211" i="1"/>
  <c r="LE211" i="1"/>
  <c r="LD211" i="1"/>
  <c r="LC211" i="1"/>
  <c r="LB211" i="1"/>
  <c r="LA211" i="1"/>
  <c r="KZ211" i="1"/>
  <c r="KY211" i="1"/>
  <c r="KX211" i="1"/>
  <c r="KW211" i="1"/>
  <c r="KV211" i="1"/>
  <c r="KU211" i="1"/>
  <c r="KT211" i="1"/>
  <c r="KS211" i="1"/>
  <c r="KR211" i="1"/>
  <c r="KQ211" i="1"/>
  <c r="KP211" i="1"/>
  <c r="KO211" i="1"/>
  <c r="KN211" i="1"/>
  <c r="KM211" i="1"/>
  <c r="KL211" i="1"/>
  <c r="KK211" i="1"/>
  <c r="KJ211" i="1"/>
  <c r="KI211" i="1"/>
  <c r="KH211" i="1"/>
  <c r="KG211" i="1"/>
  <c r="KF211" i="1"/>
  <c r="KE211" i="1"/>
  <c r="KD211" i="1"/>
  <c r="KC211" i="1"/>
  <c r="KB211" i="1"/>
  <c r="KA211" i="1"/>
  <c r="JZ211" i="1"/>
  <c r="JY211" i="1"/>
  <c r="JX211" i="1"/>
  <c r="JW211" i="1"/>
  <c r="JV211" i="1"/>
  <c r="JU211" i="1"/>
  <c r="JT211" i="1"/>
  <c r="JS211" i="1"/>
  <c r="JR211" i="1"/>
  <c r="JQ211" i="1"/>
  <c r="JP211" i="1"/>
  <c r="JO211" i="1"/>
  <c r="JN211" i="1"/>
  <c r="JM211" i="1"/>
  <c r="JL211" i="1"/>
  <c r="JK211" i="1"/>
  <c r="JJ211" i="1"/>
  <c r="JI211" i="1"/>
  <c r="JH211" i="1"/>
  <c r="JG211" i="1"/>
  <c r="JF211" i="1"/>
  <c r="JE211" i="1"/>
  <c r="JD211" i="1"/>
  <c r="JC211" i="1"/>
  <c r="JB211" i="1"/>
  <c r="JA211" i="1"/>
  <c r="IZ211" i="1"/>
  <c r="IY211" i="1"/>
  <c r="IX211" i="1"/>
  <c r="IW211" i="1"/>
  <c r="IV211" i="1"/>
  <c r="IU211" i="1"/>
  <c r="IT211" i="1"/>
  <c r="IS211" i="1"/>
  <c r="IR211" i="1"/>
  <c r="IQ211" i="1"/>
  <c r="IP211" i="1"/>
  <c r="IO211" i="1"/>
  <c r="IN211" i="1"/>
  <c r="IM211" i="1"/>
  <c r="IL211" i="1"/>
  <c r="IK211" i="1"/>
  <c r="IJ211" i="1"/>
  <c r="II211" i="1"/>
  <c r="IH211" i="1"/>
  <c r="IG211" i="1"/>
  <c r="IF211" i="1"/>
  <c r="IE211" i="1"/>
  <c r="ID211" i="1"/>
  <c r="IC211" i="1"/>
  <c r="IB211" i="1"/>
  <c r="IA211" i="1"/>
  <c r="HZ211" i="1"/>
  <c r="HY211" i="1"/>
  <c r="HX211" i="1"/>
  <c r="HW211" i="1"/>
  <c r="HV211" i="1"/>
  <c r="HU211" i="1"/>
  <c r="HT211" i="1"/>
  <c r="HS211" i="1"/>
  <c r="HR211" i="1"/>
  <c r="HQ211" i="1"/>
  <c r="HP211" i="1"/>
  <c r="HO211" i="1"/>
  <c r="HN211" i="1"/>
  <c r="HM211" i="1"/>
  <c r="HL211" i="1"/>
  <c r="HK211" i="1"/>
  <c r="HJ211" i="1"/>
  <c r="HI211" i="1"/>
  <c r="HH211" i="1"/>
  <c r="HG211" i="1"/>
  <c r="HF211" i="1"/>
  <c r="HE211" i="1"/>
  <c r="HD211" i="1"/>
  <c r="HC211" i="1"/>
  <c r="HB211" i="1"/>
  <c r="HA211" i="1"/>
  <c r="GZ211" i="1"/>
  <c r="GY211" i="1"/>
  <c r="GX211" i="1"/>
  <c r="GW211" i="1"/>
  <c r="GV211" i="1"/>
  <c r="GU211" i="1"/>
  <c r="GT211" i="1"/>
  <c r="GS211" i="1"/>
  <c r="GR211" i="1"/>
  <c r="GQ211" i="1"/>
  <c r="GP211" i="1"/>
  <c r="GO211" i="1"/>
  <c r="GN211" i="1"/>
  <c r="GM211" i="1"/>
  <c r="GL211" i="1"/>
  <c r="GK211" i="1"/>
  <c r="GJ211" i="1"/>
  <c r="GI211" i="1"/>
  <c r="GH211" i="1"/>
  <c r="GG211" i="1"/>
  <c r="GF211" i="1"/>
  <c r="GE211" i="1"/>
  <c r="GD211" i="1"/>
  <c r="GC211" i="1"/>
  <c r="GB211" i="1"/>
  <c r="GA211" i="1"/>
  <c r="FZ211" i="1"/>
  <c r="FY211" i="1"/>
  <c r="FX211" i="1"/>
  <c r="FW211" i="1"/>
  <c r="FV211" i="1"/>
  <c r="FU211" i="1"/>
  <c r="FT211" i="1"/>
  <c r="FS211" i="1"/>
  <c r="FR211" i="1"/>
  <c r="FQ211" i="1"/>
  <c r="FP211" i="1"/>
  <c r="FO211" i="1"/>
  <c r="FN211" i="1"/>
  <c r="FM211" i="1"/>
  <c r="FL211" i="1"/>
  <c r="FK211" i="1"/>
  <c r="FJ211" i="1"/>
  <c r="FI211" i="1"/>
  <c r="FH211" i="1"/>
  <c r="FG211" i="1"/>
  <c r="FF211" i="1"/>
  <c r="FE211" i="1"/>
  <c r="FD211" i="1"/>
  <c r="FC211" i="1"/>
  <c r="FB211" i="1"/>
  <c r="FA211" i="1"/>
  <c r="EZ211" i="1"/>
  <c r="EY211" i="1"/>
  <c r="EX211" i="1"/>
  <c r="EW211" i="1"/>
  <c r="EV211" i="1"/>
  <c r="EU211" i="1"/>
  <c r="ET211" i="1"/>
  <c r="ES211" i="1"/>
  <c r="ER211" i="1"/>
  <c r="EQ211" i="1"/>
  <c r="EP211" i="1"/>
  <c r="EO211" i="1"/>
  <c r="EN211" i="1"/>
  <c r="EM211" i="1"/>
  <c r="EL211" i="1"/>
  <c r="EK211" i="1"/>
  <c r="EJ211" i="1"/>
  <c r="EI211" i="1"/>
  <c r="EH211" i="1"/>
  <c r="EG211" i="1"/>
  <c r="EF211" i="1"/>
  <c r="EE211" i="1"/>
  <c r="ED211" i="1"/>
  <c r="EC211" i="1"/>
  <c r="EB211" i="1"/>
  <c r="EA211" i="1"/>
  <c r="DZ211" i="1"/>
  <c r="DY211" i="1"/>
  <c r="DX211" i="1"/>
  <c r="DW211" i="1"/>
  <c r="DV211" i="1"/>
  <c r="DU211" i="1"/>
  <c r="DT211" i="1"/>
  <c r="DS211" i="1"/>
  <c r="DR211" i="1"/>
  <c r="DQ211" i="1"/>
  <c r="DP211" i="1"/>
  <c r="DO211" i="1"/>
  <c r="DN211" i="1"/>
  <c r="DM211" i="1"/>
  <c r="DL211" i="1"/>
  <c r="DK211" i="1"/>
  <c r="DJ211" i="1"/>
  <c r="DI211" i="1"/>
  <c r="DH211" i="1"/>
  <c r="DG211" i="1"/>
  <c r="DF211" i="1"/>
  <c r="DE211" i="1"/>
  <c r="DD211" i="1"/>
  <c r="DC211" i="1"/>
  <c r="DB211" i="1"/>
  <c r="DA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U209" i="1"/>
  <c r="OT209" i="1"/>
  <c r="OS209" i="1"/>
  <c r="OR209" i="1"/>
  <c r="OQ209" i="1"/>
  <c r="OP209" i="1"/>
  <c r="OO209" i="1"/>
  <c r="ON209" i="1"/>
  <c r="OM209" i="1"/>
  <c r="OL209" i="1"/>
  <c r="OK209" i="1"/>
  <c r="OJ209" i="1"/>
  <c r="OI209" i="1"/>
  <c r="OH209" i="1"/>
  <c r="OG209" i="1"/>
  <c r="OF209" i="1"/>
  <c r="OE209" i="1"/>
  <c r="OD209" i="1"/>
  <c r="OC209" i="1"/>
  <c r="OB209" i="1"/>
  <c r="OA209" i="1"/>
  <c r="NZ209" i="1"/>
  <c r="NY209" i="1"/>
  <c r="NX209" i="1"/>
  <c r="NW209" i="1"/>
  <c r="NV209" i="1"/>
  <c r="NU209" i="1"/>
  <c r="NT209" i="1"/>
  <c r="NS209" i="1"/>
  <c r="NR209" i="1"/>
  <c r="NQ209" i="1"/>
  <c r="NP209" i="1"/>
  <c r="NO209" i="1"/>
  <c r="NN209" i="1"/>
  <c r="NM209" i="1"/>
  <c r="NL209" i="1"/>
  <c r="NK209" i="1"/>
  <c r="NJ209" i="1"/>
  <c r="NI209" i="1"/>
  <c r="NH209" i="1"/>
  <c r="NG209" i="1"/>
  <c r="NF209" i="1"/>
  <c r="NE209" i="1"/>
  <c r="ND209" i="1"/>
  <c r="NC209" i="1"/>
  <c r="NB209" i="1"/>
  <c r="NA209" i="1"/>
  <c r="MZ209" i="1"/>
  <c r="MY209" i="1"/>
  <c r="MX209" i="1"/>
  <c r="MW209" i="1"/>
  <c r="MV209" i="1"/>
  <c r="MU209" i="1"/>
  <c r="MT209" i="1"/>
  <c r="MS209" i="1"/>
  <c r="MR209" i="1"/>
  <c r="MQ209" i="1"/>
  <c r="MP209" i="1"/>
  <c r="MO209" i="1"/>
  <c r="MN209" i="1"/>
  <c r="MM209" i="1"/>
  <c r="ML209" i="1"/>
  <c r="MK209" i="1"/>
  <c r="MJ209" i="1"/>
  <c r="MI209" i="1"/>
  <c r="MH209" i="1"/>
  <c r="MG209" i="1"/>
  <c r="MF209" i="1"/>
  <c r="ME209" i="1"/>
  <c r="MD209" i="1"/>
  <c r="MC209" i="1"/>
  <c r="MB209" i="1"/>
  <c r="MA209" i="1"/>
  <c r="LZ209" i="1"/>
  <c r="LY209" i="1"/>
  <c r="LX209" i="1"/>
  <c r="LW209" i="1"/>
  <c r="LV209" i="1"/>
  <c r="LU209" i="1"/>
  <c r="LT209" i="1"/>
  <c r="LS209" i="1"/>
  <c r="LR209" i="1"/>
  <c r="LQ209" i="1"/>
  <c r="LP209" i="1"/>
  <c r="LO209" i="1"/>
  <c r="LN209" i="1"/>
  <c r="LM209" i="1"/>
  <c r="LL209" i="1"/>
  <c r="LK209" i="1"/>
  <c r="LJ209" i="1"/>
  <c r="LI209" i="1"/>
  <c r="LH209" i="1"/>
  <c r="LG209" i="1"/>
  <c r="LF209" i="1"/>
  <c r="LE209" i="1"/>
  <c r="LD209" i="1"/>
  <c r="LC209" i="1"/>
  <c r="LB209" i="1"/>
  <c r="LA209" i="1"/>
  <c r="KZ209" i="1"/>
  <c r="KY209" i="1"/>
  <c r="KX209" i="1"/>
  <c r="KW209" i="1"/>
  <c r="KV209" i="1"/>
  <c r="KU209" i="1"/>
  <c r="KT209" i="1"/>
  <c r="KS209" i="1"/>
  <c r="KR209" i="1"/>
  <c r="KQ209" i="1"/>
  <c r="KP209" i="1"/>
  <c r="KO209" i="1"/>
  <c r="KN209" i="1"/>
  <c r="KM209" i="1"/>
  <c r="KL209" i="1"/>
  <c r="KK209" i="1"/>
  <c r="KJ209" i="1"/>
  <c r="KI209" i="1"/>
  <c r="KH209" i="1"/>
  <c r="KG209" i="1"/>
  <c r="KF209" i="1"/>
  <c r="KE209" i="1"/>
  <c r="KD209" i="1"/>
  <c r="KC209" i="1"/>
  <c r="KB209" i="1"/>
  <c r="KA209" i="1"/>
  <c r="JZ209" i="1"/>
  <c r="JY209" i="1"/>
  <c r="JX209" i="1"/>
  <c r="JW209" i="1"/>
  <c r="JV209" i="1"/>
  <c r="JU209" i="1"/>
  <c r="JT209" i="1"/>
  <c r="JS209" i="1"/>
  <c r="JR209" i="1"/>
  <c r="JQ209" i="1"/>
  <c r="JP209" i="1"/>
  <c r="JO209" i="1"/>
  <c r="JN209" i="1"/>
  <c r="JM209" i="1"/>
  <c r="JL209" i="1"/>
  <c r="JK209" i="1"/>
  <c r="JJ209" i="1"/>
  <c r="JI209" i="1"/>
  <c r="JH209" i="1"/>
  <c r="JG209" i="1"/>
  <c r="JF209" i="1"/>
  <c r="JE209" i="1"/>
  <c r="JD209" i="1"/>
  <c r="JC209" i="1"/>
  <c r="JB209" i="1"/>
  <c r="JA209" i="1"/>
  <c r="IZ209" i="1"/>
  <c r="IY209" i="1"/>
  <c r="IX209" i="1"/>
  <c r="IW209" i="1"/>
  <c r="IV209" i="1"/>
  <c r="IU209" i="1"/>
  <c r="IT209" i="1"/>
  <c r="IS209" i="1"/>
  <c r="IR209" i="1"/>
  <c r="IQ209" i="1"/>
  <c r="IP209" i="1"/>
  <c r="IO209" i="1"/>
  <c r="IN209" i="1"/>
  <c r="IM209" i="1"/>
  <c r="IL209" i="1"/>
  <c r="IK209" i="1"/>
  <c r="IJ209" i="1"/>
  <c r="II209" i="1"/>
  <c r="IH209" i="1"/>
  <c r="IG209" i="1"/>
  <c r="IF209" i="1"/>
  <c r="IE209" i="1"/>
  <c r="ID209" i="1"/>
  <c r="IC209" i="1"/>
  <c r="IB209" i="1"/>
  <c r="IA209" i="1"/>
  <c r="HZ209" i="1"/>
  <c r="HY209" i="1"/>
  <c r="HX209" i="1"/>
  <c r="HW209" i="1"/>
  <c r="HV209" i="1"/>
  <c r="HU209" i="1"/>
  <c r="HT209" i="1"/>
  <c r="HS209" i="1"/>
  <c r="HR209" i="1"/>
  <c r="HQ209" i="1"/>
  <c r="HP209" i="1"/>
  <c r="HO209" i="1"/>
  <c r="HN209" i="1"/>
  <c r="HM209" i="1"/>
  <c r="HL209" i="1"/>
  <c r="HK209" i="1"/>
  <c r="HJ209" i="1"/>
  <c r="HI209" i="1"/>
  <c r="HH209" i="1"/>
  <c r="HG209" i="1"/>
  <c r="HF209" i="1"/>
  <c r="HE209" i="1"/>
  <c r="HD209" i="1"/>
  <c r="HC209" i="1"/>
  <c r="HB209" i="1"/>
  <c r="HA209" i="1"/>
  <c r="GZ209" i="1"/>
  <c r="GY209" i="1"/>
  <c r="GX209" i="1"/>
  <c r="GW209" i="1"/>
  <c r="GV209" i="1"/>
  <c r="GU209" i="1"/>
  <c r="GT209" i="1"/>
  <c r="GS209" i="1"/>
  <c r="GR209" i="1"/>
  <c r="GQ209" i="1"/>
  <c r="GP209" i="1"/>
  <c r="GO209" i="1"/>
  <c r="GN209" i="1"/>
  <c r="GM209" i="1"/>
  <c r="GL209" i="1"/>
  <c r="GK209" i="1"/>
  <c r="GJ209" i="1"/>
  <c r="GI209" i="1"/>
  <c r="GH209" i="1"/>
  <c r="GG209" i="1"/>
  <c r="GF209" i="1"/>
  <c r="GE209" i="1"/>
  <c r="GD209" i="1"/>
  <c r="GC209" i="1"/>
  <c r="GB209" i="1"/>
  <c r="GA209" i="1"/>
  <c r="FZ209" i="1"/>
  <c r="FY209" i="1"/>
  <c r="FX209" i="1"/>
  <c r="FW209" i="1"/>
  <c r="FV209" i="1"/>
  <c r="FU209" i="1"/>
  <c r="FT209" i="1"/>
  <c r="FS209" i="1"/>
  <c r="FR209" i="1"/>
  <c r="FQ209" i="1"/>
  <c r="FP209" i="1"/>
  <c r="FO209" i="1"/>
  <c r="FN209" i="1"/>
  <c r="FM209" i="1"/>
  <c r="FL209" i="1"/>
  <c r="FK209" i="1"/>
  <c r="FJ209" i="1"/>
  <c r="FI209" i="1"/>
  <c r="FH209" i="1"/>
  <c r="FG209" i="1"/>
  <c r="FF209" i="1"/>
  <c r="FE209" i="1"/>
  <c r="FD209" i="1"/>
  <c r="FC209" i="1"/>
  <c r="FB209" i="1"/>
  <c r="FA209" i="1"/>
  <c r="EZ209" i="1"/>
  <c r="EY209" i="1"/>
  <c r="EX209" i="1"/>
  <c r="EW209" i="1"/>
  <c r="EV209" i="1"/>
  <c r="EU209" i="1"/>
  <c r="ET209" i="1"/>
  <c r="ES209" i="1"/>
  <c r="ER209" i="1"/>
  <c r="EQ209" i="1"/>
  <c r="EP209" i="1"/>
  <c r="EO209" i="1"/>
  <c r="EN209" i="1"/>
  <c r="EM209" i="1"/>
  <c r="EL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DY209" i="1"/>
  <c r="DX209" i="1"/>
  <c r="DW209" i="1"/>
  <c r="DV209" i="1"/>
  <c r="DU209" i="1"/>
  <c r="DT209" i="1"/>
  <c r="DS209" i="1"/>
  <c r="DR209" i="1"/>
  <c r="DQ209" i="1"/>
  <c r="DP209" i="1"/>
  <c r="DO209" i="1"/>
  <c r="DN209" i="1"/>
  <c r="DM209" i="1"/>
  <c r="DL209" i="1"/>
  <c r="DK209" i="1"/>
  <c r="DJ209" i="1"/>
  <c r="DI209" i="1"/>
  <c r="DH209" i="1"/>
  <c r="DG209" i="1"/>
  <c r="DF209" i="1"/>
  <c r="DE209" i="1"/>
  <c r="DD209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U208" i="1"/>
  <c r="OT208" i="1"/>
  <c r="OS208" i="1"/>
  <c r="OR208" i="1"/>
  <c r="OQ208" i="1"/>
  <c r="OP208" i="1"/>
  <c r="OO208" i="1"/>
  <c r="ON208" i="1"/>
  <c r="OM208" i="1"/>
  <c r="OL208" i="1"/>
  <c r="OK208" i="1"/>
  <c r="OJ208" i="1"/>
  <c r="OI208" i="1"/>
  <c r="OH208" i="1"/>
  <c r="OG208" i="1"/>
  <c r="OF208" i="1"/>
  <c r="OE208" i="1"/>
  <c r="OD208" i="1"/>
  <c r="OC208" i="1"/>
  <c r="OB208" i="1"/>
  <c r="OA208" i="1"/>
  <c r="NZ208" i="1"/>
  <c r="NY208" i="1"/>
  <c r="NX208" i="1"/>
  <c r="NW208" i="1"/>
  <c r="NV208" i="1"/>
  <c r="NU208" i="1"/>
  <c r="NT208" i="1"/>
  <c r="NS208" i="1"/>
  <c r="NR208" i="1"/>
  <c r="NQ208" i="1"/>
  <c r="NP208" i="1"/>
  <c r="NO208" i="1"/>
  <c r="NN208" i="1"/>
  <c r="NM208" i="1"/>
  <c r="NL208" i="1"/>
  <c r="NK208" i="1"/>
  <c r="NJ208" i="1"/>
  <c r="NI208" i="1"/>
  <c r="NH208" i="1"/>
  <c r="NG208" i="1"/>
  <c r="NF208" i="1"/>
  <c r="NE208" i="1"/>
  <c r="ND208" i="1"/>
  <c r="NC208" i="1"/>
  <c r="NB208" i="1"/>
  <c r="NA208" i="1"/>
  <c r="MZ208" i="1"/>
  <c r="MY208" i="1"/>
  <c r="MX208" i="1"/>
  <c r="MW208" i="1"/>
  <c r="MV208" i="1"/>
  <c r="MU208" i="1"/>
  <c r="MT208" i="1"/>
  <c r="MS208" i="1"/>
  <c r="MR208" i="1"/>
  <c r="MQ208" i="1"/>
  <c r="MP208" i="1"/>
  <c r="MO208" i="1"/>
  <c r="MN208" i="1"/>
  <c r="MM208" i="1"/>
  <c r="ML208" i="1"/>
  <c r="MK208" i="1"/>
  <c r="MJ208" i="1"/>
  <c r="MI208" i="1"/>
  <c r="MH208" i="1"/>
  <c r="MG208" i="1"/>
  <c r="MF208" i="1"/>
  <c r="ME208" i="1"/>
  <c r="MD208" i="1"/>
  <c r="MC208" i="1"/>
  <c r="MB208" i="1"/>
  <c r="MA208" i="1"/>
  <c r="LZ208" i="1"/>
  <c r="LY208" i="1"/>
  <c r="LX208" i="1"/>
  <c r="LW208" i="1"/>
  <c r="LV208" i="1"/>
  <c r="LU208" i="1"/>
  <c r="LT208" i="1"/>
  <c r="LS208" i="1"/>
  <c r="LR208" i="1"/>
  <c r="LQ208" i="1"/>
  <c r="LP208" i="1"/>
  <c r="LO208" i="1"/>
  <c r="LN208" i="1"/>
  <c r="LM208" i="1"/>
  <c r="LL208" i="1"/>
  <c r="LK208" i="1"/>
  <c r="LJ208" i="1"/>
  <c r="LI208" i="1"/>
  <c r="LH208" i="1"/>
  <c r="LG208" i="1"/>
  <c r="LF208" i="1"/>
  <c r="LE208" i="1"/>
  <c r="LD208" i="1"/>
  <c r="LC208" i="1"/>
  <c r="LB208" i="1"/>
  <c r="LA208" i="1"/>
  <c r="KZ208" i="1"/>
  <c r="KY208" i="1"/>
  <c r="KX208" i="1"/>
  <c r="KW208" i="1"/>
  <c r="KV208" i="1"/>
  <c r="KU208" i="1"/>
  <c r="KT208" i="1"/>
  <c r="KS208" i="1"/>
  <c r="KR208" i="1"/>
  <c r="KQ208" i="1"/>
  <c r="KP208" i="1"/>
  <c r="KO208" i="1"/>
  <c r="KN208" i="1"/>
  <c r="KM208" i="1"/>
  <c r="KL208" i="1"/>
  <c r="KK208" i="1"/>
  <c r="KJ208" i="1"/>
  <c r="KI208" i="1"/>
  <c r="KH208" i="1"/>
  <c r="KG208" i="1"/>
  <c r="KF208" i="1"/>
  <c r="KE208" i="1"/>
  <c r="KD208" i="1"/>
  <c r="KC208" i="1"/>
  <c r="KB208" i="1"/>
  <c r="KA208" i="1"/>
  <c r="JZ208" i="1"/>
  <c r="JY208" i="1"/>
  <c r="JX208" i="1"/>
  <c r="JW208" i="1"/>
  <c r="JV208" i="1"/>
  <c r="JU208" i="1"/>
  <c r="JT208" i="1"/>
  <c r="JS208" i="1"/>
  <c r="JR208" i="1"/>
  <c r="JQ208" i="1"/>
  <c r="JP208" i="1"/>
  <c r="JO208" i="1"/>
  <c r="JN208" i="1"/>
  <c r="JM208" i="1"/>
  <c r="JL208" i="1"/>
  <c r="JK208" i="1"/>
  <c r="JJ208" i="1"/>
  <c r="JI208" i="1"/>
  <c r="JH208" i="1"/>
  <c r="JG208" i="1"/>
  <c r="JF208" i="1"/>
  <c r="JE208" i="1"/>
  <c r="JD208" i="1"/>
  <c r="JC208" i="1"/>
  <c r="JB208" i="1"/>
  <c r="JA208" i="1"/>
  <c r="IZ208" i="1"/>
  <c r="IY208" i="1"/>
  <c r="IX208" i="1"/>
  <c r="IW208" i="1"/>
  <c r="IV208" i="1"/>
  <c r="IU208" i="1"/>
  <c r="IT208" i="1"/>
  <c r="IS208" i="1"/>
  <c r="IR208" i="1"/>
  <c r="IQ208" i="1"/>
  <c r="IP208" i="1"/>
  <c r="IO208" i="1"/>
  <c r="IN208" i="1"/>
  <c r="IM208" i="1"/>
  <c r="IL208" i="1"/>
  <c r="IK208" i="1"/>
  <c r="IJ208" i="1"/>
  <c r="II208" i="1"/>
  <c r="IH208" i="1"/>
  <c r="IG208" i="1"/>
  <c r="IF208" i="1"/>
  <c r="IE208" i="1"/>
  <c r="ID208" i="1"/>
  <c r="IC208" i="1"/>
  <c r="IB208" i="1"/>
  <c r="IA208" i="1"/>
  <c r="HZ208" i="1"/>
  <c r="HY208" i="1"/>
  <c r="HX208" i="1"/>
  <c r="HW208" i="1"/>
  <c r="HV208" i="1"/>
  <c r="HU208" i="1"/>
  <c r="HT208" i="1"/>
  <c r="HS208" i="1"/>
  <c r="HR208" i="1"/>
  <c r="HQ208" i="1"/>
  <c r="HP208" i="1"/>
  <c r="HO208" i="1"/>
  <c r="HN208" i="1"/>
  <c r="HM208" i="1"/>
  <c r="HL208" i="1"/>
  <c r="HK208" i="1"/>
  <c r="HJ208" i="1"/>
  <c r="HI208" i="1"/>
  <c r="HH208" i="1"/>
  <c r="HG208" i="1"/>
  <c r="HF208" i="1"/>
  <c r="HE208" i="1"/>
  <c r="HD208" i="1"/>
  <c r="HC208" i="1"/>
  <c r="HB208" i="1"/>
  <c r="HA208" i="1"/>
  <c r="GZ208" i="1"/>
  <c r="GY208" i="1"/>
  <c r="GX208" i="1"/>
  <c r="GW208" i="1"/>
  <c r="GV208" i="1"/>
  <c r="GU208" i="1"/>
  <c r="GT208" i="1"/>
  <c r="GS208" i="1"/>
  <c r="GR208" i="1"/>
  <c r="GQ208" i="1"/>
  <c r="GP208" i="1"/>
  <c r="GO208" i="1"/>
  <c r="GN208" i="1"/>
  <c r="GM208" i="1"/>
  <c r="GL208" i="1"/>
  <c r="GK208" i="1"/>
  <c r="GJ208" i="1"/>
  <c r="GI208" i="1"/>
  <c r="GH208" i="1"/>
  <c r="GG208" i="1"/>
  <c r="GF208" i="1"/>
  <c r="GE208" i="1"/>
  <c r="GD208" i="1"/>
  <c r="GC208" i="1"/>
  <c r="GB208" i="1"/>
  <c r="GA208" i="1"/>
  <c r="FZ208" i="1"/>
  <c r="FY208" i="1"/>
  <c r="FX208" i="1"/>
  <c r="FW208" i="1"/>
  <c r="FV208" i="1"/>
  <c r="FU208" i="1"/>
  <c r="FT208" i="1"/>
  <c r="FS208" i="1"/>
  <c r="FR208" i="1"/>
  <c r="FQ208" i="1"/>
  <c r="FP208" i="1"/>
  <c r="FO208" i="1"/>
  <c r="FN208" i="1"/>
  <c r="FM208" i="1"/>
  <c r="FL208" i="1"/>
  <c r="FK208" i="1"/>
  <c r="FJ208" i="1"/>
  <c r="FI208" i="1"/>
  <c r="FH208" i="1"/>
  <c r="FG208" i="1"/>
  <c r="FF208" i="1"/>
  <c r="FE208" i="1"/>
  <c r="FD208" i="1"/>
  <c r="FC208" i="1"/>
  <c r="FB208" i="1"/>
  <c r="FA208" i="1"/>
  <c r="EZ208" i="1"/>
  <c r="EY208" i="1"/>
  <c r="EX208" i="1"/>
  <c r="EW208" i="1"/>
  <c r="EV208" i="1"/>
  <c r="EU208" i="1"/>
  <c r="ET208" i="1"/>
  <c r="ES208" i="1"/>
  <c r="ER208" i="1"/>
  <c r="EQ208" i="1"/>
  <c r="EP208" i="1"/>
  <c r="EO208" i="1"/>
  <c r="EN208" i="1"/>
  <c r="EM208" i="1"/>
  <c r="EL208" i="1"/>
  <c r="EK208" i="1"/>
  <c r="EJ208" i="1"/>
  <c r="EI208" i="1"/>
  <c r="EH208" i="1"/>
  <c r="EG208" i="1"/>
  <c r="EF208" i="1"/>
  <c r="EE208" i="1"/>
  <c r="ED208" i="1"/>
  <c r="EC208" i="1"/>
  <c r="EB208" i="1"/>
  <c r="EA208" i="1"/>
  <c r="DZ208" i="1"/>
  <c r="DY208" i="1"/>
  <c r="DX208" i="1"/>
  <c r="DW208" i="1"/>
  <c r="DV208" i="1"/>
  <c r="DU208" i="1"/>
  <c r="DT208" i="1"/>
  <c r="DS208" i="1"/>
  <c r="DR208" i="1"/>
  <c r="DQ208" i="1"/>
  <c r="DP208" i="1"/>
  <c r="DO208" i="1"/>
  <c r="DN208" i="1"/>
  <c r="DM208" i="1"/>
  <c r="DL208" i="1"/>
  <c r="DK208" i="1"/>
  <c r="DJ208" i="1"/>
  <c r="DI208" i="1"/>
  <c r="DH208" i="1"/>
  <c r="DG208" i="1"/>
  <c r="DF208" i="1"/>
  <c r="DE208" i="1"/>
  <c r="DD208" i="1"/>
  <c r="DC208" i="1"/>
  <c r="DB208" i="1"/>
  <c r="DA208" i="1"/>
  <c r="CZ208" i="1"/>
  <c r="CY208" i="1"/>
  <c r="CX208" i="1"/>
  <c r="CW208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U205" i="1"/>
  <c r="OT205" i="1"/>
  <c r="OS205" i="1"/>
  <c r="OR205" i="1"/>
  <c r="OQ205" i="1"/>
  <c r="OP205" i="1"/>
  <c r="OO205" i="1"/>
  <c r="ON205" i="1"/>
  <c r="OM205" i="1"/>
  <c r="OL205" i="1"/>
  <c r="OK205" i="1"/>
  <c r="OJ205" i="1"/>
  <c r="OI205" i="1"/>
  <c r="OH205" i="1"/>
  <c r="OG205" i="1"/>
  <c r="OF205" i="1"/>
  <c r="OE205" i="1"/>
  <c r="OD205" i="1"/>
  <c r="OC205" i="1"/>
  <c r="OB205" i="1"/>
  <c r="OA205" i="1"/>
  <c r="NZ205" i="1"/>
  <c r="NY205" i="1"/>
  <c r="NX205" i="1"/>
  <c r="NW205" i="1"/>
  <c r="NV205" i="1"/>
  <c r="NU205" i="1"/>
  <c r="NT205" i="1"/>
  <c r="NS205" i="1"/>
  <c r="NR205" i="1"/>
  <c r="NQ205" i="1"/>
  <c r="NP205" i="1"/>
  <c r="NO205" i="1"/>
  <c r="NN205" i="1"/>
  <c r="NM205" i="1"/>
  <c r="NL205" i="1"/>
  <c r="NK205" i="1"/>
  <c r="NJ205" i="1"/>
  <c r="NI205" i="1"/>
  <c r="NH205" i="1"/>
  <c r="NG205" i="1"/>
  <c r="NF205" i="1"/>
  <c r="NE205" i="1"/>
  <c r="ND205" i="1"/>
  <c r="NC205" i="1"/>
  <c r="NB205" i="1"/>
  <c r="NA205" i="1"/>
  <c r="MZ205" i="1"/>
  <c r="MY205" i="1"/>
  <c r="MX205" i="1"/>
  <c r="MW205" i="1"/>
  <c r="MV205" i="1"/>
  <c r="MU205" i="1"/>
  <c r="MT205" i="1"/>
  <c r="MS205" i="1"/>
  <c r="MR205" i="1"/>
  <c r="MQ205" i="1"/>
  <c r="MP205" i="1"/>
  <c r="MO205" i="1"/>
  <c r="MN205" i="1"/>
  <c r="MM205" i="1"/>
  <c r="ML205" i="1"/>
  <c r="MK205" i="1"/>
  <c r="MJ205" i="1"/>
  <c r="MI205" i="1"/>
  <c r="MH205" i="1"/>
  <c r="MG205" i="1"/>
  <c r="MF205" i="1"/>
  <c r="ME205" i="1"/>
  <c r="MD205" i="1"/>
  <c r="MC205" i="1"/>
  <c r="MB205" i="1"/>
  <c r="MA205" i="1"/>
  <c r="LZ205" i="1"/>
  <c r="LY205" i="1"/>
  <c r="LX205" i="1"/>
  <c r="LW205" i="1"/>
  <c r="LV205" i="1"/>
  <c r="LU205" i="1"/>
  <c r="LT205" i="1"/>
  <c r="LS205" i="1"/>
  <c r="LR205" i="1"/>
  <c r="LQ205" i="1"/>
  <c r="LP205" i="1"/>
  <c r="LO205" i="1"/>
  <c r="LN205" i="1"/>
  <c r="LM205" i="1"/>
  <c r="LL205" i="1"/>
  <c r="LK205" i="1"/>
  <c r="LJ205" i="1"/>
  <c r="LI205" i="1"/>
  <c r="LH205" i="1"/>
  <c r="LG205" i="1"/>
  <c r="LF205" i="1"/>
  <c r="LE205" i="1"/>
  <c r="LD205" i="1"/>
  <c r="LC205" i="1"/>
  <c r="LB205" i="1"/>
  <c r="LA205" i="1"/>
  <c r="KZ205" i="1"/>
  <c r="KY205" i="1"/>
  <c r="KX205" i="1"/>
  <c r="KW205" i="1"/>
  <c r="KV205" i="1"/>
  <c r="KU205" i="1"/>
  <c r="KT205" i="1"/>
  <c r="KS205" i="1"/>
  <c r="KR205" i="1"/>
  <c r="KQ205" i="1"/>
  <c r="KP205" i="1"/>
  <c r="KO205" i="1"/>
  <c r="KN205" i="1"/>
  <c r="KM205" i="1"/>
  <c r="KL205" i="1"/>
  <c r="KK205" i="1"/>
  <c r="KJ205" i="1"/>
  <c r="KI205" i="1"/>
  <c r="KH205" i="1"/>
  <c r="KG205" i="1"/>
  <c r="KF205" i="1"/>
  <c r="KE205" i="1"/>
  <c r="KD205" i="1"/>
  <c r="KC205" i="1"/>
  <c r="KB205" i="1"/>
  <c r="KA205" i="1"/>
  <c r="JZ205" i="1"/>
  <c r="JY205" i="1"/>
  <c r="JX205" i="1"/>
  <c r="JW205" i="1"/>
  <c r="JV205" i="1"/>
  <c r="JU205" i="1"/>
  <c r="JT205" i="1"/>
  <c r="JS205" i="1"/>
  <c r="JR205" i="1"/>
  <c r="JQ205" i="1"/>
  <c r="JP205" i="1"/>
  <c r="JO205" i="1"/>
  <c r="JN205" i="1"/>
  <c r="JM205" i="1"/>
  <c r="JL205" i="1"/>
  <c r="JK205" i="1"/>
  <c r="JJ205" i="1"/>
  <c r="JI205" i="1"/>
  <c r="JH205" i="1"/>
  <c r="JG205" i="1"/>
  <c r="JF205" i="1"/>
  <c r="JE205" i="1"/>
  <c r="JD205" i="1"/>
  <c r="JC205" i="1"/>
  <c r="JB205" i="1"/>
  <c r="JA205" i="1"/>
  <c r="IZ205" i="1"/>
  <c r="IY205" i="1"/>
  <c r="IX205" i="1"/>
  <c r="IW205" i="1"/>
  <c r="IV205" i="1"/>
  <c r="IU205" i="1"/>
  <c r="IT205" i="1"/>
  <c r="IS205" i="1"/>
  <c r="IR205" i="1"/>
  <c r="IQ205" i="1"/>
  <c r="IP205" i="1"/>
  <c r="IO205" i="1"/>
  <c r="IN205" i="1"/>
  <c r="IM205" i="1"/>
  <c r="IL205" i="1"/>
  <c r="IK205" i="1"/>
  <c r="IJ205" i="1"/>
  <c r="II205" i="1"/>
  <c r="IH205" i="1"/>
  <c r="IG205" i="1"/>
  <c r="IF205" i="1"/>
  <c r="IE205" i="1"/>
  <c r="ID205" i="1"/>
  <c r="IC205" i="1"/>
  <c r="IB205" i="1"/>
  <c r="IA205" i="1"/>
  <c r="HZ205" i="1"/>
  <c r="HY205" i="1"/>
  <c r="HX205" i="1"/>
  <c r="HW205" i="1"/>
  <c r="HV205" i="1"/>
  <c r="HU205" i="1"/>
  <c r="HT205" i="1"/>
  <c r="HS205" i="1"/>
  <c r="HR205" i="1"/>
  <c r="HQ205" i="1"/>
  <c r="HP205" i="1"/>
  <c r="HO205" i="1"/>
  <c r="HN205" i="1"/>
  <c r="HM205" i="1"/>
  <c r="HL205" i="1"/>
  <c r="HK205" i="1"/>
  <c r="HJ205" i="1"/>
  <c r="HI205" i="1"/>
  <c r="HH205" i="1"/>
  <c r="HG205" i="1"/>
  <c r="HF205" i="1"/>
  <c r="HE205" i="1"/>
  <c r="HD205" i="1"/>
  <c r="HC205" i="1"/>
  <c r="HB205" i="1"/>
  <c r="HA205" i="1"/>
  <c r="GZ205" i="1"/>
  <c r="GY205" i="1"/>
  <c r="GX205" i="1"/>
  <c r="GW205" i="1"/>
  <c r="GV205" i="1"/>
  <c r="GU205" i="1"/>
  <c r="GT205" i="1"/>
  <c r="GS205" i="1"/>
  <c r="GR205" i="1"/>
  <c r="GQ205" i="1"/>
  <c r="GP205" i="1"/>
  <c r="GO205" i="1"/>
  <c r="GN205" i="1"/>
  <c r="GM205" i="1"/>
  <c r="GL205" i="1"/>
  <c r="GK205" i="1"/>
  <c r="GJ205" i="1"/>
  <c r="GI205" i="1"/>
  <c r="GH205" i="1"/>
  <c r="GG205" i="1"/>
  <c r="GF205" i="1"/>
  <c r="GE205" i="1"/>
  <c r="GD205" i="1"/>
  <c r="GC205" i="1"/>
  <c r="GB205" i="1"/>
  <c r="GA205" i="1"/>
  <c r="FZ205" i="1"/>
  <c r="FY205" i="1"/>
  <c r="FX205" i="1"/>
  <c r="FW205" i="1"/>
  <c r="FV205" i="1"/>
  <c r="FU205" i="1"/>
  <c r="FT205" i="1"/>
  <c r="FS205" i="1"/>
  <c r="FR205" i="1"/>
  <c r="FQ205" i="1"/>
  <c r="FP205" i="1"/>
  <c r="FO205" i="1"/>
  <c r="FN205" i="1"/>
  <c r="FM205" i="1"/>
  <c r="FL205" i="1"/>
  <c r="FK205" i="1"/>
  <c r="FJ205" i="1"/>
  <c r="FI205" i="1"/>
  <c r="FH205" i="1"/>
  <c r="FG205" i="1"/>
  <c r="FF205" i="1"/>
  <c r="FE205" i="1"/>
  <c r="FD205" i="1"/>
  <c r="FC205" i="1"/>
  <c r="FB205" i="1"/>
  <c r="FA205" i="1"/>
  <c r="EZ205" i="1"/>
  <c r="EY205" i="1"/>
  <c r="EX205" i="1"/>
  <c r="EW205" i="1"/>
  <c r="EV205" i="1"/>
  <c r="EU205" i="1"/>
  <c r="ET205" i="1"/>
  <c r="ES205" i="1"/>
  <c r="ER205" i="1"/>
  <c r="EQ205" i="1"/>
  <c r="EP205" i="1"/>
  <c r="EO205" i="1"/>
  <c r="EN205" i="1"/>
  <c r="EM205" i="1"/>
  <c r="EL205" i="1"/>
  <c r="EK205" i="1"/>
  <c r="EJ205" i="1"/>
  <c r="EI205" i="1"/>
  <c r="EH205" i="1"/>
  <c r="EG205" i="1"/>
  <c r="EF205" i="1"/>
  <c r="EE205" i="1"/>
  <c r="ED205" i="1"/>
  <c r="EC205" i="1"/>
  <c r="EB205" i="1"/>
  <c r="EA205" i="1"/>
  <c r="DZ205" i="1"/>
  <c r="DY205" i="1"/>
  <c r="DX205" i="1"/>
  <c r="DW205" i="1"/>
  <c r="DV205" i="1"/>
  <c r="DU205" i="1"/>
  <c r="DT205" i="1"/>
  <c r="DS205" i="1"/>
  <c r="DR205" i="1"/>
  <c r="DQ205" i="1"/>
  <c r="DP205" i="1"/>
  <c r="DO205" i="1"/>
  <c r="DN205" i="1"/>
  <c r="DM205" i="1"/>
  <c r="DL205" i="1"/>
  <c r="DK205" i="1"/>
  <c r="DJ205" i="1"/>
  <c r="DI205" i="1"/>
  <c r="DH205" i="1"/>
  <c r="DG205" i="1"/>
  <c r="DF205" i="1"/>
  <c r="DE205" i="1"/>
  <c r="DD205" i="1"/>
  <c r="DC205" i="1"/>
  <c r="DB205" i="1"/>
  <c r="DA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U201" i="1"/>
  <c r="OU203" i="1"/>
  <c r="OT201" i="1"/>
  <c r="OT203" i="1" s="1"/>
  <c r="OS201" i="1"/>
  <c r="OS203" i="1"/>
  <c r="OR201" i="1"/>
  <c r="OR203" i="1" s="1"/>
  <c r="OQ201" i="1"/>
  <c r="OQ203" i="1" s="1"/>
  <c r="OP201" i="1"/>
  <c r="OP203" i="1" s="1"/>
  <c r="OO201" i="1"/>
  <c r="OO203" i="1"/>
  <c r="ON201" i="1"/>
  <c r="ON203" i="1" s="1"/>
  <c r="OM201" i="1"/>
  <c r="OM203" i="1"/>
  <c r="OL201" i="1"/>
  <c r="OL203" i="1" s="1"/>
  <c r="OK201" i="1"/>
  <c r="OK203" i="1" s="1"/>
  <c r="OJ201" i="1"/>
  <c r="OJ203" i="1" s="1"/>
  <c r="OI201" i="1"/>
  <c r="OI203" i="1" s="1"/>
  <c r="OH201" i="1"/>
  <c r="OH203" i="1" s="1"/>
  <c r="OG201" i="1"/>
  <c r="OG203" i="1" s="1"/>
  <c r="OF201" i="1"/>
  <c r="OF203" i="1" s="1"/>
  <c r="OE201" i="1"/>
  <c r="OE203" i="1"/>
  <c r="OD201" i="1"/>
  <c r="OD203" i="1" s="1"/>
  <c r="OC201" i="1"/>
  <c r="OC203" i="1" s="1"/>
  <c r="OB201" i="1"/>
  <c r="OB203" i="1" s="1"/>
  <c r="OA201" i="1"/>
  <c r="OA203" i="1" s="1"/>
  <c r="NZ201" i="1"/>
  <c r="NZ203" i="1" s="1"/>
  <c r="NY201" i="1"/>
  <c r="NY203" i="1"/>
  <c r="NX201" i="1"/>
  <c r="NX203" i="1" s="1"/>
  <c r="NW201" i="1"/>
  <c r="NW203" i="1"/>
  <c r="NV201" i="1"/>
  <c r="NV203" i="1" s="1"/>
  <c r="NU201" i="1"/>
  <c r="NU203" i="1" s="1"/>
  <c r="NT201" i="1"/>
  <c r="NT203" i="1" s="1"/>
  <c r="NS201" i="1"/>
  <c r="NS203" i="1" s="1"/>
  <c r="NR201" i="1"/>
  <c r="NR203" i="1" s="1"/>
  <c r="NQ201" i="1"/>
  <c r="NQ203" i="1"/>
  <c r="NP201" i="1"/>
  <c r="NP203" i="1" s="1"/>
  <c r="NO201" i="1"/>
  <c r="NO203" i="1"/>
  <c r="NN201" i="1"/>
  <c r="NN203" i="1" s="1"/>
  <c r="NM201" i="1"/>
  <c r="NM203" i="1" s="1"/>
  <c r="NL201" i="1"/>
  <c r="NL203" i="1" s="1"/>
  <c r="NK201" i="1"/>
  <c r="NK203" i="1" s="1"/>
  <c r="NJ201" i="1"/>
  <c r="NJ203" i="1" s="1"/>
  <c r="NI201" i="1"/>
  <c r="NI203" i="1"/>
  <c r="NH201" i="1"/>
  <c r="NH203" i="1" s="1"/>
  <c r="NG201" i="1"/>
  <c r="NG203" i="1"/>
  <c r="NF201" i="1"/>
  <c r="NF203" i="1" s="1"/>
  <c r="NE201" i="1"/>
  <c r="NE203" i="1" s="1"/>
  <c r="ND201" i="1"/>
  <c r="ND203" i="1" s="1"/>
  <c r="NC201" i="1"/>
  <c r="NC203" i="1" s="1"/>
  <c r="NB201" i="1"/>
  <c r="NB203" i="1" s="1"/>
  <c r="NA201" i="1"/>
  <c r="NA203" i="1"/>
  <c r="MZ201" i="1"/>
  <c r="MZ203" i="1" s="1"/>
  <c r="MY201" i="1"/>
  <c r="MY203" i="1"/>
  <c r="MX201" i="1"/>
  <c r="MX203" i="1" s="1"/>
  <c r="MW201" i="1"/>
  <c r="MW203" i="1" s="1"/>
  <c r="MV201" i="1"/>
  <c r="MV203" i="1" s="1"/>
  <c r="MU201" i="1"/>
  <c r="MU203" i="1" s="1"/>
  <c r="MT201" i="1"/>
  <c r="MT203" i="1" s="1"/>
  <c r="MS201" i="1"/>
  <c r="MS203" i="1"/>
  <c r="MR201" i="1"/>
  <c r="MR203" i="1" s="1"/>
  <c r="MQ201" i="1"/>
  <c r="MQ203" i="1"/>
  <c r="MP201" i="1"/>
  <c r="MP203" i="1" s="1"/>
  <c r="MO201" i="1"/>
  <c r="MO203" i="1" s="1"/>
  <c r="MN201" i="1"/>
  <c r="MN203" i="1" s="1"/>
  <c r="MM201" i="1"/>
  <c r="MM203" i="1" s="1"/>
  <c r="ML201" i="1"/>
  <c r="ML203" i="1" s="1"/>
  <c r="MK201" i="1"/>
  <c r="MK203" i="1"/>
  <c r="MJ201" i="1"/>
  <c r="MJ203" i="1" s="1"/>
  <c r="MI201" i="1"/>
  <c r="MI203" i="1"/>
  <c r="MH201" i="1"/>
  <c r="MH203" i="1" s="1"/>
  <c r="MG201" i="1"/>
  <c r="MG203" i="1" s="1"/>
  <c r="MF201" i="1"/>
  <c r="MF203" i="1" s="1"/>
  <c r="ME201" i="1"/>
  <c r="ME203" i="1" s="1"/>
  <c r="MD201" i="1"/>
  <c r="MD203" i="1" s="1"/>
  <c r="MC201" i="1"/>
  <c r="MC203" i="1"/>
  <c r="MB201" i="1"/>
  <c r="MB203" i="1" s="1"/>
  <c r="MA201" i="1"/>
  <c r="MA203" i="1"/>
  <c r="LZ201" i="1"/>
  <c r="LZ203" i="1" s="1"/>
  <c r="LY201" i="1"/>
  <c r="LY203" i="1" s="1"/>
  <c r="LX201" i="1"/>
  <c r="LX203" i="1" s="1"/>
  <c r="LW201" i="1"/>
  <c r="LW203" i="1" s="1"/>
  <c r="LV201" i="1"/>
  <c r="LV203" i="1" s="1"/>
  <c r="LU201" i="1"/>
  <c r="LU203" i="1"/>
  <c r="LT201" i="1"/>
  <c r="LT203" i="1" s="1"/>
  <c r="LS201" i="1"/>
  <c r="LS203" i="1"/>
  <c r="LR201" i="1"/>
  <c r="LR203" i="1" s="1"/>
  <c r="LQ201" i="1"/>
  <c r="LQ203" i="1" s="1"/>
  <c r="LP201" i="1"/>
  <c r="LP203" i="1" s="1"/>
  <c r="LO201" i="1"/>
  <c r="LO203" i="1" s="1"/>
  <c r="LN201" i="1"/>
  <c r="LN203" i="1" s="1"/>
  <c r="LM201" i="1"/>
  <c r="LM203" i="1"/>
  <c r="LL201" i="1"/>
  <c r="LL203" i="1" s="1"/>
  <c r="LK201" i="1"/>
  <c r="LK203" i="1"/>
  <c r="LJ201" i="1"/>
  <c r="LJ203" i="1" s="1"/>
  <c r="LI201" i="1"/>
  <c r="LI203" i="1" s="1"/>
  <c r="LH201" i="1"/>
  <c r="LH203" i="1" s="1"/>
  <c r="LG201" i="1"/>
  <c r="LG203" i="1" s="1"/>
  <c r="LF201" i="1"/>
  <c r="LF203" i="1" s="1"/>
  <c r="LE201" i="1"/>
  <c r="LE203" i="1"/>
  <c r="LD201" i="1"/>
  <c r="LD203" i="1" s="1"/>
  <c r="LC201" i="1"/>
  <c r="LC203" i="1"/>
  <c r="LB201" i="1"/>
  <c r="LB203" i="1" s="1"/>
  <c r="LA201" i="1"/>
  <c r="LA203" i="1" s="1"/>
  <c r="KZ201" i="1"/>
  <c r="KZ203" i="1" s="1"/>
  <c r="KY201" i="1"/>
  <c r="KY203" i="1" s="1"/>
  <c r="KX201" i="1"/>
  <c r="KX203" i="1" s="1"/>
  <c r="KW201" i="1"/>
  <c r="KW203" i="1"/>
  <c r="KV201" i="1"/>
  <c r="KV203" i="1" s="1"/>
  <c r="KU201" i="1"/>
  <c r="KU203" i="1"/>
  <c r="KT201" i="1"/>
  <c r="KT203" i="1" s="1"/>
  <c r="KS201" i="1"/>
  <c r="KS203" i="1" s="1"/>
  <c r="KR201" i="1"/>
  <c r="KR203" i="1" s="1"/>
  <c r="KQ201" i="1"/>
  <c r="KQ203" i="1" s="1"/>
  <c r="KP201" i="1"/>
  <c r="KP203" i="1" s="1"/>
  <c r="KO201" i="1"/>
  <c r="KO203" i="1"/>
  <c r="KN201" i="1"/>
  <c r="KN203" i="1" s="1"/>
  <c r="KM201" i="1"/>
  <c r="KM203" i="1"/>
  <c r="KL201" i="1"/>
  <c r="KL203" i="1" s="1"/>
  <c r="KK201" i="1"/>
  <c r="KK203" i="1" s="1"/>
  <c r="KJ201" i="1"/>
  <c r="KJ203" i="1" s="1"/>
  <c r="KI201" i="1"/>
  <c r="KI203" i="1" s="1"/>
  <c r="KH201" i="1"/>
  <c r="KH203" i="1" s="1"/>
  <c r="KG201" i="1"/>
  <c r="KG203" i="1"/>
  <c r="KF201" i="1"/>
  <c r="KF203" i="1" s="1"/>
  <c r="KE201" i="1"/>
  <c r="KE203" i="1"/>
  <c r="KD201" i="1"/>
  <c r="KD203" i="1" s="1"/>
  <c r="KC201" i="1"/>
  <c r="KC203" i="1" s="1"/>
  <c r="KB201" i="1"/>
  <c r="KB203" i="1" s="1"/>
  <c r="KA201" i="1"/>
  <c r="KA203" i="1" s="1"/>
  <c r="JZ201" i="1"/>
  <c r="JZ203" i="1" s="1"/>
  <c r="JY201" i="1"/>
  <c r="JY203" i="1"/>
  <c r="JX201" i="1"/>
  <c r="JX203" i="1" s="1"/>
  <c r="JW201" i="1"/>
  <c r="JW203" i="1"/>
  <c r="JV201" i="1"/>
  <c r="JV203" i="1" s="1"/>
  <c r="JU201" i="1"/>
  <c r="JU203" i="1" s="1"/>
  <c r="JT201" i="1"/>
  <c r="JT203" i="1" s="1"/>
  <c r="JS201" i="1"/>
  <c r="JS203" i="1" s="1"/>
  <c r="JR201" i="1"/>
  <c r="JR203" i="1" s="1"/>
  <c r="JQ201" i="1"/>
  <c r="JQ203" i="1"/>
  <c r="JP201" i="1"/>
  <c r="JP203" i="1" s="1"/>
  <c r="JO201" i="1"/>
  <c r="JO203" i="1"/>
  <c r="JN201" i="1"/>
  <c r="JN203" i="1" s="1"/>
  <c r="JM201" i="1"/>
  <c r="JM203" i="1"/>
  <c r="JL201" i="1"/>
  <c r="JL203" i="1" s="1"/>
  <c r="JK201" i="1"/>
  <c r="JK203" i="1" s="1"/>
  <c r="JJ201" i="1"/>
  <c r="JJ203" i="1" s="1"/>
  <c r="JI201" i="1"/>
  <c r="JI203" i="1"/>
  <c r="JH201" i="1"/>
  <c r="JH203" i="1" s="1"/>
  <c r="JG201" i="1"/>
  <c r="JG203" i="1"/>
  <c r="JF201" i="1"/>
  <c r="JF203" i="1" s="1"/>
  <c r="JE201" i="1"/>
  <c r="JE203" i="1"/>
  <c r="JD201" i="1"/>
  <c r="JD203" i="1" s="1"/>
  <c r="JC201" i="1"/>
  <c r="JC203" i="1" s="1"/>
  <c r="JB201" i="1"/>
  <c r="JB203" i="1" s="1"/>
  <c r="JA201" i="1"/>
  <c r="JA203" i="1"/>
  <c r="IZ201" i="1"/>
  <c r="IZ203" i="1" s="1"/>
  <c r="IY201" i="1"/>
  <c r="IY203" i="1"/>
  <c r="IX201" i="1"/>
  <c r="IX203" i="1" s="1"/>
  <c r="IW201" i="1"/>
  <c r="IW203" i="1"/>
  <c r="IV201" i="1"/>
  <c r="IV203" i="1" s="1"/>
  <c r="IU201" i="1"/>
  <c r="IU203" i="1" s="1"/>
  <c r="IT201" i="1"/>
  <c r="IT203" i="1" s="1"/>
  <c r="IS201" i="1"/>
  <c r="IS203" i="1"/>
  <c r="IR201" i="1"/>
  <c r="IR203" i="1" s="1"/>
  <c r="IQ201" i="1"/>
  <c r="IQ203" i="1"/>
  <c r="IP201" i="1"/>
  <c r="IP203" i="1" s="1"/>
  <c r="IO201" i="1"/>
  <c r="IO203" i="1"/>
  <c r="IN201" i="1"/>
  <c r="IN203" i="1" s="1"/>
  <c r="IM201" i="1"/>
  <c r="IM203" i="1" s="1"/>
  <c r="IL201" i="1"/>
  <c r="IL203" i="1" s="1"/>
  <c r="IK201" i="1"/>
  <c r="IK203" i="1"/>
  <c r="IJ201" i="1"/>
  <c r="IJ203" i="1" s="1"/>
  <c r="II201" i="1"/>
  <c r="II203" i="1"/>
  <c r="IH201" i="1"/>
  <c r="IH203" i="1" s="1"/>
  <c r="IG201" i="1"/>
  <c r="IG203" i="1"/>
  <c r="IF201" i="1"/>
  <c r="IF203" i="1" s="1"/>
  <c r="IE201" i="1"/>
  <c r="IE203" i="1" s="1"/>
  <c r="ID201" i="1"/>
  <c r="ID203" i="1" s="1"/>
  <c r="IC201" i="1"/>
  <c r="IC203" i="1"/>
  <c r="IB201" i="1"/>
  <c r="IB203" i="1" s="1"/>
  <c r="IA201" i="1"/>
  <c r="IA203" i="1"/>
  <c r="HZ201" i="1"/>
  <c r="HZ203" i="1" s="1"/>
  <c r="HY201" i="1"/>
  <c r="HY203" i="1"/>
  <c r="HX201" i="1"/>
  <c r="HX203" i="1" s="1"/>
  <c r="HW201" i="1"/>
  <c r="HW203" i="1" s="1"/>
  <c r="HV201" i="1"/>
  <c r="HV203" i="1" s="1"/>
  <c r="HU201" i="1"/>
  <c r="HU203" i="1"/>
  <c r="HT201" i="1"/>
  <c r="HT203" i="1" s="1"/>
  <c r="HS201" i="1"/>
  <c r="HS203" i="1"/>
  <c r="HR201" i="1"/>
  <c r="HR203" i="1" s="1"/>
  <c r="HQ201" i="1"/>
  <c r="HQ203" i="1"/>
  <c r="HP201" i="1"/>
  <c r="HP203" i="1" s="1"/>
  <c r="HO201" i="1"/>
  <c r="HO203" i="1" s="1"/>
  <c r="HN201" i="1"/>
  <c r="HN203" i="1" s="1"/>
  <c r="HM201" i="1"/>
  <c r="HM203" i="1"/>
  <c r="HL201" i="1"/>
  <c r="HL203" i="1" s="1"/>
  <c r="HK201" i="1"/>
  <c r="HK203" i="1"/>
  <c r="HJ201" i="1"/>
  <c r="HJ203" i="1" s="1"/>
  <c r="HI201" i="1"/>
  <c r="HI203" i="1"/>
  <c r="HH201" i="1"/>
  <c r="HH203" i="1" s="1"/>
  <c r="HG201" i="1"/>
  <c r="HG203" i="1" s="1"/>
  <c r="HF201" i="1"/>
  <c r="HF203" i="1" s="1"/>
  <c r="HE201" i="1"/>
  <c r="HE203" i="1"/>
  <c r="HD201" i="1"/>
  <c r="HD203" i="1" s="1"/>
  <c r="HC201" i="1"/>
  <c r="HC203" i="1"/>
  <c r="HB201" i="1"/>
  <c r="HB203" i="1" s="1"/>
  <c r="HA201" i="1"/>
  <c r="HA203" i="1"/>
  <c r="GZ201" i="1"/>
  <c r="GZ203" i="1" s="1"/>
  <c r="GY201" i="1"/>
  <c r="GY203" i="1" s="1"/>
  <c r="GX201" i="1"/>
  <c r="GX203" i="1" s="1"/>
  <c r="GW201" i="1"/>
  <c r="GW203" i="1"/>
  <c r="GV201" i="1"/>
  <c r="GV203" i="1" s="1"/>
  <c r="GU201" i="1"/>
  <c r="GU203" i="1"/>
  <c r="GT201" i="1"/>
  <c r="GT203" i="1" s="1"/>
  <c r="GS201" i="1"/>
  <c r="GS203" i="1"/>
  <c r="GR201" i="1"/>
  <c r="GR203" i="1" s="1"/>
  <c r="GQ201" i="1"/>
  <c r="GQ203" i="1" s="1"/>
  <c r="GP201" i="1"/>
  <c r="GP203" i="1" s="1"/>
  <c r="GO201" i="1"/>
  <c r="GO203" i="1"/>
  <c r="GN201" i="1"/>
  <c r="GN203" i="1" s="1"/>
  <c r="GM201" i="1"/>
  <c r="GM203" i="1"/>
  <c r="GL201" i="1"/>
  <c r="GL203" i="1" s="1"/>
  <c r="GK201" i="1"/>
  <c r="GK203" i="1" s="1"/>
  <c r="GJ201" i="1"/>
  <c r="GJ203" i="1" s="1"/>
  <c r="GI201" i="1"/>
  <c r="GI203" i="1" s="1"/>
  <c r="GH201" i="1"/>
  <c r="GH203" i="1" s="1"/>
  <c r="GG201" i="1"/>
  <c r="GG203" i="1"/>
  <c r="GF201" i="1"/>
  <c r="GF203" i="1" s="1"/>
  <c r="GE201" i="1"/>
  <c r="GE203" i="1"/>
  <c r="GD201" i="1"/>
  <c r="GD203" i="1" s="1"/>
  <c r="GC201" i="1"/>
  <c r="GC203" i="1" s="1"/>
  <c r="GB201" i="1"/>
  <c r="GB203" i="1" s="1"/>
  <c r="GA201" i="1"/>
  <c r="GA203" i="1" s="1"/>
  <c r="FZ201" i="1"/>
  <c r="FZ203" i="1" s="1"/>
  <c r="FY201" i="1"/>
  <c r="FY203" i="1"/>
  <c r="FX201" i="1"/>
  <c r="FX203" i="1" s="1"/>
  <c r="FW201" i="1"/>
  <c r="FW203" i="1"/>
  <c r="FV201" i="1"/>
  <c r="FV203" i="1" s="1"/>
  <c r="FU201" i="1"/>
  <c r="FU203" i="1"/>
  <c r="FT201" i="1"/>
  <c r="FT203" i="1" s="1"/>
  <c r="FS201" i="1"/>
  <c r="FS203" i="1" s="1"/>
  <c r="FR201" i="1"/>
  <c r="FR203" i="1" s="1"/>
  <c r="FQ201" i="1"/>
  <c r="FQ203" i="1"/>
  <c r="FP201" i="1"/>
  <c r="FP203" i="1" s="1"/>
  <c r="FO201" i="1"/>
  <c r="FO203" i="1"/>
  <c r="FN201" i="1"/>
  <c r="FN203" i="1" s="1"/>
  <c r="FM201" i="1"/>
  <c r="FM203" i="1"/>
  <c r="FL201" i="1"/>
  <c r="FL203" i="1" s="1"/>
  <c r="FK201" i="1"/>
  <c r="FK203" i="1" s="1"/>
  <c r="FJ201" i="1"/>
  <c r="FJ203" i="1" s="1"/>
  <c r="FI201" i="1"/>
  <c r="FI203" i="1"/>
  <c r="FH201" i="1"/>
  <c r="FH203" i="1" s="1"/>
  <c r="FG201" i="1"/>
  <c r="FG203" i="1"/>
  <c r="FF201" i="1"/>
  <c r="FF203" i="1" s="1"/>
  <c r="FE201" i="1"/>
  <c r="FE203" i="1"/>
  <c r="FD201" i="1"/>
  <c r="FD203" i="1" s="1"/>
  <c r="FC201" i="1"/>
  <c r="FC203" i="1" s="1"/>
  <c r="FB201" i="1"/>
  <c r="FB203" i="1" s="1"/>
  <c r="FA201" i="1"/>
  <c r="FA203" i="1"/>
  <c r="EZ201" i="1"/>
  <c r="EZ203" i="1" s="1"/>
  <c r="EY201" i="1"/>
  <c r="EY203" i="1"/>
  <c r="EX201" i="1"/>
  <c r="EX203" i="1" s="1"/>
  <c r="EW201" i="1"/>
  <c r="EW203" i="1"/>
  <c r="EV201" i="1"/>
  <c r="EV203" i="1" s="1"/>
  <c r="EU201" i="1"/>
  <c r="EU203" i="1" s="1"/>
  <c r="ET201" i="1"/>
  <c r="ET203" i="1" s="1"/>
  <c r="ES201" i="1"/>
  <c r="ES203" i="1"/>
  <c r="ER201" i="1"/>
  <c r="ER203" i="1" s="1"/>
  <c r="EQ201" i="1"/>
  <c r="EQ203" i="1"/>
  <c r="EP201" i="1"/>
  <c r="EP203" i="1" s="1"/>
  <c r="EO201" i="1"/>
  <c r="EO203" i="1"/>
  <c r="EN201" i="1"/>
  <c r="EN203" i="1" s="1"/>
  <c r="EM201" i="1"/>
  <c r="EM203" i="1" s="1"/>
  <c r="EL201" i="1"/>
  <c r="EL203" i="1" s="1"/>
  <c r="EK201" i="1"/>
  <c r="EK203" i="1"/>
  <c r="EJ201" i="1"/>
  <c r="EJ203" i="1" s="1"/>
  <c r="EI201" i="1"/>
  <c r="EI203" i="1"/>
  <c r="EH201" i="1"/>
  <c r="EH203" i="1" s="1"/>
  <c r="EG201" i="1"/>
  <c r="EG203" i="1"/>
  <c r="EF201" i="1"/>
  <c r="EF203" i="1" s="1"/>
  <c r="EE201" i="1"/>
  <c r="EE203" i="1" s="1"/>
  <c r="ED201" i="1"/>
  <c r="ED203" i="1" s="1"/>
  <c r="EC201" i="1"/>
  <c r="EC203" i="1"/>
  <c r="EB201" i="1"/>
  <c r="EB203" i="1" s="1"/>
  <c r="EA201" i="1"/>
  <c r="EA203" i="1"/>
  <c r="DZ201" i="1"/>
  <c r="DZ203" i="1" s="1"/>
  <c r="DY201" i="1"/>
  <c r="DY203" i="1"/>
  <c r="DX201" i="1"/>
  <c r="DX203" i="1" s="1"/>
  <c r="DW201" i="1"/>
  <c r="DW203" i="1" s="1"/>
  <c r="DV201" i="1"/>
  <c r="DV203" i="1" s="1"/>
  <c r="DU201" i="1"/>
  <c r="DU203" i="1"/>
  <c r="DT201" i="1"/>
  <c r="DT203" i="1" s="1"/>
  <c r="DS201" i="1"/>
  <c r="DS203" i="1"/>
  <c r="DR201" i="1"/>
  <c r="DR203" i="1" s="1"/>
  <c r="DQ201" i="1"/>
  <c r="DQ203" i="1"/>
  <c r="DP201" i="1"/>
  <c r="DP203" i="1" s="1"/>
  <c r="DO201" i="1"/>
  <c r="DO203" i="1" s="1"/>
  <c r="DN201" i="1"/>
  <c r="DN203" i="1" s="1"/>
  <c r="DM201" i="1"/>
  <c r="DM203" i="1"/>
  <c r="DL201" i="1"/>
  <c r="DL203" i="1" s="1"/>
  <c r="DK201" i="1"/>
  <c r="DK203" i="1"/>
  <c r="DJ201" i="1"/>
  <c r="DJ203" i="1" s="1"/>
  <c r="DI201" i="1"/>
  <c r="DI203" i="1"/>
  <c r="DH201" i="1"/>
  <c r="DH203" i="1" s="1"/>
  <c r="DG201" i="1"/>
  <c r="DG203" i="1" s="1"/>
  <c r="DF201" i="1"/>
  <c r="DF203" i="1" s="1"/>
  <c r="DE201" i="1"/>
  <c r="DE203" i="1"/>
  <c r="DD201" i="1"/>
  <c r="DD203" i="1" s="1"/>
  <c r="DC201" i="1"/>
  <c r="DC203" i="1"/>
  <c r="DB201" i="1"/>
  <c r="DB203" i="1" s="1"/>
  <c r="DA201" i="1"/>
  <c r="DA203" i="1"/>
  <c r="CZ201" i="1"/>
  <c r="CZ203" i="1" s="1"/>
  <c r="CY201" i="1"/>
  <c r="CY203" i="1" s="1"/>
  <c r="CX201" i="1"/>
  <c r="CX203" i="1" s="1"/>
  <c r="CW201" i="1"/>
  <c r="CW203" i="1"/>
  <c r="CV201" i="1"/>
  <c r="CV203" i="1" s="1"/>
  <c r="CU201" i="1"/>
  <c r="CU203" i="1"/>
  <c r="CT201" i="1"/>
  <c r="CT203" i="1" s="1"/>
  <c r="CS201" i="1"/>
  <c r="CS203" i="1"/>
  <c r="CR201" i="1"/>
  <c r="CR203" i="1" s="1"/>
  <c r="CQ201" i="1"/>
  <c r="CQ203" i="1" s="1"/>
  <c r="CP201" i="1"/>
  <c r="CP203" i="1" s="1"/>
  <c r="CO201" i="1"/>
  <c r="CO203" i="1"/>
  <c r="CN201" i="1"/>
  <c r="CN203" i="1" s="1"/>
  <c r="CM201" i="1"/>
  <c r="CM203" i="1"/>
  <c r="CL201" i="1"/>
  <c r="CL203" i="1" s="1"/>
  <c r="CK201" i="1"/>
  <c r="CK203" i="1"/>
  <c r="CJ201" i="1"/>
  <c r="CJ203" i="1" s="1"/>
  <c r="CI201" i="1"/>
  <c r="CI203" i="1" s="1"/>
  <c r="CH201" i="1"/>
  <c r="CH203" i="1" s="1"/>
  <c r="CG201" i="1"/>
  <c r="CG203" i="1"/>
  <c r="CF201" i="1"/>
  <c r="CF203" i="1" s="1"/>
  <c r="CE201" i="1"/>
  <c r="CE203" i="1"/>
  <c r="CD201" i="1"/>
  <c r="CD203" i="1" s="1"/>
  <c r="CC201" i="1"/>
  <c r="CC203" i="1"/>
  <c r="CB201" i="1"/>
  <c r="CB203" i="1" s="1"/>
  <c r="CA201" i="1"/>
  <c r="CA203" i="1" s="1"/>
  <c r="BZ201" i="1"/>
  <c r="BZ203" i="1" s="1"/>
  <c r="BY201" i="1"/>
  <c r="BY203" i="1"/>
  <c r="BX201" i="1"/>
  <c r="BX203" i="1" s="1"/>
  <c r="BW201" i="1"/>
  <c r="BW203" i="1"/>
  <c r="BV201" i="1"/>
  <c r="BV203" i="1" s="1"/>
  <c r="BU201" i="1"/>
  <c r="BU203" i="1"/>
  <c r="BT201" i="1"/>
  <c r="BT203" i="1" s="1"/>
  <c r="BS201" i="1"/>
  <c r="BS203" i="1" s="1"/>
  <c r="BR201" i="1"/>
  <c r="BR203" i="1" s="1"/>
  <c r="BQ201" i="1"/>
  <c r="BQ203" i="1"/>
  <c r="BP201" i="1"/>
  <c r="BP203" i="1" s="1"/>
  <c r="BO201" i="1"/>
  <c r="BO203" i="1"/>
  <c r="BN201" i="1"/>
  <c r="BN203" i="1" s="1"/>
  <c r="BM201" i="1"/>
  <c r="BM203" i="1" s="1"/>
  <c r="BL201" i="1"/>
  <c r="BL203" i="1" s="1"/>
  <c r="BK201" i="1"/>
  <c r="BK203" i="1" s="1"/>
  <c r="BJ201" i="1"/>
  <c r="BJ203" i="1" s="1"/>
  <c r="BI201" i="1"/>
  <c r="BI203" i="1"/>
  <c r="BH201" i="1"/>
  <c r="BH203" i="1" s="1"/>
  <c r="BG201" i="1"/>
  <c r="BG203" i="1"/>
  <c r="BF201" i="1"/>
  <c r="BF203" i="1" s="1"/>
  <c r="BE201" i="1"/>
  <c r="BE203" i="1" s="1"/>
  <c r="BD201" i="1"/>
  <c r="BD203" i="1" s="1"/>
  <c r="BC201" i="1"/>
  <c r="BC203" i="1" s="1"/>
  <c r="BB201" i="1"/>
  <c r="BB203" i="1" s="1"/>
  <c r="BA201" i="1"/>
  <c r="BA203" i="1"/>
  <c r="AZ201" i="1"/>
  <c r="AZ203" i="1" s="1"/>
  <c r="AY201" i="1"/>
  <c r="AY203" i="1"/>
  <c r="AX201" i="1"/>
  <c r="AX203" i="1" s="1"/>
  <c r="AW201" i="1"/>
  <c r="AW203" i="1" s="1"/>
  <c r="AV201" i="1"/>
  <c r="AV203" i="1" s="1"/>
  <c r="AU201" i="1"/>
  <c r="AU203" i="1" s="1"/>
  <c r="AT201" i="1"/>
  <c r="AT203" i="1" s="1"/>
  <c r="AS201" i="1"/>
  <c r="AS203" i="1"/>
  <c r="AR201" i="1"/>
  <c r="AR203" i="1" s="1"/>
  <c r="AQ201" i="1"/>
  <c r="AQ203" i="1"/>
  <c r="AP201" i="1"/>
  <c r="AP203" i="1" s="1"/>
  <c r="AO201" i="1"/>
  <c r="AO203" i="1" s="1"/>
  <c r="AN201" i="1"/>
  <c r="AN203" i="1" s="1"/>
  <c r="AM201" i="1"/>
  <c r="AM203" i="1" s="1"/>
  <c r="AL201" i="1"/>
  <c r="AL203" i="1" s="1"/>
  <c r="AK201" i="1"/>
  <c r="AK203" i="1"/>
  <c r="AJ201" i="1"/>
  <c r="AJ203" i="1" s="1"/>
  <c r="AI201" i="1"/>
  <c r="AI203" i="1"/>
  <c r="AH201" i="1"/>
  <c r="AH203" i="1" s="1"/>
  <c r="AG201" i="1"/>
  <c r="AG203" i="1" s="1"/>
  <c r="AF201" i="1"/>
  <c r="AF203" i="1" s="1"/>
  <c r="AE201" i="1"/>
  <c r="AE203" i="1" s="1"/>
  <c r="AD201" i="1"/>
  <c r="AD203" i="1" s="1"/>
  <c r="AC201" i="1"/>
  <c r="AC203" i="1"/>
  <c r="AB201" i="1"/>
  <c r="AB203" i="1" s="1"/>
  <c r="AA201" i="1"/>
  <c r="AA203" i="1"/>
  <c r="Z201" i="1"/>
  <c r="Z203" i="1" s="1"/>
  <c r="Y201" i="1"/>
  <c r="Y203" i="1"/>
  <c r="X201" i="1"/>
  <c r="X203" i="1" s="1"/>
  <c r="W201" i="1"/>
  <c r="W203" i="1" s="1"/>
  <c r="V201" i="1"/>
  <c r="V203" i="1" s="1"/>
  <c r="U201" i="1"/>
  <c r="U203" i="1"/>
  <c r="T201" i="1"/>
  <c r="T203" i="1" s="1"/>
  <c r="S201" i="1"/>
  <c r="S203" i="1"/>
  <c r="R201" i="1"/>
  <c r="R203" i="1" s="1"/>
  <c r="Q201" i="1"/>
  <c r="Q203" i="1"/>
  <c r="P201" i="1"/>
  <c r="P203" i="1" s="1"/>
  <c r="O201" i="1"/>
  <c r="O203" i="1" s="1"/>
  <c r="N201" i="1"/>
  <c r="N203" i="1" s="1"/>
  <c r="M201" i="1"/>
  <c r="M203" i="1"/>
  <c r="L201" i="1"/>
  <c r="L203" i="1" s="1"/>
  <c r="K201" i="1"/>
  <c r="K203" i="1"/>
  <c r="J201" i="1"/>
  <c r="J203" i="1" s="1"/>
  <c r="I201" i="1"/>
  <c r="I203" i="1"/>
  <c r="H201" i="1"/>
  <c r="H203" i="1" s="1"/>
  <c r="G201" i="1"/>
  <c r="G203" i="1" s="1"/>
  <c r="F201" i="1"/>
  <c r="F203" i="1" s="1"/>
  <c r="E201" i="1"/>
  <c r="E203" i="1"/>
  <c r="D201" i="1"/>
  <c r="D203" i="1" s="1"/>
  <c r="C201" i="1"/>
  <c r="C203" i="1"/>
  <c r="OU202" i="1"/>
  <c r="OS202" i="1"/>
  <c r="OR202" i="1"/>
  <c r="OQ202" i="1"/>
  <c r="OO202" i="1"/>
  <c r="ON202" i="1"/>
  <c r="OM202" i="1"/>
  <c r="OK202" i="1"/>
  <c r="OJ202" i="1"/>
  <c r="OI202" i="1"/>
  <c r="OG202" i="1"/>
  <c r="OF202" i="1"/>
  <c r="OE202" i="1"/>
  <c r="OC202" i="1"/>
  <c r="OB202" i="1"/>
  <c r="OA202" i="1"/>
  <c r="NY202" i="1"/>
  <c r="NX202" i="1"/>
  <c r="NW202" i="1"/>
  <c r="NU202" i="1"/>
  <c r="NT202" i="1"/>
  <c r="NS202" i="1"/>
  <c r="NQ202" i="1"/>
  <c r="NP202" i="1"/>
  <c r="NO202" i="1"/>
  <c r="NM202" i="1"/>
  <c r="NL202" i="1"/>
  <c r="NK202" i="1"/>
  <c r="NI202" i="1"/>
  <c r="NH202" i="1"/>
  <c r="NG202" i="1"/>
  <c r="NE202" i="1"/>
  <c r="ND202" i="1"/>
  <c r="NC202" i="1"/>
  <c r="NA202" i="1"/>
  <c r="MZ202" i="1"/>
  <c r="MY202" i="1"/>
  <c r="MW202" i="1"/>
  <c r="MV202" i="1"/>
  <c r="MU202" i="1"/>
  <c r="MS202" i="1"/>
  <c r="MR202" i="1"/>
  <c r="MQ202" i="1"/>
  <c r="MO202" i="1"/>
  <c r="MN202" i="1"/>
  <c r="MM202" i="1"/>
  <c r="MK202" i="1"/>
  <c r="MJ202" i="1"/>
  <c r="MI202" i="1"/>
  <c r="MG202" i="1"/>
  <c r="MF202" i="1"/>
  <c r="ME202" i="1"/>
  <c r="MC202" i="1"/>
  <c r="MB202" i="1"/>
  <c r="MA202" i="1"/>
  <c r="LY202" i="1"/>
  <c r="LX202" i="1"/>
  <c r="LW202" i="1"/>
  <c r="LU202" i="1"/>
  <c r="LT202" i="1"/>
  <c r="LS202" i="1"/>
  <c r="LQ202" i="1"/>
  <c r="LP202" i="1"/>
  <c r="LO202" i="1"/>
  <c r="LM202" i="1"/>
  <c r="LL202" i="1"/>
  <c r="LK202" i="1"/>
  <c r="LI202" i="1"/>
  <c r="LH202" i="1"/>
  <c r="LG202" i="1"/>
  <c r="LE202" i="1"/>
  <c r="LD202" i="1"/>
  <c r="LC202" i="1"/>
  <c r="LA202" i="1"/>
  <c r="KZ202" i="1"/>
  <c r="KY202" i="1"/>
  <c r="KW202" i="1"/>
  <c r="KV202" i="1"/>
  <c r="KU202" i="1"/>
  <c r="KS202" i="1"/>
  <c r="KR202" i="1"/>
  <c r="KQ202" i="1"/>
  <c r="KO202" i="1"/>
  <c r="KN202" i="1"/>
  <c r="KM202" i="1"/>
  <c r="KK202" i="1"/>
  <c r="KJ202" i="1"/>
  <c r="KI202" i="1"/>
  <c r="KG202" i="1"/>
  <c r="KF202" i="1"/>
  <c r="KE202" i="1"/>
  <c r="KC202" i="1"/>
  <c r="KB202" i="1"/>
  <c r="KA202" i="1"/>
  <c r="JY202" i="1"/>
  <c r="JX202" i="1"/>
  <c r="JW202" i="1"/>
  <c r="JU202" i="1"/>
  <c r="JT202" i="1"/>
  <c r="JS202" i="1"/>
  <c r="JQ202" i="1"/>
  <c r="JP202" i="1"/>
  <c r="JO202" i="1"/>
  <c r="JM202" i="1"/>
  <c r="JL202" i="1"/>
  <c r="JK202" i="1"/>
  <c r="JI202" i="1"/>
  <c r="JH202" i="1"/>
  <c r="JG202" i="1"/>
  <c r="JE202" i="1"/>
  <c r="JD202" i="1"/>
  <c r="JC202" i="1"/>
  <c r="JA202" i="1"/>
  <c r="IZ202" i="1"/>
  <c r="IY202" i="1"/>
  <c r="IW202" i="1"/>
  <c r="IV202" i="1"/>
  <c r="IU202" i="1"/>
  <c r="IS202" i="1"/>
  <c r="IR202" i="1"/>
  <c r="IQ202" i="1"/>
  <c r="IO202" i="1"/>
  <c r="IN202" i="1"/>
  <c r="IM202" i="1"/>
  <c r="IK202" i="1"/>
  <c r="IJ202" i="1"/>
  <c r="II202" i="1"/>
  <c r="IG202" i="1"/>
  <c r="IF202" i="1"/>
  <c r="IE202" i="1"/>
  <c r="IC202" i="1"/>
  <c r="IB202" i="1"/>
  <c r="IA202" i="1"/>
  <c r="HY202" i="1"/>
  <c r="HX202" i="1"/>
  <c r="HW202" i="1"/>
  <c r="HU202" i="1"/>
  <c r="HT202" i="1"/>
  <c r="HS202" i="1"/>
  <c r="HQ202" i="1"/>
  <c r="HP202" i="1"/>
  <c r="HO202" i="1"/>
  <c r="HM202" i="1"/>
  <c r="HL202" i="1"/>
  <c r="HK202" i="1"/>
  <c r="HI202" i="1"/>
  <c r="HH202" i="1"/>
  <c r="HG202" i="1"/>
  <c r="HE202" i="1"/>
  <c r="HD202" i="1"/>
  <c r="HC202" i="1"/>
  <c r="HA202" i="1"/>
  <c r="GZ202" i="1"/>
  <c r="GY202" i="1"/>
  <c r="GW202" i="1"/>
  <c r="GV202" i="1"/>
  <c r="GU202" i="1"/>
  <c r="GS202" i="1"/>
  <c r="GR202" i="1"/>
  <c r="GQ202" i="1"/>
  <c r="GO202" i="1"/>
  <c r="GN202" i="1"/>
  <c r="GM202" i="1"/>
  <c r="GK202" i="1"/>
  <c r="GJ202" i="1"/>
  <c r="GI202" i="1"/>
  <c r="GG202" i="1"/>
  <c r="GF202" i="1"/>
  <c r="GE202" i="1"/>
  <c r="GC202" i="1"/>
  <c r="GB202" i="1"/>
  <c r="GA202" i="1"/>
  <c r="FY202" i="1"/>
  <c r="FX202" i="1"/>
  <c r="FW202" i="1"/>
  <c r="FU202" i="1"/>
  <c r="FT202" i="1"/>
  <c r="FS202" i="1"/>
  <c r="FQ202" i="1"/>
  <c r="FP202" i="1"/>
  <c r="FO202" i="1"/>
  <c r="FM202" i="1"/>
  <c r="FL202" i="1"/>
  <c r="FK202" i="1"/>
  <c r="FI202" i="1"/>
  <c r="FH202" i="1"/>
  <c r="FG202" i="1"/>
  <c r="FE202" i="1"/>
  <c r="FD202" i="1"/>
  <c r="FC202" i="1"/>
  <c r="FA202" i="1"/>
  <c r="EZ202" i="1"/>
  <c r="EY202" i="1"/>
  <c r="EW202" i="1"/>
  <c r="EV202" i="1"/>
  <c r="EU202" i="1"/>
  <c r="ES202" i="1"/>
  <c r="ER202" i="1"/>
  <c r="EQ202" i="1"/>
  <c r="EO202" i="1"/>
  <c r="EN202" i="1"/>
  <c r="EM202" i="1"/>
  <c r="EK202" i="1"/>
  <c r="EJ202" i="1"/>
  <c r="EI202" i="1"/>
  <c r="EG202" i="1"/>
  <c r="EF202" i="1"/>
  <c r="EE202" i="1"/>
  <c r="EC202" i="1"/>
  <c r="EB202" i="1"/>
  <c r="EA202" i="1"/>
  <c r="DY202" i="1"/>
  <c r="DX202" i="1"/>
  <c r="DW202" i="1"/>
  <c r="DU202" i="1"/>
  <c r="DT202" i="1"/>
  <c r="DS202" i="1"/>
  <c r="DQ202" i="1"/>
  <c r="DP202" i="1"/>
  <c r="DO202" i="1"/>
  <c r="DM202" i="1"/>
  <c r="DL202" i="1"/>
  <c r="DK202" i="1"/>
  <c r="DI202" i="1"/>
  <c r="DH202" i="1"/>
  <c r="DG202" i="1"/>
  <c r="DE202" i="1"/>
  <c r="DD202" i="1"/>
  <c r="DC202" i="1"/>
  <c r="DA202" i="1"/>
  <c r="CZ202" i="1"/>
  <c r="CY202" i="1"/>
  <c r="CW202" i="1"/>
  <c r="CV202" i="1"/>
  <c r="CU202" i="1"/>
  <c r="CS202" i="1"/>
  <c r="CR202" i="1"/>
  <c r="CQ202" i="1"/>
  <c r="CO202" i="1"/>
  <c r="CN202" i="1"/>
  <c r="CM202" i="1"/>
  <c r="CK202" i="1"/>
  <c r="CJ202" i="1"/>
  <c r="CI202" i="1"/>
  <c r="CG202" i="1"/>
  <c r="CF202" i="1"/>
  <c r="CE202" i="1"/>
  <c r="CC202" i="1"/>
  <c r="CB202" i="1"/>
  <c r="CA202" i="1"/>
  <c r="BY202" i="1"/>
  <c r="BX202" i="1"/>
  <c r="BW202" i="1"/>
  <c r="BU202" i="1"/>
  <c r="BT202" i="1"/>
  <c r="BS202" i="1"/>
  <c r="BQ202" i="1"/>
  <c r="BP202" i="1"/>
  <c r="BO202" i="1"/>
  <c r="BM202" i="1"/>
  <c r="BL202" i="1"/>
  <c r="BK202" i="1"/>
  <c r="BI202" i="1"/>
  <c r="BH202" i="1"/>
  <c r="BG202" i="1"/>
  <c r="BE202" i="1"/>
  <c r="BD202" i="1"/>
  <c r="BC202" i="1"/>
  <c r="BA202" i="1"/>
  <c r="AZ202" i="1"/>
  <c r="AY202" i="1"/>
  <c r="AW202" i="1"/>
  <c r="AV202" i="1"/>
  <c r="AU202" i="1"/>
  <c r="AS202" i="1"/>
  <c r="AR202" i="1"/>
  <c r="AQ202" i="1"/>
  <c r="AO202" i="1"/>
  <c r="AN202" i="1"/>
  <c r="AM202" i="1"/>
  <c r="AK202" i="1"/>
  <c r="AJ202" i="1"/>
  <c r="AI202" i="1"/>
  <c r="AG202" i="1"/>
  <c r="AF202" i="1"/>
  <c r="AE202" i="1"/>
  <c r="AC202" i="1"/>
  <c r="AB202" i="1"/>
  <c r="AA202" i="1"/>
  <c r="Y202" i="1"/>
  <c r="X202" i="1"/>
  <c r="W202" i="1"/>
  <c r="U202" i="1"/>
  <c r="T202" i="1"/>
  <c r="S202" i="1"/>
  <c r="Q202" i="1"/>
  <c r="P202" i="1"/>
  <c r="O202" i="1"/>
  <c r="M202" i="1"/>
  <c r="L202" i="1"/>
  <c r="K202" i="1"/>
  <c r="I202" i="1"/>
  <c r="H202" i="1"/>
  <c r="G202" i="1"/>
  <c r="E202" i="1"/>
  <c r="D202" i="1"/>
  <c r="C202" i="1"/>
  <c r="B216" i="1"/>
  <c r="B218" i="1" s="1"/>
  <c r="B215" i="1"/>
  <c r="B212" i="1"/>
  <c r="B211" i="1"/>
  <c r="B209" i="1"/>
  <c r="B208" i="1"/>
  <c r="B205" i="1"/>
  <c r="B201" i="1"/>
  <c r="B202" i="1" s="1"/>
  <c r="OU191" i="1"/>
  <c r="OT191" i="1"/>
  <c r="OS191" i="1"/>
  <c r="OR191" i="1"/>
  <c r="OQ191" i="1"/>
  <c r="OP191" i="1"/>
  <c r="OO191" i="1"/>
  <c r="ON191" i="1"/>
  <c r="OM191" i="1"/>
  <c r="OL191" i="1"/>
  <c r="OK191" i="1"/>
  <c r="OJ191" i="1"/>
  <c r="OI191" i="1"/>
  <c r="OH191" i="1"/>
  <c r="OG191" i="1"/>
  <c r="OF191" i="1"/>
  <c r="OE191" i="1"/>
  <c r="OD191" i="1"/>
  <c r="OC191" i="1"/>
  <c r="OB191" i="1"/>
  <c r="OA191" i="1"/>
  <c r="NZ191" i="1"/>
  <c r="NY191" i="1"/>
  <c r="NX191" i="1"/>
  <c r="NW191" i="1"/>
  <c r="NV191" i="1"/>
  <c r="NU191" i="1"/>
  <c r="NT191" i="1"/>
  <c r="NS191" i="1"/>
  <c r="NR191" i="1"/>
  <c r="NQ191" i="1"/>
  <c r="NP191" i="1"/>
  <c r="NO191" i="1"/>
  <c r="NN191" i="1"/>
  <c r="NM191" i="1"/>
  <c r="NL191" i="1"/>
  <c r="NK191" i="1"/>
  <c r="NJ191" i="1"/>
  <c r="NI191" i="1"/>
  <c r="NH191" i="1"/>
  <c r="NG191" i="1"/>
  <c r="NF191" i="1"/>
  <c r="NE191" i="1"/>
  <c r="ND191" i="1"/>
  <c r="NC191" i="1"/>
  <c r="NB191" i="1"/>
  <c r="NA191" i="1"/>
  <c r="MZ191" i="1"/>
  <c r="MY191" i="1"/>
  <c r="MX191" i="1"/>
  <c r="MW191" i="1"/>
  <c r="MV191" i="1"/>
  <c r="MU191" i="1"/>
  <c r="MT191" i="1"/>
  <c r="MS191" i="1"/>
  <c r="MR191" i="1"/>
  <c r="MQ191" i="1"/>
  <c r="MP191" i="1"/>
  <c r="MO191" i="1"/>
  <c r="MN191" i="1"/>
  <c r="MM191" i="1"/>
  <c r="ML191" i="1"/>
  <c r="MK191" i="1"/>
  <c r="MJ191" i="1"/>
  <c r="MI191" i="1"/>
  <c r="MH191" i="1"/>
  <c r="MG191" i="1"/>
  <c r="MF191" i="1"/>
  <c r="ME191" i="1"/>
  <c r="MD191" i="1"/>
  <c r="MC191" i="1"/>
  <c r="MB191" i="1"/>
  <c r="MA191" i="1"/>
  <c r="LZ191" i="1"/>
  <c r="LY191" i="1"/>
  <c r="LX191" i="1"/>
  <c r="LW191" i="1"/>
  <c r="LV191" i="1"/>
  <c r="LU191" i="1"/>
  <c r="LT191" i="1"/>
  <c r="LS191" i="1"/>
  <c r="LR191" i="1"/>
  <c r="LQ191" i="1"/>
  <c r="LP191" i="1"/>
  <c r="LO191" i="1"/>
  <c r="LN191" i="1"/>
  <c r="LM191" i="1"/>
  <c r="LL191" i="1"/>
  <c r="LK191" i="1"/>
  <c r="LJ191" i="1"/>
  <c r="LI191" i="1"/>
  <c r="LH191" i="1"/>
  <c r="LG191" i="1"/>
  <c r="LF191" i="1"/>
  <c r="LE191" i="1"/>
  <c r="LD191" i="1"/>
  <c r="LC191" i="1"/>
  <c r="LB191" i="1"/>
  <c r="LA191" i="1"/>
  <c r="KZ191" i="1"/>
  <c r="KY191" i="1"/>
  <c r="KX191" i="1"/>
  <c r="KW191" i="1"/>
  <c r="KV191" i="1"/>
  <c r="KU191" i="1"/>
  <c r="KT191" i="1"/>
  <c r="KS191" i="1"/>
  <c r="KR191" i="1"/>
  <c r="KQ191" i="1"/>
  <c r="KP191" i="1"/>
  <c r="KO191" i="1"/>
  <c r="KN191" i="1"/>
  <c r="KM191" i="1"/>
  <c r="KL191" i="1"/>
  <c r="KK191" i="1"/>
  <c r="KJ191" i="1"/>
  <c r="KI191" i="1"/>
  <c r="KH191" i="1"/>
  <c r="KG191" i="1"/>
  <c r="KF191" i="1"/>
  <c r="KE191" i="1"/>
  <c r="KD191" i="1"/>
  <c r="KC191" i="1"/>
  <c r="KB191" i="1"/>
  <c r="KA191" i="1"/>
  <c r="JZ191" i="1"/>
  <c r="JY191" i="1"/>
  <c r="JX191" i="1"/>
  <c r="JW191" i="1"/>
  <c r="JV191" i="1"/>
  <c r="JU191" i="1"/>
  <c r="JT191" i="1"/>
  <c r="JS191" i="1"/>
  <c r="JR191" i="1"/>
  <c r="JQ191" i="1"/>
  <c r="JP191" i="1"/>
  <c r="JO191" i="1"/>
  <c r="JN191" i="1"/>
  <c r="JM191" i="1"/>
  <c r="JL191" i="1"/>
  <c r="JK191" i="1"/>
  <c r="JJ191" i="1"/>
  <c r="JI191" i="1"/>
  <c r="JH191" i="1"/>
  <c r="JG191" i="1"/>
  <c r="JF191" i="1"/>
  <c r="JE191" i="1"/>
  <c r="JD191" i="1"/>
  <c r="JC191" i="1"/>
  <c r="JB191" i="1"/>
  <c r="JA191" i="1"/>
  <c r="IZ191" i="1"/>
  <c r="IY191" i="1"/>
  <c r="IX191" i="1"/>
  <c r="IW191" i="1"/>
  <c r="IV191" i="1"/>
  <c r="IU191" i="1"/>
  <c r="IT191" i="1"/>
  <c r="IS191" i="1"/>
  <c r="IR191" i="1"/>
  <c r="IQ191" i="1"/>
  <c r="IP191" i="1"/>
  <c r="IO191" i="1"/>
  <c r="IN191" i="1"/>
  <c r="IM191" i="1"/>
  <c r="IL191" i="1"/>
  <c r="IK191" i="1"/>
  <c r="IJ191" i="1"/>
  <c r="II191" i="1"/>
  <c r="IH191" i="1"/>
  <c r="IG191" i="1"/>
  <c r="IF191" i="1"/>
  <c r="IE191" i="1"/>
  <c r="ID191" i="1"/>
  <c r="IC191" i="1"/>
  <c r="IB191" i="1"/>
  <c r="IA191" i="1"/>
  <c r="HZ191" i="1"/>
  <c r="HY191" i="1"/>
  <c r="HX191" i="1"/>
  <c r="HW191" i="1"/>
  <c r="HV191" i="1"/>
  <c r="HU191" i="1"/>
  <c r="HT191" i="1"/>
  <c r="HS191" i="1"/>
  <c r="HR191" i="1"/>
  <c r="HQ191" i="1"/>
  <c r="HP191" i="1"/>
  <c r="HO191" i="1"/>
  <c r="HN191" i="1"/>
  <c r="HM191" i="1"/>
  <c r="HL191" i="1"/>
  <c r="HK191" i="1"/>
  <c r="HJ191" i="1"/>
  <c r="HI191" i="1"/>
  <c r="HH191" i="1"/>
  <c r="HG191" i="1"/>
  <c r="HF191" i="1"/>
  <c r="HE191" i="1"/>
  <c r="HD191" i="1"/>
  <c r="HC191" i="1"/>
  <c r="HB191" i="1"/>
  <c r="HA191" i="1"/>
  <c r="GZ191" i="1"/>
  <c r="GY191" i="1"/>
  <c r="GX191" i="1"/>
  <c r="GW191" i="1"/>
  <c r="GV191" i="1"/>
  <c r="GU191" i="1"/>
  <c r="GT191" i="1"/>
  <c r="GS191" i="1"/>
  <c r="GR191" i="1"/>
  <c r="GQ191" i="1"/>
  <c r="GP191" i="1"/>
  <c r="GO191" i="1"/>
  <c r="GN191" i="1"/>
  <c r="GM191" i="1"/>
  <c r="GL191" i="1"/>
  <c r="GK191" i="1"/>
  <c r="GJ191" i="1"/>
  <c r="GI191" i="1"/>
  <c r="GH191" i="1"/>
  <c r="GG191" i="1"/>
  <c r="GF191" i="1"/>
  <c r="GE191" i="1"/>
  <c r="GD191" i="1"/>
  <c r="GC191" i="1"/>
  <c r="GB191" i="1"/>
  <c r="GA191" i="1"/>
  <c r="FZ191" i="1"/>
  <c r="FY191" i="1"/>
  <c r="FX191" i="1"/>
  <c r="FW191" i="1"/>
  <c r="FV191" i="1"/>
  <c r="FU191" i="1"/>
  <c r="FT191" i="1"/>
  <c r="FS191" i="1"/>
  <c r="FR191" i="1"/>
  <c r="FQ191" i="1"/>
  <c r="FP191" i="1"/>
  <c r="FO191" i="1"/>
  <c r="FN191" i="1"/>
  <c r="FM191" i="1"/>
  <c r="FL191" i="1"/>
  <c r="FK191" i="1"/>
  <c r="FJ191" i="1"/>
  <c r="FI191" i="1"/>
  <c r="FH191" i="1"/>
  <c r="FG191" i="1"/>
  <c r="FF191" i="1"/>
  <c r="FE191" i="1"/>
  <c r="FD191" i="1"/>
  <c r="FC191" i="1"/>
  <c r="FB191" i="1"/>
  <c r="FA191" i="1"/>
  <c r="EZ191" i="1"/>
  <c r="EY191" i="1"/>
  <c r="EX191" i="1"/>
  <c r="EW191" i="1"/>
  <c r="EV191" i="1"/>
  <c r="EU191" i="1"/>
  <c r="ET191" i="1"/>
  <c r="ES191" i="1"/>
  <c r="ER191" i="1"/>
  <c r="EQ191" i="1"/>
  <c r="EP191" i="1"/>
  <c r="EO191" i="1"/>
  <c r="EN191" i="1"/>
  <c r="EM191" i="1"/>
  <c r="EL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DY191" i="1"/>
  <c r="DX191" i="1"/>
  <c r="DW191" i="1"/>
  <c r="DV191" i="1"/>
  <c r="DU191" i="1"/>
  <c r="DT191" i="1"/>
  <c r="DS191" i="1"/>
  <c r="DR191" i="1"/>
  <c r="DQ191" i="1"/>
  <c r="DP191" i="1"/>
  <c r="DO191" i="1"/>
  <c r="DN191" i="1"/>
  <c r="DM191" i="1"/>
  <c r="DL191" i="1"/>
  <c r="DK191" i="1"/>
  <c r="DJ191" i="1"/>
  <c r="DI191" i="1"/>
  <c r="DH191" i="1"/>
  <c r="DG191" i="1"/>
  <c r="DF191" i="1"/>
  <c r="DE191" i="1"/>
  <c r="DD191" i="1"/>
  <c r="DC191" i="1"/>
  <c r="DB191" i="1"/>
  <c r="DA191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OW190" i="1"/>
  <c r="OX190" i="1" s="1"/>
  <c r="OW189" i="1"/>
  <c r="OX189" i="1" s="1"/>
  <c r="OW188" i="1"/>
  <c r="OX188" i="1" s="1"/>
  <c r="OW187" i="1"/>
  <c r="OX187" i="1" s="1"/>
  <c r="OW186" i="1"/>
  <c r="OX186" i="1" s="1"/>
  <c r="OW185" i="1"/>
  <c r="OX185" i="1" s="1"/>
  <c r="OW184" i="1"/>
  <c r="OX184" i="1" s="1"/>
  <c r="OW183" i="1"/>
  <c r="OX183" i="1" s="1"/>
  <c r="OW182" i="1"/>
  <c r="OX182" i="1" s="1"/>
  <c r="OW181" i="1"/>
  <c r="OX181" i="1" s="1"/>
  <c r="OW180" i="1"/>
  <c r="OX180" i="1" s="1"/>
  <c r="OW179" i="1"/>
  <c r="OX179" i="1" s="1"/>
  <c r="OU234" i="1"/>
  <c r="OU235" i="1"/>
  <c r="OU236" i="1"/>
  <c r="OU237" i="1"/>
  <c r="OU238" i="1"/>
  <c r="OU239" i="1" s="1"/>
  <c r="OT234" i="1"/>
  <c r="OT235" i="1"/>
  <c r="OT236" i="1"/>
  <c r="OT237" i="1"/>
  <c r="OS234" i="1"/>
  <c r="OS235" i="1"/>
  <c r="OS236" i="1"/>
  <c r="OS238" i="1" s="1"/>
  <c r="OS239" i="1" s="1"/>
  <c r="OS237" i="1"/>
  <c r="OR234" i="1"/>
  <c r="OR235" i="1"/>
  <c r="OR238" i="1" s="1"/>
  <c r="OR239" i="1" s="1"/>
  <c r="OR236" i="1"/>
  <c r="OR237" i="1"/>
  <c r="OQ234" i="1"/>
  <c r="OQ235" i="1"/>
  <c r="OQ236" i="1"/>
  <c r="OQ237" i="1"/>
  <c r="OP234" i="1"/>
  <c r="OP235" i="1"/>
  <c r="OP236" i="1"/>
  <c r="OP237" i="1"/>
  <c r="OO234" i="1"/>
  <c r="OO235" i="1"/>
  <c r="OO238" i="1" s="1"/>
  <c r="OO239" i="1" s="1"/>
  <c r="OO236" i="1"/>
  <c r="OO237" i="1"/>
  <c r="ON234" i="1"/>
  <c r="ON235" i="1"/>
  <c r="ON236" i="1"/>
  <c r="ON237" i="1"/>
  <c r="ON238" i="1"/>
  <c r="ON239" i="1" s="1"/>
  <c r="OM234" i="1"/>
  <c r="OM235" i="1"/>
  <c r="OM236" i="1"/>
  <c r="OM237" i="1"/>
  <c r="OL234" i="1"/>
  <c r="OL235" i="1"/>
  <c r="OL236" i="1"/>
  <c r="OL237" i="1"/>
  <c r="OK234" i="1"/>
  <c r="OK235" i="1"/>
  <c r="OK236" i="1"/>
  <c r="OK238" i="1" s="1"/>
  <c r="OK239" i="1" s="1"/>
  <c r="OK237" i="1"/>
  <c r="OJ234" i="1"/>
  <c r="OJ235" i="1"/>
  <c r="OJ238" i="1" s="1"/>
  <c r="OJ239" i="1" s="1"/>
  <c r="OJ236" i="1"/>
  <c r="OJ237" i="1"/>
  <c r="OI234" i="1"/>
  <c r="OI235" i="1"/>
  <c r="OI236" i="1"/>
  <c r="OI237" i="1"/>
  <c r="OH234" i="1"/>
  <c r="OH235" i="1"/>
  <c r="OH236" i="1"/>
  <c r="OH237" i="1"/>
  <c r="OG234" i="1"/>
  <c r="OG235" i="1"/>
  <c r="OG236" i="1"/>
  <c r="OG237" i="1"/>
  <c r="OG238" i="1"/>
  <c r="OG239" i="1" s="1"/>
  <c r="OF234" i="1"/>
  <c r="OF235" i="1"/>
  <c r="OF236" i="1"/>
  <c r="OF237" i="1"/>
  <c r="OF238" i="1" s="1"/>
  <c r="OF239" i="1" s="1"/>
  <c r="OE234" i="1"/>
  <c r="OE235" i="1"/>
  <c r="OE236" i="1"/>
  <c r="OE238" i="1" s="1"/>
  <c r="OE239" i="1" s="1"/>
  <c r="OE237" i="1"/>
  <c r="OD234" i="1"/>
  <c r="OD235" i="1"/>
  <c r="OD236" i="1"/>
  <c r="OD238" i="1" s="1"/>
  <c r="OD239" i="1" s="1"/>
  <c r="OD237" i="1"/>
  <c r="OC234" i="1"/>
  <c r="OC235" i="1"/>
  <c r="OC236" i="1"/>
  <c r="OC238" i="1" s="1"/>
  <c r="OC239" i="1" s="1"/>
  <c r="OC237" i="1"/>
  <c r="OB234" i="1"/>
  <c r="OB235" i="1"/>
  <c r="OB238" i="1" s="1"/>
  <c r="OB239" i="1" s="1"/>
  <c r="OB236" i="1"/>
  <c r="OB237" i="1"/>
  <c r="OA234" i="1"/>
  <c r="OA235" i="1"/>
  <c r="OA236" i="1"/>
  <c r="OA237" i="1"/>
  <c r="NZ234" i="1"/>
  <c r="NZ235" i="1"/>
  <c r="NZ236" i="1"/>
  <c r="NZ237" i="1"/>
  <c r="NY234" i="1"/>
  <c r="NY235" i="1"/>
  <c r="NY236" i="1"/>
  <c r="NY237" i="1"/>
  <c r="NY238" i="1"/>
  <c r="NY239" i="1" s="1"/>
  <c r="NX234" i="1"/>
  <c r="NX235" i="1"/>
  <c r="NX236" i="1"/>
  <c r="NX237" i="1"/>
  <c r="NX238" i="1" s="1"/>
  <c r="NX239" i="1" s="1"/>
  <c r="NW234" i="1"/>
  <c r="NW235" i="1"/>
  <c r="NW236" i="1"/>
  <c r="NW238" i="1" s="1"/>
  <c r="NW239" i="1" s="1"/>
  <c r="NW237" i="1"/>
  <c r="NV234" i="1"/>
  <c r="NV235" i="1"/>
  <c r="NV236" i="1"/>
  <c r="NV238" i="1" s="1"/>
  <c r="NV239" i="1" s="1"/>
  <c r="NV237" i="1"/>
  <c r="NU234" i="1"/>
  <c r="NU235" i="1"/>
  <c r="NU236" i="1"/>
  <c r="NU238" i="1" s="1"/>
  <c r="NU239" i="1" s="1"/>
  <c r="NU237" i="1"/>
  <c r="NT234" i="1"/>
  <c r="NT235" i="1"/>
  <c r="NT238" i="1" s="1"/>
  <c r="NT239" i="1" s="1"/>
  <c r="NT236" i="1"/>
  <c r="NT237" i="1"/>
  <c r="NS234" i="1"/>
  <c r="NS235" i="1"/>
  <c r="NS236" i="1"/>
  <c r="NS237" i="1"/>
  <c r="NR234" i="1"/>
  <c r="NR235" i="1"/>
  <c r="NR236" i="1"/>
  <c r="NR237" i="1"/>
  <c r="NQ234" i="1"/>
  <c r="NQ235" i="1"/>
  <c r="NQ236" i="1"/>
  <c r="NQ237" i="1"/>
  <c r="NQ238" i="1"/>
  <c r="NQ239" i="1" s="1"/>
  <c r="NP234" i="1"/>
  <c r="NP235" i="1"/>
  <c r="NP236" i="1"/>
  <c r="NP237" i="1"/>
  <c r="NP238" i="1" s="1"/>
  <c r="NP239" i="1" s="1"/>
  <c r="NO234" i="1"/>
  <c r="NO235" i="1"/>
  <c r="NO236" i="1"/>
  <c r="NO238" i="1" s="1"/>
  <c r="NO239" i="1" s="1"/>
  <c r="NO237" i="1"/>
  <c r="NN234" i="1"/>
  <c r="NN235" i="1"/>
  <c r="NN236" i="1"/>
  <c r="NN238" i="1" s="1"/>
  <c r="NN239" i="1" s="1"/>
  <c r="NN237" i="1"/>
  <c r="NM234" i="1"/>
  <c r="NM235" i="1"/>
  <c r="NM236" i="1"/>
  <c r="NM238" i="1" s="1"/>
  <c r="NM239" i="1" s="1"/>
  <c r="NM237" i="1"/>
  <c r="NL234" i="1"/>
  <c r="NL235" i="1"/>
  <c r="NL238" i="1" s="1"/>
  <c r="NL239" i="1" s="1"/>
  <c r="NL236" i="1"/>
  <c r="NL237" i="1"/>
  <c r="NK234" i="1"/>
  <c r="NK235" i="1"/>
  <c r="NK236" i="1"/>
  <c r="NK237" i="1"/>
  <c r="NJ234" i="1"/>
  <c r="NJ235" i="1"/>
  <c r="NJ236" i="1"/>
  <c r="NJ237" i="1"/>
  <c r="NI234" i="1"/>
  <c r="NI235" i="1"/>
  <c r="NI236" i="1"/>
  <c r="NI237" i="1"/>
  <c r="NI238" i="1"/>
  <c r="NI239" i="1" s="1"/>
  <c r="NH234" i="1"/>
  <c r="NH235" i="1"/>
  <c r="NH236" i="1"/>
  <c r="NH237" i="1"/>
  <c r="NH238" i="1" s="1"/>
  <c r="NH239" i="1" s="1"/>
  <c r="NG234" i="1"/>
  <c r="NG235" i="1"/>
  <c r="NG236" i="1"/>
  <c r="NG238" i="1" s="1"/>
  <c r="NG239" i="1" s="1"/>
  <c r="NG237" i="1"/>
  <c r="NF234" i="1"/>
  <c r="NF235" i="1"/>
  <c r="NF236" i="1"/>
  <c r="NF238" i="1" s="1"/>
  <c r="NF239" i="1" s="1"/>
  <c r="NF237" i="1"/>
  <c r="NE234" i="1"/>
  <c r="NE235" i="1"/>
  <c r="NE236" i="1"/>
  <c r="NE238" i="1" s="1"/>
  <c r="NE239" i="1" s="1"/>
  <c r="NE237" i="1"/>
  <c r="ND234" i="1"/>
  <c r="ND235" i="1"/>
  <c r="ND238" i="1" s="1"/>
  <c r="ND239" i="1" s="1"/>
  <c r="ND236" i="1"/>
  <c r="ND237" i="1"/>
  <c r="NC234" i="1"/>
  <c r="NC235" i="1"/>
  <c r="NC236" i="1"/>
  <c r="NC237" i="1"/>
  <c r="NB234" i="1"/>
  <c r="NB235" i="1"/>
  <c r="NB236" i="1"/>
  <c r="NB237" i="1"/>
  <c r="NA234" i="1"/>
  <c r="NA235" i="1"/>
  <c r="NA236" i="1"/>
  <c r="NA237" i="1"/>
  <c r="NA238" i="1"/>
  <c r="NA239" i="1" s="1"/>
  <c r="MZ234" i="1"/>
  <c r="MZ235" i="1"/>
  <c r="MZ236" i="1"/>
  <c r="MZ237" i="1"/>
  <c r="MZ238" i="1" s="1"/>
  <c r="MZ239" i="1" s="1"/>
  <c r="MY234" i="1"/>
  <c r="MY235" i="1"/>
  <c r="MY236" i="1"/>
  <c r="MY238" i="1" s="1"/>
  <c r="MY239" i="1" s="1"/>
  <c r="MY237" i="1"/>
  <c r="MX234" i="1"/>
  <c r="MX235" i="1"/>
  <c r="MX236" i="1"/>
  <c r="MX238" i="1" s="1"/>
  <c r="MX239" i="1" s="1"/>
  <c r="MX237" i="1"/>
  <c r="MW234" i="1"/>
  <c r="MW235" i="1"/>
  <c r="MW236" i="1"/>
  <c r="MW238" i="1" s="1"/>
  <c r="MW239" i="1" s="1"/>
  <c r="MW237" i="1"/>
  <c r="MV234" i="1"/>
  <c r="MV235" i="1"/>
  <c r="MV238" i="1" s="1"/>
  <c r="MV239" i="1" s="1"/>
  <c r="MV236" i="1"/>
  <c r="MV237" i="1"/>
  <c r="MU234" i="1"/>
  <c r="MU235" i="1"/>
  <c r="MU236" i="1"/>
  <c r="MU237" i="1"/>
  <c r="MT234" i="1"/>
  <c r="MT235" i="1"/>
  <c r="MT236" i="1"/>
  <c r="MT237" i="1"/>
  <c r="MS234" i="1"/>
  <c r="MS235" i="1"/>
  <c r="MS236" i="1"/>
  <c r="MS237" i="1"/>
  <c r="MS238" i="1"/>
  <c r="MS239" i="1" s="1"/>
  <c r="MR234" i="1"/>
  <c r="MR235" i="1"/>
  <c r="MR236" i="1"/>
  <c r="MR237" i="1"/>
  <c r="MR238" i="1" s="1"/>
  <c r="MR239" i="1" s="1"/>
  <c r="MQ234" i="1"/>
  <c r="MQ235" i="1"/>
  <c r="MQ236" i="1"/>
  <c r="MQ238" i="1" s="1"/>
  <c r="MQ239" i="1" s="1"/>
  <c r="MQ237" i="1"/>
  <c r="MP234" i="1"/>
  <c r="MP235" i="1"/>
  <c r="MP236" i="1"/>
  <c r="MP238" i="1" s="1"/>
  <c r="MP239" i="1" s="1"/>
  <c r="MP237" i="1"/>
  <c r="MO234" i="1"/>
  <c r="MO235" i="1"/>
  <c r="MO236" i="1"/>
  <c r="MO238" i="1" s="1"/>
  <c r="MO239" i="1" s="1"/>
  <c r="MO237" i="1"/>
  <c r="MN234" i="1"/>
  <c r="MN235" i="1"/>
  <c r="MN238" i="1" s="1"/>
  <c r="MN239" i="1" s="1"/>
  <c r="MN236" i="1"/>
  <c r="MN237" i="1"/>
  <c r="MM234" i="1"/>
  <c r="MM235" i="1"/>
  <c r="MM236" i="1"/>
  <c r="MM237" i="1"/>
  <c r="ML234" i="1"/>
  <c r="ML235" i="1"/>
  <c r="ML236" i="1"/>
  <c r="ML237" i="1"/>
  <c r="MK234" i="1"/>
  <c r="MK235" i="1"/>
  <c r="MK236" i="1"/>
  <c r="MK237" i="1"/>
  <c r="MK238" i="1"/>
  <c r="MK239" i="1" s="1"/>
  <c r="MJ234" i="1"/>
  <c r="MJ235" i="1"/>
  <c r="MJ236" i="1"/>
  <c r="MJ237" i="1"/>
  <c r="MJ238" i="1" s="1"/>
  <c r="MJ239" i="1" s="1"/>
  <c r="MI234" i="1"/>
  <c r="MI235" i="1"/>
  <c r="MI236" i="1"/>
  <c r="MI238" i="1" s="1"/>
  <c r="MI239" i="1" s="1"/>
  <c r="MI237" i="1"/>
  <c r="MH234" i="1"/>
  <c r="MH235" i="1"/>
  <c r="MH236" i="1"/>
  <c r="MH238" i="1" s="1"/>
  <c r="MH239" i="1" s="1"/>
  <c r="MH237" i="1"/>
  <c r="MG234" i="1"/>
  <c r="MG235" i="1"/>
  <c r="MG236" i="1"/>
  <c r="MG238" i="1" s="1"/>
  <c r="MG239" i="1" s="1"/>
  <c r="MG237" i="1"/>
  <c r="MF234" i="1"/>
  <c r="MF235" i="1"/>
  <c r="MF238" i="1" s="1"/>
  <c r="MF239" i="1" s="1"/>
  <c r="MF236" i="1"/>
  <c r="MF237" i="1"/>
  <c r="ME234" i="1"/>
  <c r="ME235" i="1"/>
  <c r="ME236" i="1"/>
  <c r="ME237" i="1"/>
  <c r="MD234" i="1"/>
  <c r="MD235" i="1"/>
  <c r="MD236" i="1"/>
  <c r="MD237" i="1"/>
  <c r="MC234" i="1"/>
  <c r="MC235" i="1"/>
  <c r="MC236" i="1"/>
  <c r="MC237" i="1"/>
  <c r="MC238" i="1"/>
  <c r="MC239" i="1" s="1"/>
  <c r="MB234" i="1"/>
  <c r="MB235" i="1"/>
  <c r="MB236" i="1"/>
  <c r="MB237" i="1"/>
  <c r="MB238" i="1" s="1"/>
  <c r="MB239" i="1" s="1"/>
  <c r="MA234" i="1"/>
  <c r="MA235" i="1"/>
  <c r="MA236" i="1"/>
  <c r="MA238" i="1" s="1"/>
  <c r="MA239" i="1" s="1"/>
  <c r="MA237" i="1"/>
  <c r="LZ234" i="1"/>
  <c r="LZ235" i="1"/>
  <c r="LZ236" i="1"/>
  <c r="LZ238" i="1" s="1"/>
  <c r="LZ239" i="1" s="1"/>
  <c r="LZ237" i="1"/>
  <c r="LY234" i="1"/>
  <c r="LY235" i="1"/>
  <c r="LY236" i="1"/>
  <c r="LY238" i="1" s="1"/>
  <c r="LY239" i="1" s="1"/>
  <c r="LY237" i="1"/>
  <c r="LX234" i="1"/>
  <c r="LX235" i="1"/>
  <c r="LX238" i="1" s="1"/>
  <c r="LX239" i="1" s="1"/>
  <c r="LX236" i="1"/>
  <c r="LX237" i="1"/>
  <c r="LW234" i="1"/>
  <c r="LW235" i="1"/>
  <c r="LW236" i="1"/>
  <c r="LW237" i="1"/>
  <c r="LV234" i="1"/>
  <c r="LV235" i="1"/>
  <c r="LV236" i="1"/>
  <c r="LV237" i="1"/>
  <c r="LU234" i="1"/>
  <c r="LU235" i="1"/>
  <c r="LU236" i="1"/>
  <c r="LU237" i="1"/>
  <c r="LU238" i="1"/>
  <c r="LU239" i="1" s="1"/>
  <c r="LT234" i="1"/>
  <c r="LT235" i="1"/>
  <c r="LT236" i="1"/>
  <c r="LT237" i="1"/>
  <c r="LT238" i="1" s="1"/>
  <c r="LT239" i="1" s="1"/>
  <c r="LS234" i="1"/>
  <c r="LS235" i="1"/>
  <c r="LS236" i="1"/>
  <c r="LS238" i="1" s="1"/>
  <c r="LS239" i="1" s="1"/>
  <c r="LS237" i="1"/>
  <c r="LR234" i="1"/>
  <c r="LR235" i="1"/>
  <c r="LR236" i="1"/>
  <c r="LR238" i="1" s="1"/>
  <c r="LR239" i="1" s="1"/>
  <c r="LR237" i="1"/>
  <c r="LQ234" i="1"/>
  <c r="LQ235" i="1"/>
  <c r="LQ236" i="1"/>
  <c r="LQ238" i="1" s="1"/>
  <c r="LQ239" i="1" s="1"/>
  <c r="LQ237" i="1"/>
  <c r="LP234" i="1"/>
  <c r="LP235" i="1"/>
  <c r="LP238" i="1" s="1"/>
  <c r="LP239" i="1" s="1"/>
  <c r="LP236" i="1"/>
  <c r="LP237" i="1"/>
  <c r="LO234" i="1"/>
  <c r="LO235" i="1"/>
  <c r="LO236" i="1"/>
  <c r="LO237" i="1"/>
  <c r="LN234" i="1"/>
  <c r="LN235" i="1"/>
  <c r="LN236" i="1"/>
  <c r="LN237" i="1"/>
  <c r="LM234" i="1"/>
  <c r="LM235" i="1"/>
  <c r="LM236" i="1"/>
  <c r="LM237" i="1"/>
  <c r="LM238" i="1"/>
  <c r="LM239" i="1" s="1"/>
  <c r="LL234" i="1"/>
  <c r="LL235" i="1"/>
  <c r="LL236" i="1"/>
  <c r="LL237" i="1"/>
  <c r="LL238" i="1" s="1"/>
  <c r="LL239" i="1" s="1"/>
  <c r="LK234" i="1"/>
  <c r="LK235" i="1"/>
  <c r="LK236" i="1"/>
  <c r="LK238" i="1" s="1"/>
  <c r="LK239" i="1" s="1"/>
  <c r="LK237" i="1"/>
  <c r="LJ234" i="1"/>
  <c r="LJ235" i="1"/>
  <c r="LJ236" i="1"/>
  <c r="LJ238" i="1" s="1"/>
  <c r="LJ239" i="1" s="1"/>
  <c r="LJ237" i="1"/>
  <c r="LI234" i="1"/>
  <c r="LI235" i="1"/>
  <c r="LI236" i="1"/>
  <c r="LI238" i="1" s="1"/>
  <c r="LI239" i="1" s="1"/>
  <c r="LI237" i="1"/>
  <c r="LH234" i="1"/>
  <c r="LH235" i="1"/>
  <c r="LH238" i="1" s="1"/>
  <c r="LH239" i="1" s="1"/>
  <c r="LH236" i="1"/>
  <c r="LH237" i="1"/>
  <c r="LG234" i="1"/>
  <c r="LG235" i="1"/>
  <c r="LG236" i="1"/>
  <c r="LG237" i="1"/>
  <c r="LF234" i="1"/>
  <c r="LF235" i="1"/>
  <c r="LF236" i="1"/>
  <c r="LF237" i="1"/>
  <c r="LE234" i="1"/>
  <c r="LE235" i="1"/>
  <c r="LE236" i="1"/>
  <c r="LE237" i="1"/>
  <c r="LE238" i="1"/>
  <c r="LE239" i="1" s="1"/>
  <c r="LD234" i="1"/>
  <c r="LD235" i="1"/>
  <c r="LD236" i="1"/>
  <c r="LD237" i="1"/>
  <c r="LD238" i="1" s="1"/>
  <c r="LD239" i="1" s="1"/>
  <c r="LC234" i="1"/>
  <c r="LC235" i="1"/>
  <c r="LC236" i="1"/>
  <c r="LC238" i="1" s="1"/>
  <c r="LC239" i="1" s="1"/>
  <c r="LC237" i="1"/>
  <c r="LB234" i="1"/>
  <c r="LB235" i="1"/>
  <c r="LB236" i="1"/>
  <c r="LB238" i="1" s="1"/>
  <c r="LB239" i="1" s="1"/>
  <c r="LB237" i="1"/>
  <c r="LA234" i="1"/>
  <c r="LA235" i="1"/>
  <c r="LA236" i="1"/>
  <c r="LA238" i="1" s="1"/>
  <c r="LA239" i="1" s="1"/>
  <c r="LA237" i="1"/>
  <c r="KZ234" i="1"/>
  <c r="KZ235" i="1"/>
  <c r="KZ238" i="1" s="1"/>
  <c r="KZ239" i="1" s="1"/>
  <c r="KZ236" i="1"/>
  <c r="KZ237" i="1"/>
  <c r="KY234" i="1"/>
  <c r="KY235" i="1"/>
  <c r="KY236" i="1"/>
  <c r="KY237" i="1"/>
  <c r="KX234" i="1"/>
  <c r="KX235" i="1"/>
  <c r="KX236" i="1"/>
  <c r="KX237" i="1"/>
  <c r="KW234" i="1"/>
  <c r="KW235" i="1"/>
  <c r="KW236" i="1"/>
  <c r="KW237" i="1"/>
  <c r="KW238" i="1"/>
  <c r="KW239" i="1" s="1"/>
  <c r="KV234" i="1"/>
  <c r="KV235" i="1"/>
  <c r="KV236" i="1"/>
  <c r="KV237" i="1"/>
  <c r="KV238" i="1" s="1"/>
  <c r="KV239" i="1" s="1"/>
  <c r="KU234" i="1"/>
  <c r="KU235" i="1"/>
  <c r="KU236" i="1"/>
  <c r="KU237" i="1"/>
  <c r="KT234" i="1"/>
  <c r="KT235" i="1"/>
  <c r="KT236" i="1"/>
  <c r="KT238" i="1" s="1"/>
  <c r="KT239" i="1" s="1"/>
  <c r="KT237" i="1"/>
  <c r="KS234" i="1"/>
  <c r="KS235" i="1"/>
  <c r="KS238" i="1" s="1"/>
  <c r="KS239" i="1" s="1"/>
  <c r="KS236" i="1"/>
  <c r="KS237" i="1"/>
  <c r="KR234" i="1"/>
  <c r="KR235" i="1"/>
  <c r="KR236" i="1"/>
  <c r="KR237" i="1"/>
  <c r="KQ234" i="1"/>
  <c r="KQ235" i="1"/>
  <c r="KQ236" i="1"/>
  <c r="KQ237" i="1"/>
  <c r="KP234" i="1"/>
  <c r="KP235" i="1"/>
  <c r="KP236" i="1"/>
  <c r="KP237" i="1"/>
  <c r="KO234" i="1"/>
  <c r="KO235" i="1"/>
  <c r="KO236" i="1"/>
  <c r="KO237" i="1"/>
  <c r="KN234" i="1"/>
  <c r="KN235" i="1"/>
  <c r="KN236" i="1"/>
  <c r="KN237" i="1"/>
  <c r="KN238" i="1"/>
  <c r="KN239" i="1" s="1"/>
  <c r="KM234" i="1"/>
  <c r="KM235" i="1"/>
  <c r="KM236" i="1"/>
  <c r="KM237" i="1"/>
  <c r="KL234" i="1"/>
  <c r="KL235" i="1"/>
  <c r="KL236" i="1"/>
  <c r="KL237" i="1"/>
  <c r="KL238" i="1" s="1"/>
  <c r="KL239" i="1" s="1"/>
  <c r="KK234" i="1"/>
  <c r="KK235" i="1"/>
  <c r="KK236" i="1"/>
  <c r="KK238" i="1" s="1"/>
  <c r="KK239" i="1" s="1"/>
  <c r="KK237" i="1"/>
  <c r="KJ234" i="1"/>
  <c r="KJ235" i="1"/>
  <c r="KJ236" i="1"/>
  <c r="KJ237" i="1"/>
  <c r="KI234" i="1"/>
  <c r="KI235" i="1"/>
  <c r="KI238" i="1" s="1"/>
  <c r="KI239" i="1" s="1"/>
  <c r="KI236" i="1"/>
  <c r="KI237" i="1"/>
  <c r="KH234" i="1"/>
  <c r="KH235" i="1"/>
  <c r="KH236" i="1"/>
  <c r="KH237" i="1"/>
  <c r="KG234" i="1"/>
  <c r="KG235" i="1"/>
  <c r="KG238" i="1" s="1"/>
  <c r="KG239" i="1" s="1"/>
  <c r="KG236" i="1"/>
  <c r="KG237" i="1"/>
  <c r="KF234" i="1"/>
  <c r="KF235" i="1"/>
  <c r="KF238" i="1" s="1"/>
  <c r="KF239" i="1" s="1"/>
  <c r="KF236" i="1"/>
  <c r="KF237" i="1"/>
  <c r="KE234" i="1"/>
  <c r="KE235" i="1"/>
  <c r="KE236" i="1"/>
  <c r="KE237" i="1"/>
  <c r="KD234" i="1"/>
  <c r="KD235" i="1"/>
  <c r="KD236" i="1"/>
  <c r="KD237" i="1"/>
  <c r="KD238" i="1"/>
  <c r="KD239" i="1" s="1"/>
  <c r="KC234" i="1"/>
  <c r="KC235" i="1"/>
  <c r="KC236" i="1"/>
  <c r="KC237" i="1"/>
  <c r="KC238" i="1" s="1"/>
  <c r="KC239" i="1" s="1"/>
  <c r="KB234" i="1"/>
  <c r="KB235" i="1"/>
  <c r="KB236" i="1"/>
  <c r="KB238" i="1" s="1"/>
  <c r="KB239" i="1" s="1"/>
  <c r="KB237" i="1"/>
  <c r="KA234" i="1"/>
  <c r="KA235" i="1"/>
  <c r="KA236" i="1"/>
  <c r="KA237" i="1"/>
  <c r="JZ234" i="1"/>
  <c r="JZ235" i="1"/>
  <c r="JZ236" i="1"/>
  <c r="JZ238" i="1" s="1"/>
  <c r="JZ239" i="1" s="1"/>
  <c r="JZ237" i="1"/>
  <c r="JY234" i="1"/>
  <c r="JY235" i="1"/>
  <c r="JY236" i="1"/>
  <c r="JY237" i="1"/>
  <c r="JX234" i="1"/>
  <c r="JX235" i="1"/>
  <c r="JX236" i="1"/>
  <c r="JX238" i="1" s="1"/>
  <c r="JX239" i="1" s="1"/>
  <c r="JX237" i="1"/>
  <c r="JW234" i="1"/>
  <c r="JW235" i="1"/>
  <c r="JW238" i="1" s="1"/>
  <c r="JW239" i="1" s="1"/>
  <c r="JW236" i="1"/>
  <c r="JW237" i="1"/>
  <c r="JV234" i="1"/>
  <c r="JV235" i="1"/>
  <c r="JV238" i="1" s="1"/>
  <c r="JV239" i="1" s="1"/>
  <c r="JV236" i="1"/>
  <c r="JV237" i="1"/>
  <c r="JU234" i="1"/>
  <c r="JU235" i="1"/>
  <c r="JU236" i="1"/>
  <c r="JU237" i="1"/>
  <c r="JU238" i="1"/>
  <c r="JU239" i="1" s="1"/>
  <c r="JT234" i="1"/>
  <c r="JT235" i="1"/>
  <c r="JT236" i="1"/>
  <c r="JT237" i="1"/>
  <c r="JS234" i="1"/>
  <c r="JS235" i="1"/>
  <c r="JS236" i="1"/>
  <c r="JS237" i="1"/>
  <c r="JR234" i="1"/>
  <c r="JR235" i="1"/>
  <c r="JR236" i="1"/>
  <c r="JR237" i="1"/>
  <c r="JQ234" i="1"/>
  <c r="JQ235" i="1"/>
  <c r="JQ236" i="1"/>
  <c r="JQ237" i="1"/>
  <c r="JP234" i="1"/>
  <c r="JP235" i="1"/>
  <c r="JP236" i="1"/>
  <c r="JP237" i="1"/>
  <c r="JP238" i="1" s="1"/>
  <c r="JP239" i="1" s="1"/>
  <c r="JO234" i="1"/>
  <c r="JO235" i="1"/>
  <c r="JO236" i="1"/>
  <c r="JO237" i="1"/>
  <c r="JN234" i="1"/>
  <c r="JN235" i="1"/>
  <c r="JN236" i="1"/>
  <c r="JN238" i="1" s="1"/>
  <c r="JN239" i="1" s="1"/>
  <c r="JN237" i="1"/>
  <c r="JM234" i="1"/>
  <c r="JM235" i="1"/>
  <c r="JM238" i="1" s="1"/>
  <c r="JM239" i="1" s="1"/>
  <c r="JM236" i="1"/>
  <c r="JM237" i="1"/>
  <c r="JL234" i="1"/>
  <c r="JL235" i="1"/>
  <c r="JL236" i="1"/>
  <c r="JL237" i="1"/>
  <c r="JK234" i="1"/>
  <c r="JK235" i="1"/>
  <c r="JK236" i="1"/>
  <c r="JK237" i="1"/>
  <c r="JJ234" i="1"/>
  <c r="JJ235" i="1"/>
  <c r="JJ236" i="1"/>
  <c r="JJ237" i="1"/>
  <c r="JI234" i="1"/>
  <c r="JI235" i="1"/>
  <c r="JI236" i="1"/>
  <c r="JI237" i="1"/>
  <c r="JH234" i="1"/>
  <c r="JH235" i="1"/>
  <c r="JH236" i="1"/>
  <c r="JH237" i="1"/>
  <c r="JH238" i="1"/>
  <c r="JH239" i="1" s="1"/>
  <c r="JG234" i="1"/>
  <c r="JG235" i="1"/>
  <c r="JG236" i="1"/>
  <c r="JG237" i="1"/>
  <c r="JF234" i="1"/>
  <c r="JF235" i="1"/>
  <c r="JF236" i="1"/>
  <c r="JF237" i="1"/>
  <c r="JF238" i="1" s="1"/>
  <c r="JF239" i="1" s="1"/>
  <c r="JE234" i="1"/>
  <c r="JE235" i="1"/>
  <c r="JE236" i="1"/>
  <c r="JE238" i="1" s="1"/>
  <c r="JE239" i="1" s="1"/>
  <c r="JE237" i="1"/>
  <c r="JD234" i="1"/>
  <c r="JD235" i="1"/>
  <c r="JD236" i="1"/>
  <c r="JD237" i="1"/>
  <c r="JC234" i="1"/>
  <c r="JC235" i="1"/>
  <c r="JC238" i="1" s="1"/>
  <c r="JC239" i="1" s="1"/>
  <c r="JC236" i="1"/>
  <c r="JC237" i="1"/>
  <c r="JB234" i="1"/>
  <c r="JB235" i="1"/>
  <c r="JB236" i="1"/>
  <c r="JB237" i="1"/>
  <c r="JA234" i="1"/>
  <c r="JA235" i="1"/>
  <c r="JA238" i="1" s="1"/>
  <c r="JA239" i="1" s="1"/>
  <c r="JA236" i="1"/>
  <c r="JA237" i="1"/>
  <c r="IZ234" i="1"/>
  <c r="IZ235" i="1"/>
  <c r="IZ238" i="1" s="1"/>
  <c r="IZ239" i="1" s="1"/>
  <c r="IZ236" i="1"/>
  <c r="IZ237" i="1"/>
  <c r="IY234" i="1"/>
  <c r="IY235" i="1"/>
  <c r="IY236" i="1"/>
  <c r="IY237" i="1"/>
  <c r="IX234" i="1"/>
  <c r="IX235" i="1"/>
  <c r="IX236" i="1"/>
  <c r="IX237" i="1"/>
  <c r="IX238" i="1"/>
  <c r="IX239" i="1" s="1"/>
  <c r="IW234" i="1"/>
  <c r="IW235" i="1"/>
  <c r="IW236" i="1"/>
  <c r="IW237" i="1"/>
  <c r="IW238" i="1" s="1"/>
  <c r="IW239" i="1" s="1"/>
  <c r="IV234" i="1"/>
  <c r="IV235" i="1"/>
  <c r="IV236" i="1"/>
  <c r="IV238" i="1" s="1"/>
  <c r="IV239" i="1" s="1"/>
  <c r="IV237" i="1"/>
  <c r="IU234" i="1"/>
  <c r="IU235" i="1"/>
  <c r="IU236" i="1"/>
  <c r="IU237" i="1"/>
  <c r="IT234" i="1"/>
  <c r="IT235" i="1"/>
  <c r="IT236" i="1"/>
  <c r="IT238" i="1" s="1"/>
  <c r="IT239" i="1" s="1"/>
  <c r="IT237" i="1"/>
  <c r="IS234" i="1"/>
  <c r="IS235" i="1"/>
  <c r="IS236" i="1"/>
  <c r="IS237" i="1"/>
  <c r="IR234" i="1"/>
  <c r="IR235" i="1"/>
  <c r="IR238" i="1" s="1"/>
  <c r="IR239" i="1" s="1"/>
  <c r="IR236" i="1"/>
  <c r="IR237" i="1"/>
  <c r="IQ234" i="1"/>
  <c r="IQ235" i="1"/>
  <c r="IQ238" i="1" s="1"/>
  <c r="IQ239" i="1" s="1"/>
  <c r="IQ236" i="1"/>
  <c r="IQ237" i="1"/>
  <c r="IP234" i="1"/>
  <c r="IP235" i="1"/>
  <c r="IP238" i="1" s="1"/>
  <c r="IP239" i="1" s="1"/>
  <c r="IP236" i="1"/>
  <c r="IP237" i="1"/>
  <c r="IO234" i="1"/>
  <c r="IO235" i="1"/>
  <c r="IO236" i="1"/>
  <c r="IO237" i="1"/>
  <c r="IO238" i="1"/>
  <c r="IO239" i="1" s="1"/>
  <c r="IN234" i="1"/>
  <c r="IN235" i="1"/>
  <c r="IN236" i="1"/>
  <c r="IN237" i="1"/>
  <c r="IM234" i="1"/>
  <c r="IM235" i="1"/>
  <c r="IM236" i="1"/>
  <c r="IM237" i="1"/>
  <c r="IL234" i="1"/>
  <c r="IL235" i="1"/>
  <c r="IL236" i="1"/>
  <c r="IL237" i="1"/>
  <c r="IK234" i="1"/>
  <c r="IK235" i="1"/>
  <c r="IK236" i="1"/>
  <c r="IK237" i="1"/>
  <c r="IJ234" i="1"/>
  <c r="IJ235" i="1"/>
  <c r="IJ236" i="1"/>
  <c r="IJ237" i="1"/>
  <c r="IJ238" i="1" s="1"/>
  <c r="IJ239" i="1" s="1"/>
  <c r="II234" i="1"/>
  <c r="II235" i="1"/>
  <c r="II236" i="1"/>
  <c r="II237" i="1"/>
  <c r="IH234" i="1"/>
  <c r="IH235" i="1"/>
  <c r="IH238" i="1" s="1"/>
  <c r="IH239" i="1" s="1"/>
  <c r="IH236" i="1"/>
  <c r="IH237" i="1"/>
  <c r="IG234" i="1"/>
  <c r="IG235" i="1"/>
  <c r="IG238" i="1" s="1"/>
  <c r="IG239" i="1" s="1"/>
  <c r="IG236" i="1"/>
  <c r="IG237" i="1"/>
  <c r="IF234" i="1"/>
  <c r="IF235" i="1"/>
  <c r="IF236" i="1"/>
  <c r="IF237" i="1"/>
  <c r="IE234" i="1"/>
  <c r="IE235" i="1"/>
  <c r="IE236" i="1"/>
  <c r="IE237" i="1"/>
  <c r="ID234" i="1"/>
  <c r="ID235" i="1"/>
  <c r="ID236" i="1"/>
  <c r="ID237" i="1"/>
  <c r="IC234" i="1"/>
  <c r="IC235" i="1"/>
  <c r="IC236" i="1"/>
  <c r="IC237" i="1"/>
  <c r="IB234" i="1"/>
  <c r="IB235" i="1"/>
  <c r="IB236" i="1"/>
  <c r="IB237" i="1"/>
  <c r="IB238" i="1"/>
  <c r="IB239" i="1" s="1"/>
  <c r="IA234" i="1"/>
  <c r="IA235" i="1"/>
  <c r="IA236" i="1"/>
  <c r="IA237" i="1"/>
  <c r="HZ234" i="1"/>
  <c r="HZ235" i="1"/>
  <c r="HZ236" i="1"/>
  <c r="HZ237" i="1"/>
  <c r="HZ238" i="1" s="1"/>
  <c r="HZ239" i="1" s="1"/>
  <c r="HY234" i="1"/>
  <c r="HY235" i="1"/>
  <c r="HY236" i="1"/>
  <c r="HY238" i="1" s="1"/>
  <c r="HY239" i="1" s="1"/>
  <c r="HY237" i="1"/>
  <c r="HX234" i="1"/>
  <c r="HX235" i="1"/>
  <c r="HX236" i="1"/>
  <c r="HX237" i="1"/>
  <c r="HW234" i="1"/>
  <c r="HW235" i="1"/>
  <c r="HW238" i="1" s="1"/>
  <c r="HW239" i="1" s="1"/>
  <c r="HW236" i="1"/>
  <c r="HW237" i="1"/>
  <c r="HV234" i="1"/>
  <c r="HV235" i="1"/>
  <c r="HV236" i="1"/>
  <c r="HV237" i="1"/>
  <c r="HU234" i="1"/>
  <c r="HU235" i="1"/>
  <c r="HU238" i="1" s="1"/>
  <c r="HU239" i="1" s="1"/>
  <c r="HU236" i="1"/>
  <c r="HU237" i="1"/>
  <c r="HT234" i="1"/>
  <c r="HT235" i="1"/>
  <c r="HT238" i="1" s="1"/>
  <c r="HT239" i="1" s="1"/>
  <c r="HT236" i="1"/>
  <c r="HT237" i="1"/>
  <c r="HS234" i="1"/>
  <c r="HS235" i="1"/>
  <c r="HS236" i="1"/>
  <c r="HS237" i="1"/>
  <c r="HR234" i="1"/>
  <c r="HR235" i="1"/>
  <c r="HR236" i="1"/>
  <c r="HR237" i="1"/>
  <c r="HR238" i="1"/>
  <c r="HR239" i="1" s="1"/>
  <c r="HQ234" i="1"/>
  <c r="HQ235" i="1"/>
  <c r="HQ236" i="1"/>
  <c r="HQ237" i="1"/>
  <c r="HQ238" i="1" s="1"/>
  <c r="HQ239" i="1" s="1"/>
  <c r="HP234" i="1"/>
  <c r="HP235" i="1"/>
  <c r="HP236" i="1"/>
  <c r="HP238" i="1" s="1"/>
  <c r="HP239" i="1" s="1"/>
  <c r="HP237" i="1"/>
  <c r="HO234" i="1"/>
  <c r="HO235" i="1"/>
  <c r="HO236" i="1"/>
  <c r="HO237" i="1"/>
  <c r="HN234" i="1"/>
  <c r="HN235" i="1"/>
  <c r="HN236" i="1"/>
  <c r="HN238" i="1" s="1"/>
  <c r="HN239" i="1" s="1"/>
  <c r="HN237" i="1"/>
  <c r="HM234" i="1"/>
  <c r="HM235" i="1"/>
  <c r="HM236" i="1"/>
  <c r="HM237" i="1"/>
  <c r="HL234" i="1"/>
  <c r="HL235" i="1"/>
  <c r="HL238" i="1" s="1"/>
  <c r="HL239" i="1" s="1"/>
  <c r="HL236" i="1"/>
  <c r="HL237" i="1"/>
  <c r="HK234" i="1"/>
  <c r="HK235" i="1"/>
  <c r="HK238" i="1" s="1"/>
  <c r="HK239" i="1" s="1"/>
  <c r="HK236" i="1"/>
  <c r="HK237" i="1"/>
  <c r="HJ234" i="1"/>
  <c r="HJ235" i="1"/>
  <c r="HJ238" i="1" s="1"/>
  <c r="HJ239" i="1" s="1"/>
  <c r="HJ236" i="1"/>
  <c r="HJ237" i="1"/>
  <c r="HI234" i="1"/>
  <c r="HI235" i="1"/>
  <c r="HI236" i="1"/>
  <c r="HI237" i="1"/>
  <c r="HI238" i="1"/>
  <c r="HI239" i="1" s="1"/>
  <c r="HH234" i="1"/>
  <c r="HH235" i="1"/>
  <c r="HH236" i="1"/>
  <c r="HH237" i="1"/>
  <c r="HG234" i="1"/>
  <c r="HG235" i="1"/>
  <c r="HG236" i="1"/>
  <c r="HG237" i="1"/>
  <c r="HF234" i="1"/>
  <c r="HF235" i="1"/>
  <c r="HF236" i="1"/>
  <c r="HF237" i="1"/>
  <c r="HE234" i="1"/>
  <c r="HE235" i="1"/>
  <c r="HE236" i="1"/>
  <c r="HE237" i="1"/>
  <c r="HD234" i="1"/>
  <c r="HD235" i="1"/>
  <c r="HD236" i="1"/>
  <c r="HD237" i="1"/>
  <c r="HD238" i="1" s="1"/>
  <c r="HD239" i="1" s="1"/>
  <c r="HC234" i="1"/>
  <c r="HC235" i="1"/>
  <c r="HC236" i="1"/>
  <c r="HC237" i="1"/>
  <c r="HB234" i="1"/>
  <c r="HB235" i="1"/>
  <c r="HB238" i="1" s="1"/>
  <c r="HB239" i="1" s="1"/>
  <c r="HB236" i="1"/>
  <c r="HB237" i="1"/>
  <c r="HA234" i="1"/>
  <c r="HA235" i="1"/>
  <c r="HA238" i="1" s="1"/>
  <c r="HA239" i="1" s="1"/>
  <c r="HA236" i="1"/>
  <c r="HA237" i="1"/>
  <c r="GZ234" i="1"/>
  <c r="GZ235" i="1"/>
  <c r="GZ236" i="1"/>
  <c r="GZ237" i="1"/>
  <c r="GY234" i="1"/>
  <c r="GY235" i="1"/>
  <c r="GY236" i="1"/>
  <c r="GY237" i="1"/>
  <c r="GX234" i="1"/>
  <c r="GX235" i="1"/>
  <c r="GX236" i="1"/>
  <c r="GX237" i="1"/>
  <c r="GW234" i="1"/>
  <c r="GW235" i="1"/>
  <c r="GW236" i="1"/>
  <c r="GW237" i="1"/>
  <c r="GV234" i="1"/>
  <c r="GV235" i="1"/>
  <c r="GV236" i="1"/>
  <c r="GV237" i="1"/>
  <c r="GV238" i="1"/>
  <c r="GV239" i="1" s="1"/>
  <c r="GU234" i="1"/>
  <c r="GU235" i="1"/>
  <c r="GU236" i="1"/>
  <c r="GU237" i="1"/>
  <c r="GT234" i="1"/>
  <c r="GT235" i="1"/>
  <c r="GT236" i="1"/>
  <c r="GT237" i="1"/>
  <c r="GT238" i="1" s="1"/>
  <c r="GT239" i="1" s="1"/>
  <c r="GS234" i="1"/>
  <c r="GS235" i="1"/>
  <c r="GS236" i="1"/>
  <c r="GS238" i="1" s="1"/>
  <c r="GS239" i="1" s="1"/>
  <c r="GS237" i="1"/>
  <c r="GR234" i="1"/>
  <c r="GR235" i="1"/>
  <c r="GR236" i="1"/>
  <c r="GR237" i="1"/>
  <c r="GQ234" i="1"/>
  <c r="GQ235" i="1"/>
  <c r="GQ238" i="1" s="1"/>
  <c r="GQ239" i="1" s="1"/>
  <c r="GQ236" i="1"/>
  <c r="GQ237" i="1"/>
  <c r="GP234" i="1"/>
  <c r="GP235" i="1"/>
  <c r="GP236" i="1"/>
  <c r="GP237" i="1"/>
  <c r="GO234" i="1"/>
  <c r="GO235" i="1"/>
  <c r="GO236" i="1"/>
  <c r="GO237" i="1"/>
  <c r="GN234" i="1"/>
  <c r="GN235" i="1"/>
  <c r="GN236" i="1"/>
  <c r="GN237" i="1"/>
  <c r="GN238" i="1"/>
  <c r="GN239" i="1" s="1"/>
  <c r="GM234" i="1"/>
  <c r="GM235" i="1"/>
  <c r="GM236" i="1"/>
  <c r="GM237" i="1"/>
  <c r="GL234" i="1"/>
  <c r="GL235" i="1"/>
  <c r="GL236" i="1"/>
  <c r="GL237" i="1"/>
  <c r="GL238" i="1" s="1"/>
  <c r="GL239" i="1" s="1"/>
  <c r="GK234" i="1"/>
  <c r="GK235" i="1"/>
  <c r="GK236" i="1"/>
  <c r="GK238" i="1" s="1"/>
  <c r="GK239" i="1" s="1"/>
  <c r="GK237" i="1"/>
  <c r="GJ234" i="1"/>
  <c r="GJ235" i="1"/>
  <c r="GJ236" i="1"/>
  <c r="GJ237" i="1"/>
  <c r="GI234" i="1"/>
  <c r="GI235" i="1"/>
  <c r="GI238" i="1" s="1"/>
  <c r="GI239" i="1" s="1"/>
  <c r="GI236" i="1"/>
  <c r="GI237" i="1"/>
  <c r="GH234" i="1"/>
  <c r="GH235" i="1"/>
  <c r="GH236" i="1"/>
  <c r="GH237" i="1"/>
  <c r="GG234" i="1"/>
  <c r="GG235" i="1"/>
  <c r="GG236" i="1"/>
  <c r="GG237" i="1"/>
  <c r="GF234" i="1"/>
  <c r="GF235" i="1"/>
  <c r="GF236" i="1"/>
  <c r="GF237" i="1"/>
  <c r="GF238" i="1"/>
  <c r="GF239" i="1" s="1"/>
  <c r="GE234" i="1"/>
  <c r="GE235" i="1"/>
  <c r="GE236" i="1"/>
  <c r="GE237" i="1"/>
  <c r="GD234" i="1"/>
  <c r="GD235" i="1"/>
  <c r="GD236" i="1"/>
  <c r="GD237" i="1"/>
  <c r="GD238" i="1" s="1"/>
  <c r="GD239" i="1" s="1"/>
  <c r="GC234" i="1"/>
  <c r="GC235" i="1"/>
  <c r="GC236" i="1"/>
  <c r="GC238" i="1" s="1"/>
  <c r="GC239" i="1" s="1"/>
  <c r="GC237" i="1"/>
  <c r="GB234" i="1"/>
  <c r="GB235" i="1"/>
  <c r="GB236" i="1"/>
  <c r="GB237" i="1"/>
  <c r="GA234" i="1"/>
  <c r="GA235" i="1"/>
  <c r="GA238" i="1" s="1"/>
  <c r="GA239" i="1" s="1"/>
  <c r="GA236" i="1"/>
  <c r="GA237" i="1"/>
  <c r="FZ234" i="1"/>
  <c r="FZ235" i="1"/>
  <c r="FZ236" i="1"/>
  <c r="FZ237" i="1"/>
  <c r="FY234" i="1"/>
  <c r="FY235" i="1"/>
  <c r="FY238" i="1" s="1"/>
  <c r="FY239" i="1" s="1"/>
  <c r="FY236" i="1"/>
  <c r="FY237" i="1"/>
  <c r="FX234" i="1"/>
  <c r="FX235" i="1"/>
  <c r="FX236" i="1"/>
  <c r="FX237" i="1"/>
  <c r="FW234" i="1"/>
  <c r="FW235" i="1"/>
  <c r="FW236" i="1"/>
  <c r="FW237" i="1"/>
  <c r="FV234" i="1"/>
  <c r="FV235" i="1"/>
  <c r="FV236" i="1"/>
  <c r="FV237" i="1"/>
  <c r="FV238" i="1"/>
  <c r="FV239" i="1" s="1"/>
  <c r="FU234" i="1"/>
  <c r="FU235" i="1"/>
  <c r="FU236" i="1"/>
  <c r="FU237" i="1"/>
  <c r="FU238" i="1" s="1"/>
  <c r="FU239" i="1" s="1"/>
  <c r="FT234" i="1"/>
  <c r="FT235" i="1"/>
  <c r="FT236" i="1"/>
  <c r="FT238" i="1" s="1"/>
  <c r="FT239" i="1" s="1"/>
  <c r="FT237" i="1"/>
  <c r="FS234" i="1"/>
  <c r="FS235" i="1"/>
  <c r="FS236" i="1"/>
  <c r="FS238" i="1" s="1"/>
  <c r="FS239" i="1" s="1"/>
  <c r="FS237" i="1"/>
  <c r="FR234" i="1"/>
  <c r="FR235" i="1"/>
  <c r="FR236" i="1"/>
  <c r="FR237" i="1"/>
  <c r="FQ234" i="1"/>
  <c r="FQ235" i="1"/>
  <c r="FQ238" i="1" s="1"/>
  <c r="FQ239" i="1" s="1"/>
  <c r="FQ236" i="1"/>
  <c r="FQ237" i="1"/>
  <c r="FP234" i="1"/>
  <c r="FP235" i="1"/>
  <c r="FP238" i="1" s="1"/>
  <c r="FP239" i="1" s="1"/>
  <c r="FP236" i="1"/>
  <c r="FP237" i="1"/>
  <c r="FO234" i="1"/>
  <c r="FO235" i="1"/>
  <c r="FO236" i="1"/>
  <c r="FO237" i="1"/>
  <c r="FN234" i="1"/>
  <c r="FN235" i="1"/>
  <c r="FN236" i="1"/>
  <c r="FN237" i="1"/>
  <c r="FN238" i="1"/>
  <c r="FN239" i="1" s="1"/>
  <c r="FM234" i="1"/>
  <c r="FM235" i="1"/>
  <c r="FM236" i="1"/>
  <c r="FM237" i="1"/>
  <c r="FM238" i="1" s="1"/>
  <c r="FM239" i="1" s="1"/>
  <c r="FL234" i="1"/>
  <c r="FL235" i="1"/>
  <c r="FL236" i="1"/>
  <c r="FL238" i="1" s="1"/>
  <c r="FL239" i="1" s="1"/>
  <c r="FL237" i="1"/>
  <c r="FK234" i="1"/>
  <c r="FK235" i="1"/>
  <c r="FK236" i="1"/>
  <c r="FK237" i="1"/>
  <c r="FJ234" i="1"/>
  <c r="FJ235" i="1"/>
  <c r="FJ236" i="1"/>
  <c r="FJ237" i="1"/>
  <c r="FI234" i="1"/>
  <c r="FI235" i="1"/>
  <c r="FI236" i="1"/>
  <c r="FI237" i="1"/>
  <c r="FH234" i="1"/>
  <c r="FH235" i="1"/>
  <c r="FH236" i="1"/>
  <c r="FH237" i="1"/>
  <c r="FG234" i="1"/>
  <c r="FG235" i="1"/>
  <c r="FG238" i="1" s="1"/>
  <c r="FG239" i="1" s="1"/>
  <c r="FG236" i="1"/>
  <c r="FG237" i="1"/>
  <c r="FF234" i="1"/>
  <c r="FF235" i="1"/>
  <c r="FF238" i="1" s="1"/>
  <c r="FF239" i="1" s="1"/>
  <c r="FF236" i="1"/>
  <c r="FF237" i="1"/>
  <c r="FE234" i="1"/>
  <c r="FE235" i="1"/>
  <c r="FE236" i="1"/>
  <c r="FE237" i="1"/>
  <c r="FE238" i="1"/>
  <c r="FE239" i="1" s="1"/>
  <c r="FD234" i="1"/>
  <c r="FD235" i="1"/>
  <c r="FD236" i="1"/>
  <c r="FD237" i="1"/>
  <c r="FC234" i="1"/>
  <c r="FC235" i="1"/>
  <c r="FC236" i="1"/>
  <c r="FC237" i="1"/>
  <c r="FC238" i="1" s="1"/>
  <c r="FC239" i="1" s="1"/>
  <c r="FB234" i="1"/>
  <c r="FB235" i="1"/>
  <c r="FB236" i="1"/>
  <c r="FB238" i="1" s="1"/>
  <c r="FB239" i="1" s="1"/>
  <c r="FB237" i="1"/>
  <c r="FA234" i="1"/>
  <c r="FA235" i="1"/>
  <c r="FA236" i="1"/>
  <c r="FA237" i="1"/>
  <c r="EZ234" i="1"/>
  <c r="EZ235" i="1"/>
  <c r="EZ236" i="1"/>
  <c r="EZ237" i="1"/>
  <c r="EY234" i="1"/>
  <c r="EY235" i="1"/>
  <c r="EY236" i="1"/>
  <c r="EY237" i="1"/>
  <c r="EX234" i="1"/>
  <c r="EX235" i="1"/>
  <c r="EX238" i="1" s="1"/>
  <c r="EX239" i="1" s="1"/>
  <c r="EX236" i="1"/>
  <c r="EX237" i="1"/>
  <c r="EW234" i="1"/>
  <c r="EW235" i="1"/>
  <c r="EW236" i="1"/>
  <c r="EW237" i="1"/>
  <c r="EW238" i="1"/>
  <c r="EW239" i="1" s="1"/>
  <c r="EV234" i="1"/>
  <c r="EV235" i="1"/>
  <c r="EV236" i="1"/>
  <c r="EV237" i="1"/>
  <c r="EU234" i="1"/>
  <c r="EU235" i="1"/>
  <c r="EU236" i="1"/>
  <c r="EU237" i="1"/>
  <c r="ET234" i="1"/>
  <c r="ET235" i="1"/>
  <c r="ET236" i="1"/>
  <c r="ET237" i="1"/>
  <c r="ES234" i="1"/>
  <c r="ES235" i="1"/>
  <c r="ES236" i="1"/>
  <c r="ES237" i="1"/>
  <c r="ER234" i="1"/>
  <c r="ER235" i="1"/>
  <c r="ER236" i="1"/>
  <c r="ER237" i="1"/>
  <c r="EQ234" i="1"/>
  <c r="EQ235" i="1"/>
  <c r="EQ236" i="1"/>
  <c r="EQ237" i="1"/>
  <c r="EP235" i="1"/>
  <c r="EP238" i="1" s="1"/>
  <c r="EP239" i="1" s="1"/>
  <c r="EP236" i="1"/>
  <c r="EP237" i="1"/>
  <c r="EO234" i="1"/>
  <c r="EO235" i="1"/>
  <c r="EO236" i="1"/>
  <c r="EO237" i="1"/>
  <c r="EO238" i="1"/>
  <c r="EO239" i="1" s="1"/>
  <c r="EN234" i="1"/>
  <c r="EN235" i="1"/>
  <c r="EN236" i="1"/>
  <c r="EN237" i="1"/>
  <c r="EN238" i="1" s="1"/>
  <c r="EN239" i="1" s="1"/>
  <c r="EM234" i="1"/>
  <c r="EM235" i="1"/>
  <c r="EM236" i="1"/>
  <c r="EM238" i="1" s="1"/>
  <c r="EM239" i="1" s="1"/>
  <c r="EM237" i="1"/>
  <c r="EL234" i="1"/>
  <c r="EL235" i="1"/>
  <c r="EL236" i="1"/>
  <c r="EL237" i="1"/>
  <c r="EK234" i="1"/>
  <c r="EK235" i="1"/>
  <c r="EK236" i="1"/>
  <c r="EK237" i="1"/>
  <c r="EJ234" i="1"/>
  <c r="EJ235" i="1"/>
  <c r="EJ236" i="1"/>
  <c r="EJ237" i="1"/>
  <c r="EI234" i="1"/>
  <c r="EI235" i="1"/>
  <c r="EI236" i="1"/>
  <c r="EI237" i="1"/>
  <c r="EH234" i="1"/>
  <c r="EH235" i="1"/>
  <c r="EH238" i="1" s="1"/>
  <c r="EH239" i="1" s="1"/>
  <c r="EH236" i="1"/>
  <c r="EH237" i="1"/>
  <c r="EG234" i="1"/>
  <c r="EG235" i="1"/>
  <c r="EG236" i="1"/>
  <c r="EG237" i="1"/>
  <c r="EF234" i="1"/>
  <c r="EF235" i="1"/>
  <c r="EF236" i="1"/>
  <c r="EF237" i="1"/>
  <c r="EE234" i="1"/>
  <c r="EE235" i="1"/>
  <c r="EE236" i="1"/>
  <c r="EE237" i="1"/>
  <c r="ED234" i="1"/>
  <c r="ED235" i="1"/>
  <c r="ED236" i="1"/>
  <c r="ED237" i="1"/>
  <c r="ED238" i="1"/>
  <c r="ED239" i="1" s="1"/>
  <c r="EC234" i="1"/>
  <c r="EC235" i="1"/>
  <c r="EC236" i="1"/>
  <c r="EC237" i="1"/>
  <c r="EB234" i="1"/>
  <c r="EB235" i="1"/>
  <c r="EB236" i="1"/>
  <c r="EB237" i="1"/>
  <c r="EA234" i="1"/>
  <c r="EA235" i="1"/>
  <c r="EA236" i="1"/>
  <c r="EA237" i="1"/>
  <c r="EA238" i="1" s="1"/>
  <c r="EA239" i="1" s="1"/>
  <c r="DZ234" i="1"/>
  <c r="DZ235" i="1"/>
  <c r="DZ236" i="1"/>
  <c r="DZ237" i="1"/>
  <c r="DY234" i="1"/>
  <c r="DY235" i="1"/>
  <c r="DY236" i="1"/>
  <c r="DY237" i="1"/>
  <c r="DX234" i="1"/>
  <c r="DX235" i="1"/>
  <c r="DX236" i="1"/>
  <c r="DX238" i="1" s="1"/>
  <c r="DX239" i="1" s="1"/>
  <c r="DX237" i="1"/>
  <c r="DW234" i="1"/>
  <c r="DW235" i="1"/>
  <c r="DW236" i="1"/>
  <c r="DW238" i="1" s="1"/>
  <c r="DW239" i="1" s="1"/>
  <c r="DW237" i="1"/>
  <c r="DV234" i="1"/>
  <c r="DV235" i="1"/>
  <c r="DV238" i="1" s="1"/>
  <c r="DV239" i="1" s="1"/>
  <c r="DV236" i="1"/>
  <c r="DV237" i="1"/>
  <c r="DU234" i="1"/>
  <c r="DU235" i="1"/>
  <c r="DU236" i="1"/>
  <c r="DU237" i="1"/>
  <c r="DT234" i="1"/>
  <c r="DT235" i="1"/>
  <c r="DT236" i="1"/>
  <c r="DT237" i="1"/>
  <c r="DS234" i="1"/>
  <c r="DS235" i="1"/>
  <c r="DS236" i="1"/>
  <c r="DS237" i="1"/>
  <c r="DR234" i="1"/>
  <c r="DR235" i="1"/>
  <c r="DR236" i="1"/>
  <c r="DR237" i="1"/>
  <c r="DQ234" i="1"/>
  <c r="DQ235" i="1"/>
  <c r="DQ236" i="1"/>
  <c r="DQ237" i="1"/>
  <c r="DQ238" i="1"/>
  <c r="DQ239" i="1" s="1"/>
  <c r="DP234" i="1"/>
  <c r="DP235" i="1"/>
  <c r="DP236" i="1"/>
  <c r="DP237" i="1"/>
  <c r="DP238" i="1" s="1"/>
  <c r="DP239" i="1" s="1"/>
  <c r="DO234" i="1"/>
  <c r="DO235" i="1"/>
  <c r="DO236" i="1"/>
  <c r="DO238" i="1" s="1"/>
  <c r="DO239" i="1" s="1"/>
  <c r="DO237" i="1"/>
  <c r="DN234" i="1"/>
  <c r="DN235" i="1"/>
  <c r="DN238" i="1" s="1"/>
  <c r="DN239" i="1" s="1"/>
  <c r="DN236" i="1"/>
  <c r="DN237" i="1"/>
  <c r="DM234" i="1"/>
  <c r="DM235" i="1"/>
  <c r="DM236" i="1"/>
  <c r="DM237" i="1"/>
  <c r="DL234" i="1"/>
  <c r="DL235" i="1"/>
  <c r="DL238" i="1" s="1"/>
  <c r="DL239" i="1" s="1"/>
  <c r="DL236" i="1"/>
  <c r="DL237" i="1"/>
  <c r="DK234" i="1"/>
  <c r="DK235" i="1"/>
  <c r="DK236" i="1"/>
  <c r="DK237" i="1"/>
  <c r="DJ234" i="1"/>
  <c r="DJ235" i="1"/>
  <c r="DJ236" i="1"/>
  <c r="DJ237" i="1"/>
  <c r="DI234" i="1"/>
  <c r="DI235" i="1"/>
  <c r="DI236" i="1"/>
  <c r="DI237" i="1"/>
  <c r="DI238" i="1"/>
  <c r="DI239" i="1" s="1"/>
  <c r="DH234" i="1"/>
  <c r="DH235" i="1"/>
  <c r="DH236" i="1"/>
  <c r="DH237" i="1"/>
  <c r="DH238" i="1"/>
  <c r="DH239" i="1" s="1"/>
  <c r="DG234" i="1"/>
  <c r="DG235" i="1"/>
  <c r="DG236" i="1"/>
  <c r="DG237" i="1"/>
  <c r="DF234" i="1"/>
  <c r="DF235" i="1"/>
  <c r="DF236" i="1"/>
  <c r="DF237" i="1"/>
  <c r="DE234" i="1"/>
  <c r="DE235" i="1"/>
  <c r="DE236" i="1"/>
  <c r="DE237" i="1"/>
  <c r="DD234" i="1"/>
  <c r="DD235" i="1"/>
  <c r="DD236" i="1"/>
  <c r="DD237" i="1"/>
  <c r="DC234" i="1"/>
  <c r="DC235" i="1"/>
  <c r="DC236" i="1"/>
  <c r="DC238" i="1" s="1"/>
  <c r="DC239" i="1" s="1"/>
  <c r="DC237" i="1"/>
  <c r="DB234" i="1"/>
  <c r="DB235" i="1"/>
  <c r="DB236" i="1"/>
  <c r="DB237" i="1"/>
  <c r="DA234" i="1"/>
  <c r="DA235" i="1"/>
  <c r="DA236" i="1"/>
  <c r="DA237" i="1"/>
  <c r="CZ234" i="1"/>
  <c r="CZ235" i="1"/>
  <c r="CZ236" i="1"/>
  <c r="CZ237" i="1"/>
  <c r="CY234" i="1"/>
  <c r="CY235" i="1"/>
  <c r="CY236" i="1"/>
  <c r="CY237" i="1"/>
  <c r="CX234" i="1"/>
  <c r="CX235" i="1"/>
  <c r="CX238" i="1" s="1"/>
  <c r="CX239" i="1" s="1"/>
  <c r="CX236" i="1"/>
  <c r="CX237" i="1"/>
  <c r="CW234" i="1"/>
  <c r="CW235" i="1"/>
  <c r="CW236" i="1"/>
  <c r="CW237" i="1"/>
  <c r="CV234" i="1"/>
  <c r="CV235" i="1"/>
  <c r="CV236" i="1"/>
  <c r="CV237" i="1"/>
  <c r="CU234" i="1"/>
  <c r="CU235" i="1"/>
  <c r="CU238" i="1" s="1"/>
  <c r="CU239" i="1" s="1"/>
  <c r="CU236" i="1"/>
  <c r="CU237" i="1"/>
  <c r="CT234" i="1"/>
  <c r="CT235" i="1"/>
  <c r="CT236" i="1"/>
  <c r="CT237" i="1"/>
  <c r="CS234" i="1"/>
  <c r="CS235" i="1"/>
  <c r="CS236" i="1"/>
  <c r="CS237" i="1"/>
  <c r="CR234" i="1"/>
  <c r="CR235" i="1"/>
  <c r="CR236" i="1"/>
  <c r="CR237" i="1"/>
  <c r="CQ234" i="1"/>
  <c r="CQ235" i="1"/>
  <c r="CQ236" i="1"/>
  <c r="CQ237" i="1"/>
  <c r="CQ238" i="1"/>
  <c r="CQ239" i="1" s="1"/>
  <c r="CP234" i="1"/>
  <c r="CP235" i="1"/>
  <c r="CP236" i="1"/>
  <c r="CP237" i="1"/>
  <c r="CP238" i="1" s="1"/>
  <c r="CP239" i="1" s="1"/>
  <c r="CO234" i="1"/>
  <c r="CO235" i="1"/>
  <c r="CO236" i="1"/>
  <c r="CO238" i="1" s="1"/>
  <c r="CO239" i="1" s="1"/>
  <c r="CO237" i="1"/>
  <c r="CN234" i="1"/>
  <c r="CN235" i="1"/>
  <c r="CN238" i="1" s="1"/>
  <c r="CN239" i="1" s="1"/>
  <c r="CN236" i="1"/>
  <c r="CN237" i="1"/>
  <c r="CM234" i="1"/>
  <c r="CM235" i="1"/>
  <c r="CM236" i="1"/>
  <c r="CM237" i="1"/>
  <c r="CL234" i="1"/>
  <c r="CL235" i="1"/>
  <c r="CL238" i="1" s="1"/>
  <c r="CL239" i="1" s="1"/>
  <c r="CL236" i="1"/>
  <c r="CL237" i="1"/>
  <c r="CK234" i="1"/>
  <c r="CK235" i="1"/>
  <c r="CK236" i="1"/>
  <c r="CK237" i="1"/>
  <c r="CJ234" i="1"/>
  <c r="CJ235" i="1"/>
  <c r="CJ238" i="1" s="1"/>
  <c r="CJ239" i="1" s="1"/>
  <c r="CJ236" i="1"/>
  <c r="CJ237" i="1"/>
  <c r="CI234" i="1"/>
  <c r="CI235" i="1"/>
  <c r="CI238" i="1" s="1"/>
  <c r="CI239" i="1" s="1"/>
  <c r="CI236" i="1"/>
  <c r="CI237" i="1"/>
  <c r="CH234" i="1"/>
  <c r="CH235" i="1"/>
  <c r="CH236" i="1"/>
  <c r="CH237" i="1"/>
  <c r="CH238" i="1"/>
  <c r="CH239" i="1" s="1"/>
  <c r="CG234" i="1"/>
  <c r="CG235" i="1"/>
  <c r="CG236" i="1"/>
  <c r="CG237" i="1"/>
  <c r="CF234" i="1"/>
  <c r="CF235" i="1"/>
  <c r="CF236" i="1"/>
  <c r="CF237" i="1"/>
  <c r="CF238" i="1" s="1"/>
  <c r="CF239" i="1" s="1"/>
  <c r="CE234" i="1"/>
  <c r="CE235" i="1"/>
  <c r="CE236" i="1"/>
  <c r="CE238" i="1" s="1"/>
  <c r="CE239" i="1" s="1"/>
  <c r="CE237" i="1"/>
  <c r="CD234" i="1"/>
  <c r="CD235" i="1"/>
  <c r="CD236" i="1"/>
  <c r="CD237" i="1"/>
  <c r="CC234" i="1"/>
  <c r="CC235" i="1"/>
  <c r="CC236" i="1"/>
  <c r="CC237" i="1"/>
  <c r="CB234" i="1"/>
  <c r="CB235" i="1"/>
  <c r="CB236" i="1"/>
  <c r="CB237" i="1"/>
  <c r="CA234" i="1"/>
  <c r="CA235" i="1"/>
  <c r="CA238" i="1" s="1"/>
  <c r="CA239" i="1" s="1"/>
  <c r="CA236" i="1"/>
  <c r="CA237" i="1"/>
  <c r="BZ234" i="1"/>
  <c r="BZ235" i="1"/>
  <c r="BZ238" i="1" s="1"/>
  <c r="BZ239" i="1" s="1"/>
  <c r="BZ236" i="1"/>
  <c r="BZ237" i="1"/>
  <c r="BY234" i="1"/>
  <c r="BY235" i="1"/>
  <c r="BY236" i="1"/>
  <c r="BY237" i="1"/>
  <c r="BX234" i="1"/>
  <c r="BX235" i="1"/>
  <c r="BX236" i="1"/>
  <c r="BX237" i="1"/>
  <c r="BX238" i="1"/>
  <c r="BX239" i="1" s="1"/>
  <c r="BW234" i="1"/>
  <c r="BW235" i="1"/>
  <c r="BW236" i="1"/>
  <c r="BW237" i="1"/>
  <c r="BV234" i="1"/>
  <c r="BV235" i="1"/>
  <c r="BV236" i="1"/>
  <c r="BV237" i="1"/>
  <c r="BU234" i="1"/>
  <c r="BU235" i="1"/>
  <c r="BU236" i="1"/>
  <c r="BU237" i="1"/>
  <c r="BU238" i="1" s="1"/>
  <c r="BU239" i="1" s="1"/>
  <c r="BT234" i="1"/>
  <c r="BT235" i="1"/>
  <c r="BT236" i="1"/>
  <c r="BT237" i="1"/>
  <c r="BS234" i="1"/>
  <c r="BS235" i="1"/>
  <c r="BS236" i="1"/>
  <c r="BS237" i="1"/>
  <c r="BS238" i="1" s="1"/>
  <c r="BS239" i="1" s="1"/>
  <c r="BR234" i="1"/>
  <c r="BR235" i="1"/>
  <c r="BR236" i="1"/>
  <c r="BR238" i="1" s="1"/>
  <c r="BR239" i="1" s="1"/>
  <c r="BR237" i="1"/>
  <c r="BQ234" i="1"/>
  <c r="BQ235" i="1"/>
  <c r="BQ236" i="1"/>
  <c r="BQ237" i="1"/>
  <c r="BP234" i="1"/>
  <c r="BP235" i="1"/>
  <c r="BP238" i="1" s="1"/>
  <c r="BP239" i="1" s="1"/>
  <c r="BP236" i="1"/>
  <c r="BP237" i="1"/>
  <c r="BO234" i="1"/>
  <c r="BO235" i="1"/>
  <c r="BO236" i="1"/>
  <c r="BO237" i="1"/>
  <c r="BN234" i="1"/>
  <c r="BN235" i="1"/>
  <c r="BN236" i="1"/>
  <c r="BN237" i="1"/>
  <c r="BM234" i="1"/>
  <c r="BM235" i="1"/>
  <c r="BM236" i="1"/>
  <c r="BM237" i="1"/>
  <c r="BL234" i="1"/>
  <c r="BL235" i="1"/>
  <c r="BL236" i="1"/>
  <c r="BL237" i="1"/>
  <c r="BK234" i="1"/>
  <c r="BK235" i="1"/>
  <c r="BK236" i="1"/>
  <c r="BK237" i="1"/>
  <c r="BK238" i="1"/>
  <c r="BK239" i="1" s="1"/>
  <c r="BJ234" i="1"/>
  <c r="BJ235" i="1"/>
  <c r="BJ236" i="1"/>
  <c r="BJ237" i="1"/>
  <c r="BJ238" i="1" s="1"/>
  <c r="BJ239" i="1" s="1"/>
  <c r="BI234" i="1"/>
  <c r="BI235" i="1"/>
  <c r="BI236" i="1"/>
  <c r="BI238" i="1" s="1"/>
  <c r="BI239" i="1" s="1"/>
  <c r="BI237" i="1"/>
  <c r="BH234" i="1"/>
  <c r="BH235" i="1"/>
  <c r="BH236" i="1"/>
  <c r="BH238" i="1" s="1"/>
  <c r="BH239" i="1" s="1"/>
  <c r="BH237" i="1"/>
  <c r="BG234" i="1"/>
  <c r="BG235" i="1"/>
  <c r="BG236" i="1"/>
  <c r="BG237" i="1"/>
  <c r="BF234" i="1"/>
  <c r="BF235" i="1"/>
  <c r="BF238" i="1" s="1"/>
  <c r="BF239" i="1" s="1"/>
  <c r="BF236" i="1"/>
  <c r="BF237" i="1"/>
  <c r="BE234" i="1"/>
  <c r="BE235" i="1"/>
  <c r="BE236" i="1"/>
  <c r="BE237" i="1"/>
  <c r="BD234" i="1"/>
  <c r="BD235" i="1"/>
  <c r="BD238" i="1" s="1"/>
  <c r="BD239" i="1" s="1"/>
  <c r="BD236" i="1"/>
  <c r="BD237" i="1"/>
  <c r="BC234" i="1"/>
  <c r="BC235" i="1"/>
  <c r="BC238" i="1" s="1"/>
  <c r="BC239" i="1" s="1"/>
  <c r="BC236" i="1"/>
  <c r="BC237" i="1"/>
  <c r="BB234" i="1"/>
  <c r="BB235" i="1"/>
  <c r="BB236" i="1"/>
  <c r="BB237" i="1"/>
  <c r="BB238" i="1"/>
  <c r="BB239" i="1" s="1"/>
  <c r="BA234" i="1"/>
  <c r="BA235" i="1"/>
  <c r="BA236" i="1"/>
  <c r="BA237" i="1"/>
  <c r="AZ234" i="1"/>
  <c r="AZ235" i="1"/>
  <c r="AZ236" i="1"/>
  <c r="AZ237" i="1"/>
  <c r="AZ238" i="1" s="1"/>
  <c r="AZ239" i="1" s="1"/>
  <c r="AY234" i="1"/>
  <c r="AY235" i="1"/>
  <c r="AY236" i="1"/>
  <c r="AY238" i="1" s="1"/>
  <c r="AY239" i="1" s="1"/>
  <c r="AY237" i="1"/>
  <c r="AX234" i="1"/>
  <c r="AX235" i="1"/>
  <c r="AX236" i="1"/>
  <c r="AX237" i="1"/>
  <c r="AW234" i="1"/>
  <c r="AW235" i="1"/>
  <c r="AW236" i="1"/>
  <c r="AW237" i="1"/>
  <c r="AV234" i="1"/>
  <c r="AV235" i="1"/>
  <c r="AV236" i="1"/>
  <c r="AV237" i="1"/>
  <c r="AU234" i="1"/>
  <c r="AU235" i="1"/>
  <c r="AU238" i="1" s="1"/>
  <c r="AU239" i="1" s="1"/>
  <c r="AU236" i="1"/>
  <c r="AU237" i="1"/>
  <c r="AT234" i="1"/>
  <c r="AT235" i="1"/>
  <c r="AT238" i="1" s="1"/>
  <c r="AT239" i="1" s="1"/>
  <c r="AT236" i="1"/>
  <c r="AT237" i="1"/>
  <c r="AS234" i="1"/>
  <c r="AS235" i="1"/>
  <c r="AS236" i="1"/>
  <c r="AS237" i="1"/>
  <c r="AR234" i="1"/>
  <c r="AR235" i="1"/>
  <c r="AR236" i="1"/>
  <c r="AR237" i="1"/>
  <c r="AR238" i="1"/>
  <c r="AR239" i="1" s="1"/>
  <c r="AQ234" i="1"/>
  <c r="AQ235" i="1"/>
  <c r="AQ236" i="1"/>
  <c r="AQ237" i="1"/>
  <c r="AP234" i="1"/>
  <c r="AP235" i="1"/>
  <c r="AP236" i="1"/>
  <c r="AP237" i="1"/>
  <c r="AO234" i="1"/>
  <c r="AO235" i="1"/>
  <c r="AO236" i="1"/>
  <c r="AO237" i="1"/>
  <c r="AO238" i="1" s="1"/>
  <c r="AO239" i="1" s="1"/>
  <c r="AN234" i="1"/>
  <c r="AN235" i="1"/>
  <c r="AN236" i="1"/>
  <c r="AN237" i="1"/>
  <c r="AM234" i="1"/>
  <c r="AM235" i="1"/>
  <c r="AM236" i="1"/>
  <c r="AM237" i="1"/>
  <c r="AM238" i="1" s="1"/>
  <c r="AM239" i="1" s="1"/>
  <c r="AL234" i="1"/>
  <c r="AL235" i="1"/>
  <c r="AL236" i="1"/>
  <c r="AL238" i="1" s="1"/>
  <c r="AL239" i="1" s="1"/>
  <c r="AL237" i="1"/>
  <c r="AK234" i="1"/>
  <c r="AK235" i="1"/>
  <c r="AK236" i="1"/>
  <c r="AK237" i="1"/>
  <c r="AJ234" i="1"/>
  <c r="AJ235" i="1"/>
  <c r="AJ238" i="1" s="1"/>
  <c r="AJ239" i="1" s="1"/>
  <c r="AJ236" i="1"/>
  <c r="AJ237" i="1"/>
  <c r="AI234" i="1"/>
  <c r="AI235" i="1"/>
  <c r="AI236" i="1"/>
  <c r="AI237" i="1"/>
  <c r="AH234" i="1"/>
  <c r="AH235" i="1"/>
  <c r="AH236" i="1"/>
  <c r="AH237" i="1"/>
  <c r="AG234" i="1"/>
  <c r="AG235" i="1"/>
  <c r="AG236" i="1"/>
  <c r="AG237" i="1"/>
  <c r="AF234" i="1"/>
  <c r="AF235" i="1"/>
  <c r="AF236" i="1"/>
  <c r="AF237" i="1"/>
  <c r="AE234" i="1"/>
  <c r="AE235" i="1"/>
  <c r="AE236" i="1"/>
  <c r="AE237" i="1"/>
  <c r="AE238" i="1"/>
  <c r="AE239" i="1" s="1"/>
  <c r="AD234" i="1"/>
  <c r="AD235" i="1"/>
  <c r="AD236" i="1"/>
  <c r="AD237" i="1"/>
  <c r="AD238" i="1" s="1"/>
  <c r="AD239" i="1" s="1"/>
  <c r="AC234" i="1"/>
  <c r="AC235" i="1"/>
  <c r="AC236" i="1"/>
  <c r="AC238" i="1" s="1"/>
  <c r="AC239" i="1" s="1"/>
  <c r="AC237" i="1"/>
  <c r="AB234" i="1"/>
  <c r="AB235" i="1"/>
  <c r="AB236" i="1"/>
  <c r="AB238" i="1" s="1"/>
  <c r="AB239" i="1" s="1"/>
  <c r="AB237" i="1"/>
  <c r="AA234" i="1"/>
  <c r="AA235" i="1"/>
  <c r="AA236" i="1"/>
  <c r="AA237" i="1"/>
  <c r="Z234" i="1"/>
  <c r="Z235" i="1"/>
  <c r="Z238" i="1" s="1"/>
  <c r="Z239" i="1" s="1"/>
  <c r="Z236" i="1"/>
  <c r="Z237" i="1"/>
  <c r="Y234" i="1"/>
  <c r="Y235" i="1"/>
  <c r="Y236" i="1"/>
  <c r="Y237" i="1"/>
  <c r="X234" i="1"/>
  <c r="X235" i="1"/>
  <c r="X238" i="1" s="1"/>
  <c r="X239" i="1" s="1"/>
  <c r="X236" i="1"/>
  <c r="X237" i="1"/>
  <c r="W234" i="1"/>
  <c r="W235" i="1"/>
  <c r="W238" i="1" s="1"/>
  <c r="W239" i="1" s="1"/>
  <c r="W236" i="1"/>
  <c r="W237" i="1"/>
  <c r="V234" i="1"/>
  <c r="V235" i="1"/>
  <c r="V236" i="1"/>
  <c r="V237" i="1"/>
  <c r="V238" i="1"/>
  <c r="V239" i="1" s="1"/>
  <c r="U234" i="1"/>
  <c r="U235" i="1"/>
  <c r="U236" i="1"/>
  <c r="U237" i="1"/>
  <c r="T234" i="1"/>
  <c r="T235" i="1"/>
  <c r="T236" i="1"/>
  <c r="T237" i="1"/>
  <c r="T238" i="1" s="1"/>
  <c r="T239" i="1" s="1"/>
  <c r="S234" i="1"/>
  <c r="S235" i="1"/>
  <c r="S236" i="1"/>
  <c r="S238" i="1" s="1"/>
  <c r="S239" i="1" s="1"/>
  <c r="S237" i="1"/>
  <c r="R234" i="1"/>
  <c r="R235" i="1"/>
  <c r="R236" i="1"/>
  <c r="R237" i="1"/>
  <c r="Q234" i="1"/>
  <c r="Q235" i="1"/>
  <c r="Q236" i="1"/>
  <c r="Q237" i="1"/>
  <c r="P234" i="1"/>
  <c r="P235" i="1"/>
  <c r="P236" i="1"/>
  <c r="P237" i="1"/>
  <c r="O234" i="1"/>
  <c r="O235" i="1"/>
  <c r="O238" i="1" s="1"/>
  <c r="O239" i="1" s="1"/>
  <c r="O236" i="1"/>
  <c r="O237" i="1"/>
  <c r="N234" i="1"/>
  <c r="N235" i="1"/>
  <c r="N238" i="1" s="1"/>
  <c r="N239" i="1" s="1"/>
  <c r="N236" i="1"/>
  <c r="N237" i="1"/>
  <c r="M234" i="1"/>
  <c r="M235" i="1"/>
  <c r="M236" i="1"/>
  <c r="M237" i="1"/>
  <c r="L234" i="1"/>
  <c r="L235" i="1"/>
  <c r="L236" i="1"/>
  <c r="L237" i="1"/>
  <c r="L238" i="1"/>
  <c r="L239" i="1" s="1"/>
  <c r="K234" i="1"/>
  <c r="K235" i="1"/>
  <c r="K236" i="1"/>
  <c r="K237" i="1"/>
  <c r="J234" i="1"/>
  <c r="J235" i="1"/>
  <c r="J236" i="1"/>
  <c r="J237" i="1"/>
  <c r="I234" i="1"/>
  <c r="I235" i="1"/>
  <c r="I236" i="1"/>
  <c r="I237" i="1"/>
  <c r="I238" i="1" s="1"/>
  <c r="I239" i="1" s="1"/>
  <c r="H234" i="1"/>
  <c r="H235" i="1"/>
  <c r="H236" i="1"/>
  <c r="H237" i="1"/>
  <c r="G234" i="1"/>
  <c r="G235" i="1"/>
  <c r="G236" i="1"/>
  <c r="G237" i="1"/>
  <c r="G238" i="1" s="1"/>
  <c r="G239" i="1" s="1"/>
  <c r="F234" i="1"/>
  <c r="F235" i="1"/>
  <c r="F236" i="1"/>
  <c r="F238" i="1" s="1"/>
  <c r="F239" i="1" s="1"/>
  <c r="F237" i="1"/>
  <c r="E234" i="1"/>
  <c r="E235" i="1"/>
  <c r="E236" i="1"/>
  <c r="E237" i="1"/>
  <c r="D234" i="1"/>
  <c r="D235" i="1"/>
  <c r="D238" i="1" s="1"/>
  <c r="D239" i="1" s="1"/>
  <c r="D236" i="1"/>
  <c r="D237" i="1"/>
  <c r="C234" i="1"/>
  <c r="C235" i="1"/>
  <c r="C236" i="1"/>
  <c r="C237" i="1"/>
  <c r="B234" i="1"/>
  <c r="B235" i="1"/>
  <c r="B236" i="1"/>
  <c r="B237" i="1"/>
  <c r="OU244" i="1"/>
  <c r="OU246" i="1" s="1"/>
  <c r="OU247" i="1" s="1"/>
  <c r="OU245" i="1"/>
  <c r="OT244" i="1"/>
  <c r="OT246" i="1" s="1"/>
  <c r="OT247" i="1" s="1"/>
  <c r="OT245" i="1"/>
  <c r="OS244" i="1"/>
  <c r="OS246" i="1" s="1"/>
  <c r="OS247" i="1" s="1"/>
  <c r="OS245" i="1"/>
  <c r="OR244" i="1"/>
  <c r="OR246" i="1" s="1"/>
  <c r="OR247" i="1" s="1"/>
  <c r="OR245" i="1"/>
  <c r="OQ244" i="1"/>
  <c r="OQ246" i="1" s="1"/>
  <c r="OQ247" i="1" s="1"/>
  <c r="OQ245" i="1"/>
  <c r="OP244" i="1"/>
  <c r="OP246" i="1" s="1"/>
  <c r="OP247" i="1" s="1"/>
  <c r="OP245" i="1"/>
  <c r="OO244" i="1"/>
  <c r="OO246" i="1" s="1"/>
  <c r="OO247" i="1" s="1"/>
  <c r="OO245" i="1"/>
  <c r="ON244" i="1"/>
  <c r="ON246" i="1" s="1"/>
  <c r="ON247" i="1" s="1"/>
  <c r="ON245" i="1"/>
  <c r="OM244" i="1"/>
  <c r="OM246" i="1" s="1"/>
  <c r="OM247" i="1" s="1"/>
  <c r="OM245" i="1"/>
  <c r="OL244" i="1"/>
  <c r="OL246" i="1" s="1"/>
  <c r="OL247" i="1" s="1"/>
  <c r="OL245" i="1"/>
  <c r="OK244" i="1"/>
  <c r="OK246" i="1" s="1"/>
  <c r="OK247" i="1" s="1"/>
  <c r="OK245" i="1"/>
  <c r="OJ244" i="1"/>
  <c r="OJ246" i="1" s="1"/>
  <c r="OJ247" i="1" s="1"/>
  <c r="OJ245" i="1"/>
  <c r="OI244" i="1"/>
  <c r="OI246" i="1" s="1"/>
  <c r="OI247" i="1" s="1"/>
  <c r="OI245" i="1"/>
  <c r="OH244" i="1"/>
  <c r="OH246" i="1" s="1"/>
  <c r="OH247" i="1" s="1"/>
  <c r="OH245" i="1"/>
  <c r="OG244" i="1"/>
  <c r="OG246" i="1" s="1"/>
  <c r="OG247" i="1" s="1"/>
  <c r="OG245" i="1"/>
  <c r="OF244" i="1"/>
  <c r="OF246" i="1" s="1"/>
  <c r="OF247" i="1" s="1"/>
  <c r="OF245" i="1"/>
  <c r="OE244" i="1"/>
  <c r="OE246" i="1" s="1"/>
  <c r="OE247" i="1" s="1"/>
  <c r="OE245" i="1"/>
  <c r="OD244" i="1"/>
  <c r="OD246" i="1" s="1"/>
  <c r="OD247" i="1" s="1"/>
  <c r="OD245" i="1"/>
  <c r="OC244" i="1"/>
  <c r="OC246" i="1" s="1"/>
  <c r="OC247" i="1" s="1"/>
  <c r="OC245" i="1"/>
  <c r="OB244" i="1"/>
  <c r="OB246" i="1" s="1"/>
  <c r="OB247" i="1" s="1"/>
  <c r="OB245" i="1"/>
  <c r="OA244" i="1"/>
  <c r="OA246" i="1" s="1"/>
  <c r="OA247" i="1" s="1"/>
  <c r="OA245" i="1"/>
  <c r="NZ244" i="1"/>
  <c r="NZ246" i="1" s="1"/>
  <c r="NZ247" i="1" s="1"/>
  <c r="NZ245" i="1"/>
  <c r="NY244" i="1"/>
  <c r="NY246" i="1" s="1"/>
  <c r="NY247" i="1" s="1"/>
  <c r="NY245" i="1"/>
  <c r="NX244" i="1"/>
  <c r="NX246" i="1" s="1"/>
  <c r="NX247" i="1" s="1"/>
  <c r="NX245" i="1"/>
  <c r="NW244" i="1"/>
  <c r="NW246" i="1" s="1"/>
  <c r="NW247" i="1" s="1"/>
  <c r="NW245" i="1"/>
  <c r="NV244" i="1"/>
  <c r="NV246" i="1" s="1"/>
  <c r="NV247" i="1" s="1"/>
  <c r="NV245" i="1"/>
  <c r="NU244" i="1"/>
  <c r="NU246" i="1" s="1"/>
  <c r="NU247" i="1" s="1"/>
  <c r="NU245" i="1"/>
  <c r="NT244" i="1"/>
  <c r="NT246" i="1" s="1"/>
  <c r="NT247" i="1" s="1"/>
  <c r="NT245" i="1"/>
  <c r="NS244" i="1"/>
  <c r="NS246" i="1" s="1"/>
  <c r="NS247" i="1" s="1"/>
  <c r="NS245" i="1"/>
  <c r="NR244" i="1"/>
  <c r="NR246" i="1" s="1"/>
  <c r="NR247" i="1" s="1"/>
  <c r="NR245" i="1"/>
  <c r="NQ244" i="1"/>
  <c r="NQ246" i="1" s="1"/>
  <c r="NQ247" i="1" s="1"/>
  <c r="NQ245" i="1"/>
  <c r="NP244" i="1"/>
  <c r="NP246" i="1" s="1"/>
  <c r="NP247" i="1" s="1"/>
  <c r="NP245" i="1"/>
  <c r="NO244" i="1"/>
  <c r="NO246" i="1" s="1"/>
  <c r="NO247" i="1" s="1"/>
  <c r="NO245" i="1"/>
  <c r="NN244" i="1"/>
  <c r="NN246" i="1" s="1"/>
  <c r="NN247" i="1" s="1"/>
  <c r="NN245" i="1"/>
  <c r="NM244" i="1"/>
  <c r="NM246" i="1" s="1"/>
  <c r="NM247" i="1" s="1"/>
  <c r="NM245" i="1"/>
  <c r="NL244" i="1"/>
  <c r="NL246" i="1" s="1"/>
  <c r="NL247" i="1" s="1"/>
  <c r="NL245" i="1"/>
  <c r="NK244" i="1"/>
  <c r="NK246" i="1" s="1"/>
  <c r="NK247" i="1" s="1"/>
  <c r="NK245" i="1"/>
  <c r="NJ244" i="1"/>
  <c r="NJ245" i="1"/>
  <c r="NJ246" i="1"/>
  <c r="NJ247" i="1" s="1"/>
  <c r="NI244" i="1"/>
  <c r="NI245" i="1"/>
  <c r="NI246" i="1"/>
  <c r="NI247" i="1" s="1"/>
  <c r="NH244" i="1"/>
  <c r="NH245" i="1"/>
  <c r="NH246" i="1"/>
  <c r="NH247" i="1" s="1"/>
  <c r="NG244" i="1"/>
  <c r="NG245" i="1"/>
  <c r="NG246" i="1"/>
  <c r="NG247" i="1" s="1"/>
  <c r="NF244" i="1"/>
  <c r="NF245" i="1"/>
  <c r="NF246" i="1"/>
  <c r="NF247" i="1" s="1"/>
  <c r="NE244" i="1"/>
  <c r="NE245" i="1"/>
  <c r="NE246" i="1"/>
  <c r="NE247" i="1" s="1"/>
  <c r="ND244" i="1"/>
  <c r="ND245" i="1"/>
  <c r="ND246" i="1"/>
  <c r="ND247" i="1" s="1"/>
  <c r="NC244" i="1"/>
  <c r="NC245" i="1"/>
  <c r="NC246" i="1"/>
  <c r="NC247" i="1" s="1"/>
  <c r="NB244" i="1"/>
  <c r="NB245" i="1"/>
  <c r="NB246" i="1"/>
  <c r="NB247" i="1" s="1"/>
  <c r="NA244" i="1"/>
  <c r="NA245" i="1"/>
  <c r="NA246" i="1"/>
  <c r="NA247" i="1" s="1"/>
  <c r="MZ244" i="1"/>
  <c r="MZ245" i="1"/>
  <c r="MZ246" i="1"/>
  <c r="MZ247" i="1" s="1"/>
  <c r="MY244" i="1"/>
  <c r="MY245" i="1"/>
  <c r="MY246" i="1"/>
  <c r="MY247" i="1" s="1"/>
  <c r="MX244" i="1"/>
  <c r="MX245" i="1"/>
  <c r="MX246" i="1"/>
  <c r="MX247" i="1" s="1"/>
  <c r="MW244" i="1"/>
  <c r="MW245" i="1"/>
  <c r="MW246" i="1"/>
  <c r="MW247" i="1" s="1"/>
  <c r="MV244" i="1"/>
  <c r="MV246" i="1" s="1"/>
  <c r="MV247" i="1" s="1"/>
  <c r="MV245" i="1"/>
  <c r="MU244" i="1"/>
  <c r="MU246" i="1" s="1"/>
  <c r="MU247" i="1" s="1"/>
  <c r="MU245" i="1"/>
  <c r="MT244" i="1"/>
  <c r="MT245" i="1"/>
  <c r="MT246" i="1"/>
  <c r="MT247" i="1" s="1"/>
  <c r="MS244" i="1"/>
  <c r="MS246" i="1" s="1"/>
  <c r="MS247" i="1" s="1"/>
  <c r="MS245" i="1"/>
  <c r="MR244" i="1"/>
  <c r="MR246" i="1" s="1"/>
  <c r="MR247" i="1" s="1"/>
  <c r="MR245" i="1"/>
  <c r="MQ244" i="1"/>
  <c r="MQ245" i="1"/>
  <c r="MQ246" i="1"/>
  <c r="MQ247" i="1" s="1"/>
  <c r="MP244" i="1"/>
  <c r="MP245" i="1"/>
  <c r="MP246" i="1"/>
  <c r="MP247" i="1" s="1"/>
  <c r="MO244" i="1"/>
  <c r="MO246" i="1" s="1"/>
  <c r="MO247" i="1" s="1"/>
  <c r="MO245" i="1"/>
  <c r="MN244" i="1"/>
  <c r="MN246" i="1" s="1"/>
  <c r="MN247" i="1" s="1"/>
  <c r="MN245" i="1"/>
  <c r="MM244" i="1"/>
  <c r="MM245" i="1"/>
  <c r="MM246" i="1"/>
  <c r="MM247" i="1" s="1"/>
  <c r="ML244" i="1"/>
  <c r="ML245" i="1"/>
  <c r="ML246" i="1"/>
  <c r="ML247" i="1" s="1"/>
  <c r="MK244" i="1"/>
  <c r="MK246" i="1" s="1"/>
  <c r="MK247" i="1" s="1"/>
  <c r="MK245" i="1"/>
  <c r="MJ244" i="1"/>
  <c r="MJ246" i="1" s="1"/>
  <c r="MJ247" i="1" s="1"/>
  <c r="MJ245" i="1"/>
  <c r="MI244" i="1"/>
  <c r="MI245" i="1"/>
  <c r="MI246" i="1"/>
  <c r="MI247" i="1" s="1"/>
  <c r="MH244" i="1"/>
  <c r="MH245" i="1"/>
  <c r="MH246" i="1"/>
  <c r="MH247" i="1" s="1"/>
  <c r="MG244" i="1"/>
  <c r="MG246" i="1" s="1"/>
  <c r="MG247" i="1" s="1"/>
  <c r="MG245" i="1"/>
  <c r="MF244" i="1"/>
  <c r="MF246" i="1" s="1"/>
  <c r="MF247" i="1" s="1"/>
  <c r="MF245" i="1"/>
  <c r="ME244" i="1"/>
  <c r="ME245" i="1"/>
  <c r="ME246" i="1"/>
  <c r="ME247" i="1" s="1"/>
  <c r="MD244" i="1"/>
  <c r="MD245" i="1"/>
  <c r="MD246" i="1"/>
  <c r="MD247" i="1" s="1"/>
  <c r="MC244" i="1"/>
  <c r="MC246" i="1" s="1"/>
  <c r="MC247" i="1" s="1"/>
  <c r="MC245" i="1"/>
  <c r="MB244" i="1"/>
  <c r="MB246" i="1" s="1"/>
  <c r="MB247" i="1" s="1"/>
  <c r="MB245" i="1"/>
  <c r="MA244" i="1"/>
  <c r="MA245" i="1"/>
  <c r="MA246" i="1"/>
  <c r="MA247" i="1" s="1"/>
  <c r="LZ244" i="1"/>
  <c r="LZ245" i="1"/>
  <c r="LZ246" i="1"/>
  <c r="LZ247" i="1" s="1"/>
  <c r="LY244" i="1"/>
  <c r="LY246" i="1" s="1"/>
  <c r="LY247" i="1" s="1"/>
  <c r="LY245" i="1"/>
  <c r="LX244" i="1"/>
  <c r="LX246" i="1" s="1"/>
  <c r="LX247" i="1" s="1"/>
  <c r="LX245" i="1"/>
  <c r="LW244" i="1"/>
  <c r="LW245" i="1"/>
  <c r="LW246" i="1"/>
  <c r="LW247" i="1" s="1"/>
  <c r="LV244" i="1"/>
  <c r="LV245" i="1"/>
  <c r="LV246" i="1"/>
  <c r="LV247" i="1" s="1"/>
  <c r="LU244" i="1"/>
  <c r="LU246" i="1" s="1"/>
  <c r="LU247" i="1" s="1"/>
  <c r="LU245" i="1"/>
  <c r="LT244" i="1"/>
  <c r="LT246" i="1" s="1"/>
  <c r="LT247" i="1" s="1"/>
  <c r="LT245" i="1"/>
  <c r="LS244" i="1"/>
  <c r="LS245" i="1"/>
  <c r="LS246" i="1"/>
  <c r="LS247" i="1" s="1"/>
  <c r="LR244" i="1"/>
  <c r="LR245" i="1"/>
  <c r="LR246" i="1"/>
  <c r="LR247" i="1" s="1"/>
  <c r="LQ244" i="1"/>
  <c r="LQ246" i="1" s="1"/>
  <c r="LQ247" i="1" s="1"/>
  <c r="LQ245" i="1"/>
  <c r="LP244" i="1"/>
  <c r="LP246" i="1" s="1"/>
  <c r="LP247" i="1" s="1"/>
  <c r="LP245" i="1"/>
  <c r="LO244" i="1"/>
  <c r="LO245" i="1"/>
  <c r="LO246" i="1"/>
  <c r="LO247" i="1" s="1"/>
  <c r="LN244" i="1"/>
  <c r="LN245" i="1"/>
  <c r="LN246" i="1"/>
  <c r="LN247" i="1" s="1"/>
  <c r="LM244" i="1"/>
  <c r="LM246" i="1" s="1"/>
  <c r="LM247" i="1" s="1"/>
  <c r="LM245" i="1"/>
  <c r="LL244" i="1"/>
  <c r="LL246" i="1" s="1"/>
  <c r="LL247" i="1" s="1"/>
  <c r="LL245" i="1"/>
  <c r="LK244" i="1"/>
  <c r="LK245" i="1"/>
  <c r="LK246" i="1"/>
  <c r="LK247" i="1" s="1"/>
  <c r="LJ244" i="1"/>
  <c r="LJ245" i="1"/>
  <c r="LJ246" i="1"/>
  <c r="LJ247" i="1" s="1"/>
  <c r="LI244" i="1"/>
  <c r="LI246" i="1" s="1"/>
  <c r="LI247" i="1" s="1"/>
  <c r="LI245" i="1"/>
  <c r="LH244" i="1"/>
  <c r="LH246" i="1" s="1"/>
  <c r="LH247" i="1" s="1"/>
  <c r="LH245" i="1"/>
  <c r="LG244" i="1"/>
  <c r="LG245" i="1"/>
  <c r="LG246" i="1"/>
  <c r="LG247" i="1" s="1"/>
  <c r="LF244" i="1"/>
  <c r="LF245" i="1"/>
  <c r="LF246" i="1"/>
  <c r="LF247" i="1" s="1"/>
  <c r="LE244" i="1"/>
  <c r="LE246" i="1" s="1"/>
  <c r="LE247" i="1" s="1"/>
  <c r="LE245" i="1"/>
  <c r="LD244" i="1"/>
  <c r="LD246" i="1" s="1"/>
  <c r="LD247" i="1" s="1"/>
  <c r="LD245" i="1"/>
  <c r="LC244" i="1"/>
  <c r="LC245" i="1"/>
  <c r="LC246" i="1"/>
  <c r="LC247" i="1" s="1"/>
  <c r="LB244" i="1"/>
  <c r="LB245" i="1"/>
  <c r="LB246" i="1"/>
  <c r="LB247" i="1" s="1"/>
  <c r="LA244" i="1"/>
  <c r="LA246" i="1" s="1"/>
  <c r="LA247" i="1" s="1"/>
  <c r="LA245" i="1"/>
  <c r="KZ244" i="1"/>
  <c r="KZ246" i="1" s="1"/>
  <c r="KZ247" i="1" s="1"/>
  <c r="KZ245" i="1"/>
  <c r="KY244" i="1"/>
  <c r="KY246" i="1" s="1"/>
  <c r="KY247" i="1" s="1"/>
  <c r="KY245" i="1"/>
  <c r="KX244" i="1"/>
  <c r="KX246" i="1" s="1"/>
  <c r="KX247" i="1" s="1"/>
  <c r="KX245" i="1"/>
  <c r="KW244" i="1"/>
  <c r="KW246" i="1" s="1"/>
  <c r="KW247" i="1" s="1"/>
  <c r="KW245" i="1"/>
  <c r="KV244" i="1"/>
  <c r="KV246" i="1" s="1"/>
  <c r="KV247" i="1" s="1"/>
  <c r="KV245" i="1"/>
  <c r="KU244" i="1"/>
  <c r="KU246" i="1" s="1"/>
  <c r="KU247" i="1" s="1"/>
  <c r="KU245" i="1"/>
  <c r="KT244" i="1"/>
  <c r="KT246" i="1" s="1"/>
  <c r="KT247" i="1" s="1"/>
  <c r="KT245" i="1"/>
  <c r="KS244" i="1"/>
  <c r="KS246" i="1" s="1"/>
  <c r="KS247" i="1" s="1"/>
  <c r="KS245" i="1"/>
  <c r="KR244" i="1"/>
  <c r="KR246" i="1" s="1"/>
  <c r="KR247" i="1" s="1"/>
  <c r="KR245" i="1"/>
  <c r="KQ244" i="1"/>
  <c r="KQ246" i="1" s="1"/>
  <c r="KQ247" i="1" s="1"/>
  <c r="KQ245" i="1"/>
  <c r="KP244" i="1"/>
  <c r="KP246" i="1" s="1"/>
  <c r="KP247" i="1" s="1"/>
  <c r="KP245" i="1"/>
  <c r="KO244" i="1"/>
  <c r="KO246" i="1" s="1"/>
  <c r="KO247" i="1" s="1"/>
  <c r="KO245" i="1"/>
  <c r="KN244" i="1"/>
  <c r="KN246" i="1" s="1"/>
  <c r="KN247" i="1" s="1"/>
  <c r="KN245" i="1"/>
  <c r="KM244" i="1"/>
  <c r="KM246" i="1" s="1"/>
  <c r="KM247" i="1" s="1"/>
  <c r="KM245" i="1"/>
  <c r="KL244" i="1"/>
  <c r="KL246" i="1" s="1"/>
  <c r="KL247" i="1" s="1"/>
  <c r="KL245" i="1"/>
  <c r="KK244" i="1"/>
  <c r="KK246" i="1" s="1"/>
  <c r="KK247" i="1" s="1"/>
  <c r="KK245" i="1"/>
  <c r="KJ244" i="1"/>
  <c r="KJ246" i="1" s="1"/>
  <c r="KJ247" i="1" s="1"/>
  <c r="KJ245" i="1"/>
  <c r="KI244" i="1"/>
  <c r="KI246" i="1" s="1"/>
  <c r="KI247" i="1" s="1"/>
  <c r="KI245" i="1"/>
  <c r="KH244" i="1"/>
  <c r="KH246" i="1" s="1"/>
  <c r="KH247" i="1" s="1"/>
  <c r="KH245" i="1"/>
  <c r="KG244" i="1"/>
  <c r="KG246" i="1" s="1"/>
  <c r="KG247" i="1" s="1"/>
  <c r="KG245" i="1"/>
  <c r="KF244" i="1"/>
  <c r="KF246" i="1" s="1"/>
  <c r="KF247" i="1" s="1"/>
  <c r="KF245" i="1"/>
  <c r="KE244" i="1"/>
  <c r="KE246" i="1" s="1"/>
  <c r="KE247" i="1" s="1"/>
  <c r="KE245" i="1"/>
  <c r="KD244" i="1"/>
  <c r="KD246" i="1" s="1"/>
  <c r="KD247" i="1" s="1"/>
  <c r="KD245" i="1"/>
  <c r="KC244" i="1"/>
  <c r="KC246" i="1" s="1"/>
  <c r="KC247" i="1" s="1"/>
  <c r="KC245" i="1"/>
  <c r="KB244" i="1"/>
  <c r="KB246" i="1" s="1"/>
  <c r="KB247" i="1" s="1"/>
  <c r="KB245" i="1"/>
  <c r="KA244" i="1"/>
  <c r="KA246" i="1" s="1"/>
  <c r="KA247" i="1" s="1"/>
  <c r="KA245" i="1"/>
  <c r="JZ244" i="1"/>
  <c r="JZ246" i="1" s="1"/>
  <c r="JZ247" i="1" s="1"/>
  <c r="JZ245" i="1"/>
  <c r="JY244" i="1"/>
  <c r="JY246" i="1" s="1"/>
  <c r="JY247" i="1" s="1"/>
  <c r="JY245" i="1"/>
  <c r="JX244" i="1"/>
  <c r="JX246" i="1" s="1"/>
  <c r="JX247" i="1" s="1"/>
  <c r="JX245" i="1"/>
  <c r="JW244" i="1"/>
  <c r="JW246" i="1" s="1"/>
  <c r="JW247" i="1" s="1"/>
  <c r="JW245" i="1"/>
  <c r="JV244" i="1"/>
  <c r="JV246" i="1" s="1"/>
  <c r="JV247" i="1" s="1"/>
  <c r="JV245" i="1"/>
  <c r="JU244" i="1"/>
  <c r="JU246" i="1" s="1"/>
  <c r="JU247" i="1" s="1"/>
  <c r="JU245" i="1"/>
  <c r="JT244" i="1"/>
  <c r="JT246" i="1" s="1"/>
  <c r="JT247" i="1" s="1"/>
  <c r="JT245" i="1"/>
  <c r="JS244" i="1"/>
  <c r="JS246" i="1" s="1"/>
  <c r="JS247" i="1" s="1"/>
  <c r="JS245" i="1"/>
  <c r="JR244" i="1"/>
  <c r="JR246" i="1" s="1"/>
  <c r="JR247" i="1" s="1"/>
  <c r="JR245" i="1"/>
  <c r="JQ244" i="1"/>
  <c r="JQ246" i="1" s="1"/>
  <c r="JQ247" i="1" s="1"/>
  <c r="JQ245" i="1"/>
  <c r="JP244" i="1"/>
  <c r="JP246" i="1" s="1"/>
  <c r="JP247" i="1" s="1"/>
  <c r="JP245" i="1"/>
  <c r="JO244" i="1"/>
  <c r="JO246" i="1" s="1"/>
  <c r="JO247" i="1" s="1"/>
  <c r="JO245" i="1"/>
  <c r="JN244" i="1"/>
  <c r="JN246" i="1" s="1"/>
  <c r="JN247" i="1" s="1"/>
  <c r="JN245" i="1"/>
  <c r="JM244" i="1"/>
  <c r="JM246" i="1" s="1"/>
  <c r="JM247" i="1" s="1"/>
  <c r="JM245" i="1"/>
  <c r="JL244" i="1"/>
  <c r="JL246" i="1" s="1"/>
  <c r="JL247" i="1" s="1"/>
  <c r="JL245" i="1"/>
  <c r="JK244" i="1"/>
  <c r="JK246" i="1" s="1"/>
  <c r="JK247" i="1" s="1"/>
  <c r="JK245" i="1"/>
  <c r="JJ244" i="1"/>
  <c r="JJ246" i="1" s="1"/>
  <c r="JJ247" i="1" s="1"/>
  <c r="JJ245" i="1"/>
  <c r="JI244" i="1"/>
  <c r="JI245" i="1"/>
  <c r="JI246" i="1"/>
  <c r="JI247" i="1" s="1"/>
  <c r="JH244" i="1"/>
  <c r="JH245" i="1"/>
  <c r="JH246" i="1"/>
  <c r="JH247" i="1" s="1"/>
  <c r="JG244" i="1"/>
  <c r="JG245" i="1"/>
  <c r="JG246" i="1"/>
  <c r="JG247" i="1" s="1"/>
  <c r="JF244" i="1"/>
  <c r="JF245" i="1"/>
  <c r="JF246" i="1"/>
  <c r="JF247" i="1" s="1"/>
  <c r="JE244" i="1"/>
  <c r="JE245" i="1"/>
  <c r="JE246" i="1"/>
  <c r="JE247" i="1" s="1"/>
  <c r="JD244" i="1"/>
  <c r="JD245" i="1"/>
  <c r="JD246" i="1"/>
  <c r="JD247" i="1" s="1"/>
  <c r="JC244" i="1"/>
  <c r="JC245" i="1"/>
  <c r="JC246" i="1"/>
  <c r="JC247" i="1" s="1"/>
  <c r="JB244" i="1"/>
  <c r="JB245" i="1"/>
  <c r="JB246" i="1"/>
  <c r="JB247" i="1" s="1"/>
  <c r="JA244" i="1"/>
  <c r="JA245" i="1"/>
  <c r="JA246" i="1"/>
  <c r="JA247" i="1" s="1"/>
  <c r="IZ244" i="1"/>
  <c r="IZ245" i="1"/>
  <c r="IZ246" i="1"/>
  <c r="IZ247" i="1" s="1"/>
  <c r="IY244" i="1"/>
  <c r="IY245" i="1"/>
  <c r="IY246" i="1"/>
  <c r="IY247" i="1" s="1"/>
  <c r="IX244" i="1"/>
  <c r="IX245" i="1"/>
  <c r="IX246" i="1"/>
  <c r="IX247" i="1" s="1"/>
  <c r="IW244" i="1"/>
  <c r="IW245" i="1"/>
  <c r="IW246" i="1"/>
  <c r="IW247" i="1" s="1"/>
  <c r="IV244" i="1"/>
  <c r="IV245" i="1"/>
  <c r="IV246" i="1"/>
  <c r="IV247" i="1" s="1"/>
  <c r="IU244" i="1"/>
  <c r="IU245" i="1"/>
  <c r="IU246" i="1"/>
  <c r="IU247" i="1" s="1"/>
  <c r="IT244" i="1"/>
  <c r="IT245" i="1"/>
  <c r="IT246" i="1"/>
  <c r="IT247" i="1" s="1"/>
  <c r="IS244" i="1"/>
  <c r="IS245" i="1"/>
  <c r="IS246" i="1"/>
  <c r="IS247" i="1" s="1"/>
  <c r="IR244" i="1"/>
  <c r="IR245" i="1"/>
  <c r="IR246" i="1"/>
  <c r="IR247" i="1" s="1"/>
  <c r="IQ244" i="1"/>
  <c r="IQ245" i="1"/>
  <c r="IQ246" i="1"/>
  <c r="IQ247" i="1" s="1"/>
  <c r="IP244" i="1"/>
  <c r="IP245" i="1"/>
  <c r="IP246" i="1"/>
  <c r="IP247" i="1" s="1"/>
  <c r="IO244" i="1"/>
  <c r="IO245" i="1"/>
  <c r="IO246" i="1"/>
  <c r="IO247" i="1" s="1"/>
  <c r="IN244" i="1"/>
  <c r="IN245" i="1"/>
  <c r="IN246" i="1"/>
  <c r="IN247" i="1" s="1"/>
  <c r="IM244" i="1"/>
  <c r="IM245" i="1"/>
  <c r="IM246" i="1"/>
  <c r="IM247" i="1" s="1"/>
  <c r="IL244" i="1"/>
  <c r="IL245" i="1"/>
  <c r="IL246" i="1"/>
  <c r="IL247" i="1" s="1"/>
  <c r="IK244" i="1"/>
  <c r="IK245" i="1"/>
  <c r="IK246" i="1"/>
  <c r="IK247" i="1" s="1"/>
  <c r="IJ244" i="1"/>
  <c r="IJ245" i="1"/>
  <c r="IJ246" i="1"/>
  <c r="IJ247" i="1" s="1"/>
  <c r="II244" i="1"/>
  <c r="II245" i="1"/>
  <c r="II246" i="1"/>
  <c r="II247" i="1" s="1"/>
  <c r="IH244" i="1"/>
  <c r="IH245" i="1"/>
  <c r="IH246" i="1"/>
  <c r="IH247" i="1" s="1"/>
  <c r="IG244" i="1"/>
  <c r="IG245" i="1"/>
  <c r="IG246" i="1"/>
  <c r="IG247" i="1" s="1"/>
  <c r="IF244" i="1"/>
  <c r="IF245" i="1"/>
  <c r="IF246" i="1"/>
  <c r="IF247" i="1" s="1"/>
  <c r="IE244" i="1"/>
  <c r="IE245" i="1"/>
  <c r="IE246" i="1"/>
  <c r="IE247" i="1" s="1"/>
  <c r="ID244" i="1"/>
  <c r="ID245" i="1"/>
  <c r="ID246" i="1"/>
  <c r="ID247" i="1" s="1"/>
  <c r="IC244" i="1"/>
  <c r="IC245" i="1"/>
  <c r="IC246" i="1"/>
  <c r="IC247" i="1" s="1"/>
  <c r="IB244" i="1"/>
  <c r="IB245" i="1"/>
  <c r="IB246" i="1"/>
  <c r="IB247" i="1" s="1"/>
  <c r="IA244" i="1"/>
  <c r="IA245" i="1"/>
  <c r="IA246" i="1"/>
  <c r="IA247" i="1" s="1"/>
  <c r="HZ244" i="1"/>
  <c r="HZ245" i="1"/>
  <c r="HZ246" i="1"/>
  <c r="HZ247" i="1" s="1"/>
  <c r="HY244" i="1"/>
  <c r="HY245" i="1"/>
  <c r="HY246" i="1"/>
  <c r="HY247" i="1" s="1"/>
  <c r="HX244" i="1"/>
  <c r="HX245" i="1"/>
  <c r="HX246" i="1"/>
  <c r="HX247" i="1" s="1"/>
  <c r="HW244" i="1"/>
  <c r="HW245" i="1"/>
  <c r="HW246" i="1"/>
  <c r="HW247" i="1" s="1"/>
  <c r="HV244" i="1"/>
  <c r="HV245" i="1"/>
  <c r="HV246" i="1"/>
  <c r="HV247" i="1" s="1"/>
  <c r="HU244" i="1"/>
  <c r="HU245" i="1"/>
  <c r="HU246" i="1"/>
  <c r="HU247" i="1" s="1"/>
  <c r="HT244" i="1"/>
  <c r="HT245" i="1"/>
  <c r="HT246" i="1"/>
  <c r="HT247" i="1" s="1"/>
  <c r="HS244" i="1"/>
  <c r="HS245" i="1"/>
  <c r="HS246" i="1"/>
  <c r="HS247" i="1" s="1"/>
  <c r="HR244" i="1"/>
  <c r="HR245" i="1"/>
  <c r="HR246" i="1"/>
  <c r="HR247" i="1" s="1"/>
  <c r="HQ244" i="1"/>
  <c r="HQ245" i="1"/>
  <c r="HQ246" i="1"/>
  <c r="HQ247" i="1" s="1"/>
  <c r="HP244" i="1"/>
  <c r="HP245" i="1"/>
  <c r="HP246" i="1"/>
  <c r="HP247" i="1" s="1"/>
  <c r="HO244" i="1"/>
  <c r="HO245" i="1"/>
  <c r="HO246" i="1"/>
  <c r="HO247" i="1" s="1"/>
  <c r="HN244" i="1"/>
  <c r="HN245" i="1"/>
  <c r="HN246" i="1"/>
  <c r="HN247" i="1" s="1"/>
  <c r="HM244" i="1"/>
  <c r="HM245" i="1"/>
  <c r="HM246" i="1"/>
  <c r="HM247" i="1" s="1"/>
  <c r="HL244" i="1"/>
  <c r="HL245" i="1"/>
  <c r="HL246" i="1"/>
  <c r="HL247" i="1" s="1"/>
  <c r="HK244" i="1"/>
  <c r="HK245" i="1"/>
  <c r="HK246" i="1"/>
  <c r="HK247" i="1" s="1"/>
  <c r="HJ244" i="1"/>
  <c r="HJ245" i="1"/>
  <c r="HJ246" i="1"/>
  <c r="HJ247" i="1" s="1"/>
  <c r="HI244" i="1"/>
  <c r="HI245" i="1"/>
  <c r="HI246" i="1"/>
  <c r="HI247" i="1" s="1"/>
  <c r="HH244" i="1"/>
  <c r="HH245" i="1"/>
  <c r="HH246" i="1"/>
  <c r="HH247" i="1" s="1"/>
  <c r="HG244" i="1"/>
  <c r="HG245" i="1"/>
  <c r="HG246" i="1"/>
  <c r="HG247" i="1" s="1"/>
  <c r="HF244" i="1"/>
  <c r="HF245" i="1"/>
  <c r="HF246" i="1"/>
  <c r="HF247" i="1" s="1"/>
  <c r="HE244" i="1"/>
  <c r="HE245" i="1"/>
  <c r="HE246" i="1"/>
  <c r="HE247" i="1" s="1"/>
  <c r="HD244" i="1"/>
  <c r="HD245" i="1"/>
  <c r="HD246" i="1"/>
  <c r="HD247" i="1" s="1"/>
  <c r="HC244" i="1"/>
  <c r="HC245" i="1"/>
  <c r="HC246" i="1"/>
  <c r="HC247" i="1" s="1"/>
  <c r="HB244" i="1"/>
  <c r="HB245" i="1"/>
  <c r="HB246" i="1"/>
  <c r="HB247" i="1" s="1"/>
  <c r="HA244" i="1"/>
  <c r="HA245" i="1"/>
  <c r="HA246" i="1"/>
  <c r="HA247" i="1" s="1"/>
  <c r="GZ244" i="1"/>
  <c r="GZ245" i="1"/>
  <c r="GZ246" i="1"/>
  <c r="GZ247" i="1" s="1"/>
  <c r="GY244" i="1"/>
  <c r="GY245" i="1"/>
  <c r="GY246" i="1"/>
  <c r="GY247" i="1" s="1"/>
  <c r="GX244" i="1"/>
  <c r="GX245" i="1"/>
  <c r="GX246" i="1"/>
  <c r="GX247" i="1" s="1"/>
  <c r="GW244" i="1"/>
  <c r="GW245" i="1"/>
  <c r="GW246" i="1"/>
  <c r="GW247" i="1" s="1"/>
  <c r="GV244" i="1"/>
  <c r="GV245" i="1"/>
  <c r="GV246" i="1"/>
  <c r="GV247" i="1" s="1"/>
  <c r="GU244" i="1"/>
  <c r="GU245" i="1"/>
  <c r="GU246" i="1"/>
  <c r="GU247" i="1" s="1"/>
  <c r="GT244" i="1"/>
  <c r="GT245" i="1"/>
  <c r="GT246" i="1"/>
  <c r="GT247" i="1" s="1"/>
  <c r="GS244" i="1"/>
  <c r="GS245" i="1"/>
  <c r="GS246" i="1"/>
  <c r="GS247" i="1" s="1"/>
  <c r="GR244" i="1"/>
  <c r="GR245" i="1"/>
  <c r="GR246" i="1"/>
  <c r="GR247" i="1" s="1"/>
  <c r="GQ244" i="1"/>
  <c r="GQ245" i="1"/>
  <c r="GQ246" i="1"/>
  <c r="GQ247" i="1" s="1"/>
  <c r="GP244" i="1"/>
  <c r="GP245" i="1"/>
  <c r="GP246" i="1"/>
  <c r="GP247" i="1" s="1"/>
  <c r="GO244" i="1"/>
  <c r="GO245" i="1"/>
  <c r="GO246" i="1"/>
  <c r="GO247" i="1" s="1"/>
  <c r="GN244" i="1"/>
  <c r="GN245" i="1"/>
  <c r="GN246" i="1"/>
  <c r="GN247" i="1" s="1"/>
  <c r="GM244" i="1"/>
  <c r="GM245" i="1"/>
  <c r="GM246" i="1"/>
  <c r="GM247" i="1" s="1"/>
  <c r="GL244" i="1"/>
  <c r="GL245" i="1"/>
  <c r="GL246" i="1"/>
  <c r="GL247" i="1" s="1"/>
  <c r="GK244" i="1"/>
  <c r="GK245" i="1"/>
  <c r="GK246" i="1"/>
  <c r="GK247" i="1" s="1"/>
  <c r="GJ244" i="1"/>
  <c r="GJ245" i="1"/>
  <c r="GJ246" i="1"/>
  <c r="GJ247" i="1" s="1"/>
  <c r="GI244" i="1"/>
  <c r="GI245" i="1"/>
  <c r="GI246" i="1"/>
  <c r="GI247" i="1" s="1"/>
  <c r="GH244" i="1"/>
  <c r="GH245" i="1"/>
  <c r="GH246" i="1"/>
  <c r="GH247" i="1" s="1"/>
  <c r="GG244" i="1"/>
  <c r="GG245" i="1"/>
  <c r="GG246" i="1"/>
  <c r="GG247" i="1" s="1"/>
  <c r="GF244" i="1"/>
  <c r="GF245" i="1"/>
  <c r="GF246" i="1"/>
  <c r="GF247" i="1" s="1"/>
  <c r="GE244" i="1"/>
  <c r="GE245" i="1"/>
  <c r="GE246" i="1"/>
  <c r="GE247" i="1" s="1"/>
  <c r="GD244" i="1"/>
  <c r="GD245" i="1"/>
  <c r="GD246" i="1"/>
  <c r="GD247" i="1" s="1"/>
  <c r="GC244" i="1"/>
  <c r="GC245" i="1"/>
  <c r="GC246" i="1"/>
  <c r="GC247" i="1" s="1"/>
  <c r="GB244" i="1"/>
  <c r="GB245" i="1"/>
  <c r="GB246" i="1"/>
  <c r="GB247" i="1" s="1"/>
  <c r="GA244" i="1"/>
  <c r="GA245" i="1"/>
  <c r="GA246" i="1"/>
  <c r="GA247" i="1" s="1"/>
  <c r="FZ244" i="1"/>
  <c r="FZ246" i="1" s="1"/>
  <c r="FZ247" i="1" s="1"/>
  <c r="FZ245" i="1"/>
  <c r="FY244" i="1"/>
  <c r="FY246" i="1" s="1"/>
  <c r="FY247" i="1" s="1"/>
  <c r="FY245" i="1"/>
  <c r="FX244" i="1"/>
  <c r="FX245" i="1"/>
  <c r="FX246" i="1"/>
  <c r="FX247" i="1" s="1"/>
  <c r="FW244" i="1"/>
  <c r="FW245" i="1"/>
  <c r="FW246" i="1"/>
  <c r="FW247" i="1" s="1"/>
  <c r="FV244" i="1"/>
  <c r="FV246" i="1" s="1"/>
  <c r="FV247" i="1" s="1"/>
  <c r="FV245" i="1"/>
  <c r="FU244" i="1"/>
  <c r="FU246" i="1" s="1"/>
  <c r="FU247" i="1" s="1"/>
  <c r="FU245" i="1"/>
  <c r="FT244" i="1"/>
  <c r="FT245" i="1"/>
  <c r="FT246" i="1"/>
  <c r="FT247" i="1" s="1"/>
  <c r="FS244" i="1"/>
  <c r="FS245" i="1"/>
  <c r="FS246" i="1"/>
  <c r="FS247" i="1" s="1"/>
  <c r="FR244" i="1"/>
  <c r="FR246" i="1" s="1"/>
  <c r="FR247" i="1" s="1"/>
  <c r="FR245" i="1"/>
  <c r="FQ244" i="1"/>
  <c r="FQ246" i="1" s="1"/>
  <c r="FQ247" i="1" s="1"/>
  <c r="FQ245" i="1"/>
  <c r="FP244" i="1"/>
  <c r="FP245" i="1"/>
  <c r="FP246" i="1" s="1"/>
  <c r="FP247" i="1" s="1"/>
  <c r="FO244" i="1"/>
  <c r="FO245" i="1"/>
  <c r="FO246" i="1"/>
  <c r="FO247" i="1" s="1"/>
  <c r="FN244" i="1"/>
  <c r="FN246" i="1" s="1"/>
  <c r="FN247" i="1" s="1"/>
  <c r="FN245" i="1"/>
  <c r="FM244" i="1"/>
  <c r="FM246" i="1" s="1"/>
  <c r="FM247" i="1" s="1"/>
  <c r="FM245" i="1"/>
  <c r="FL244" i="1"/>
  <c r="FL245" i="1"/>
  <c r="FL246" i="1" s="1"/>
  <c r="FL247" i="1" s="1"/>
  <c r="FK244" i="1"/>
  <c r="FK245" i="1"/>
  <c r="FK246" i="1"/>
  <c r="FK247" i="1" s="1"/>
  <c r="FJ244" i="1"/>
  <c r="FJ246" i="1" s="1"/>
  <c r="FJ247" i="1" s="1"/>
  <c r="FJ245" i="1"/>
  <c r="FI244" i="1"/>
  <c r="FI246" i="1" s="1"/>
  <c r="FI247" i="1" s="1"/>
  <c r="FI245" i="1"/>
  <c r="FH244" i="1"/>
  <c r="FH245" i="1"/>
  <c r="FH246" i="1" s="1"/>
  <c r="FH247" i="1" s="1"/>
  <c r="FG244" i="1"/>
  <c r="FG245" i="1"/>
  <c r="FG246" i="1"/>
  <c r="FG247" i="1" s="1"/>
  <c r="FF244" i="1"/>
  <c r="FF246" i="1" s="1"/>
  <c r="FF247" i="1" s="1"/>
  <c r="FF245" i="1"/>
  <c r="FE244" i="1"/>
  <c r="FE246" i="1" s="1"/>
  <c r="FE247" i="1" s="1"/>
  <c r="FE245" i="1"/>
  <c r="FD244" i="1"/>
  <c r="FD245" i="1"/>
  <c r="FD246" i="1" s="1"/>
  <c r="FD247" i="1" s="1"/>
  <c r="FC244" i="1"/>
  <c r="FC245" i="1"/>
  <c r="FC246" i="1"/>
  <c r="FC247" i="1" s="1"/>
  <c r="FB244" i="1"/>
  <c r="FB246" i="1" s="1"/>
  <c r="FB247" i="1" s="1"/>
  <c r="FB245" i="1"/>
  <c r="FA244" i="1"/>
  <c r="FA246" i="1" s="1"/>
  <c r="FA247" i="1" s="1"/>
  <c r="FA245" i="1"/>
  <c r="EZ244" i="1"/>
  <c r="EZ245" i="1"/>
  <c r="EZ246" i="1" s="1"/>
  <c r="EZ247" i="1" s="1"/>
  <c r="EY244" i="1"/>
  <c r="EY245" i="1"/>
  <c r="EY246" i="1"/>
  <c r="EY247" i="1" s="1"/>
  <c r="EX244" i="1"/>
  <c r="EX246" i="1" s="1"/>
  <c r="EX247" i="1" s="1"/>
  <c r="EX245" i="1"/>
  <c r="EW244" i="1"/>
  <c r="EW246" i="1" s="1"/>
  <c r="EW247" i="1" s="1"/>
  <c r="EW245" i="1"/>
  <c r="EV244" i="1"/>
  <c r="EV246" i="1" s="1"/>
  <c r="EV247" i="1" s="1"/>
  <c r="EV245" i="1"/>
  <c r="EU244" i="1"/>
  <c r="EU246" i="1" s="1"/>
  <c r="EU247" i="1" s="1"/>
  <c r="EU245" i="1"/>
  <c r="ET244" i="1"/>
  <c r="ET246" i="1" s="1"/>
  <c r="ET247" i="1" s="1"/>
  <c r="ET245" i="1"/>
  <c r="ES244" i="1"/>
  <c r="ES246" i="1" s="1"/>
  <c r="ES247" i="1" s="1"/>
  <c r="ES245" i="1"/>
  <c r="ER244" i="1"/>
  <c r="ER246" i="1" s="1"/>
  <c r="ER247" i="1" s="1"/>
  <c r="ER245" i="1"/>
  <c r="EQ244" i="1"/>
  <c r="EQ246" i="1" s="1"/>
  <c r="EQ247" i="1" s="1"/>
  <c r="EQ245" i="1"/>
  <c r="EP244" i="1"/>
  <c r="EP246" i="1" s="1"/>
  <c r="EP247" i="1" s="1"/>
  <c r="EP245" i="1"/>
  <c r="EO244" i="1"/>
  <c r="EO246" i="1" s="1"/>
  <c r="EO247" i="1" s="1"/>
  <c r="EO245" i="1"/>
  <c r="EN244" i="1"/>
  <c r="EN245" i="1"/>
  <c r="EN246" i="1" s="1"/>
  <c r="EN247" i="1" s="1"/>
  <c r="EM244" i="1"/>
  <c r="EM245" i="1"/>
  <c r="EM246" i="1" s="1"/>
  <c r="EM247" i="1" s="1"/>
  <c r="EL244" i="1"/>
  <c r="EL245" i="1"/>
  <c r="EL246" i="1" s="1"/>
  <c r="EL247" i="1" s="1"/>
  <c r="EK244" i="1"/>
  <c r="EK245" i="1"/>
  <c r="EK246" i="1" s="1"/>
  <c r="EK247" i="1" s="1"/>
  <c r="EJ244" i="1"/>
  <c r="EJ245" i="1"/>
  <c r="EJ246" i="1" s="1"/>
  <c r="EJ247" i="1" s="1"/>
  <c r="EI244" i="1"/>
  <c r="EI245" i="1"/>
  <c r="EI246" i="1" s="1"/>
  <c r="EI247" i="1" s="1"/>
  <c r="EH244" i="1"/>
  <c r="EH245" i="1"/>
  <c r="EH246" i="1" s="1"/>
  <c r="EH247" i="1" s="1"/>
  <c r="EG244" i="1"/>
  <c r="EG245" i="1"/>
  <c r="EG246" i="1" s="1"/>
  <c r="EG247" i="1" s="1"/>
  <c r="EF244" i="1"/>
  <c r="EF245" i="1"/>
  <c r="EF246" i="1" s="1"/>
  <c r="EF247" i="1" s="1"/>
  <c r="EE244" i="1"/>
  <c r="EE245" i="1"/>
  <c r="EE246" i="1" s="1"/>
  <c r="EE247" i="1" s="1"/>
  <c r="ED244" i="1"/>
  <c r="ED245" i="1"/>
  <c r="ED246" i="1" s="1"/>
  <c r="ED247" i="1" s="1"/>
  <c r="EC244" i="1"/>
  <c r="EC245" i="1"/>
  <c r="EC246" i="1" s="1"/>
  <c r="EC247" i="1" s="1"/>
  <c r="EB244" i="1"/>
  <c r="EB245" i="1"/>
  <c r="EB246" i="1" s="1"/>
  <c r="EB247" i="1" s="1"/>
  <c r="EA244" i="1"/>
  <c r="EA245" i="1"/>
  <c r="EA246" i="1" s="1"/>
  <c r="EA247" i="1" s="1"/>
  <c r="DZ244" i="1"/>
  <c r="DZ245" i="1"/>
  <c r="DZ246" i="1" s="1"/>
  <c r="DZ247" i="1" s="1"/>
  <c r="DY244" i="1"/>
  <c r="DY245" i="1"/>
  <c r="DY246" i="1" s="1"/>
  <c r="DY247" i="1" s="1"/>
  <c r="DX244" i="1"/>
  <c r="DX245" i="1"/>
  <c r="DX246" i="1" s="1"/>
  <c r="DX247" i="1" s="1"/>
  <c r="DW244" i="1"/>
  <c r="DW245" i="1"/>
  <c r="DW246" i="1" s="1"/>
  <c r="DW247" i="1" s="1"/>
  <c r="DV244" i="1"/>
  <c r="DV245" i="1"/>
  <c r="DV246" i="1" s="1"/>
  <c r="DV247" i="1" s="1"/>
  <c r="DU244" i="1"/>
  <c r="DU245" i="1"/>
  <c r="DU246" i="1" s="1"/>
  <c r="DU247" i="1" s="1"/>
  <c r="DT244" i="1"/>
  <c r="DT245" i="1"/>
  <c r="DT246" i="1" s="1"/>
  <c r="DT247" i="1" s="1"/>
  <c r="DS244" i="1"/>
  <c r="DS245" i="1"/>
  <c r="DS246" i="1" s="1"/>
  <c r="DS247" i="1" s="1"/>
  <c r="DR244" i="1"/>
  <c r="DR245" i="1"/>
  <c r="DR246" i="1" s="1"/>
  <c r="DR247" i="1" s="1"/>
  <c r="DQ244" i="1"/>
  <c r="DQ245" i="1"/>
  <c r="DQ246" i="1" s="1"/>
  <c r="DQ247" i="1" s="1"/>
  <c r="DP244" i="1"/>
  <c r="DP245" i="1"/>
  <c r="DP246" i="1" s="1"/>
  <c r="DP247" i="1" s="1"/>
  <c r="DO244" i="1"/>
  <c r="DO245" i="1"/>
  <c r="DO246" i="1" s="1"/>
  <c r="DO247" i="1" s="1"/>
  <c r="DN244" i="1"/>
  <c r="DN245" i="1"/>
  <c r="DN246" i="1" s="1"/>
  <c r="DN247" i="1" s="1"/>
  <c r="DM244" i="1"/>
  <c r="DM245" i="1"/>
  <c r="DM246" i="1" s="1"/>
  <c r="DM247" i="1" s="1"/>
  <c r="DL244" i="1"/>
  <c r="DL245" i="1"/>
  <c r="DL246" i="1" s="1"/>
  <c r="DL247" i="1" s="1"/>
  <c r="DK244" i="1"/>
  <c r="DK245" i="1"/>
  <c r="DK246" i="1" s="1"/>
  <c r="DK247" i="1" s="1"/>
  <c r="DJ244" i="1"/>
  <c r="DJ245" i="1"/>
  <c r="DJ246" i="1" s="1"/>
  <c r="DJ247" i="1" s="1"/>
  <c r="DI244" i="1"/>
  <c r="DI245" i="1"/>
  <c r="DI246" i="1" s="1"/>
  <c r="DI247" i="1" s="1"/>
  <c r="DH244" i="1"/>
  <c r="DH245" i="1"/>
  <c r="DH246" i="1" s="1"/>
  <c r="DH247" i="1" s="1"/>
  <c r="DG244" i="1"/>
  <c r="DG245" i="1"/>
  <c r="DG246" i="1" s="1"/>
  <c r="DG247" i="1" s="1"/>
  <c r="DF244" i="1"/>
  <c r="DF245" i="1"/>
  <c r="DF246" i="1" s="1"/>
  <c r="DF247" i="1" s="1"/>
  <c r="DE244" i="1"/>
  <c r="DE245" i="1"/>
  <c r="DE246" i="1" s="1"/>
  <c r="DE247" i="1" s="1"/>
  <c r="DD244" i="1"/>
  <c r="DD245" i="1"/>
  <c r="DD246" i="1" s="1"/>
  <c r="DD247" i="1" s="1"/>
  <c r="DC244" i="1"/>
  <c r="DC245" i="1"/>
  <c r="DC246" i="1" s="1"/>
  <c r="DC247" i="1" s="1"/>
  <c r="DB244" i="1"/>
  <c r="DB245" i="1"/>
  <c r="DB246" i="1" s="1"/>
  <c r="DB247" i="1" s="1"/>
  <c r="DA244" i="1"/>
  <c r="DA245" i="1"/>
  <c r="DA246" i="1" s="1"/>
  <c r="DA247" i="1" s="1"/>
  <c r="CZ244" i="1"/>
  <c r="CZ245" i="1"/>
  <c r="CZ246" i="1" s="1"/>
  <c r="CZ247" i="1" s="1"/>
  <c r="CY244" i="1"/>
  <c r="CY245" i="1"/>
  <c r="CY246" i="1" s="1"/>
  <c r="CY247" i="1" s="1"/>
  <c r="CX244" i="1"/>
  <c r="CX245" i="1"/>
  <c r="CX246" i="1" s="1"/>
  <c r="CX247" i="1" s="1"/>
  <c r="CW244" i="1"/>
  <c r="CW245" i="1"/>
  <c r="CW246" i="1" s="1"/>
  <c r="CW247" i="1" s="1"/>
  <c r="CV244" i="1"/>
  <c r="CV245" i="1"/>
  <c r="CV246" i="1" s="1"/>
  <c r="CV247" i="1" s="1"/>
  <c r="CU244" i="1"/>
  <c r="CU245" i="1"/>
  <c r="CU246" i="1" s="1"/>
  <c r="CU247" i="1" s="1"/>
  <c r="CT244" i="1"/>
  <c r="CT245" i="1"/>
  <c r="CT246" i="1" s="1"/>
  <c r="CT247" i="1" s="1"/>
  <c r="CS244" i="1"/>
  <c r="CS245" i="1"/>
  <c r="CS246" i="1" s="1"/>
  <c r="CS247" i="1" s="1"/>
  <c r="CR244" i="1"/>
  <c r="CR245" i="1"/>
  <c r="CR246" i="1" s="1"/>
  <c r="CR247" i="1" s="1"/>
  <c r="CQ244" i="1"/>
  <c r="CQ245" i="1"/>
  <c r="CQ246" i="1" s="1"/>
  <c r="CQ247" i="1" s="1"/>
  <c r="CP244" i="1"/>
  <c r="CP245" i="1"/>
  <c r="CP246" i="1" s="1"/>
  <c r="CP247" i="1" s="1"/>
  <c r="CO244" i="1"/>
  <c r="CO245" i="1"/>
  <c r="CO246" i="1" s="1"/>
  <c r="CO247" i="1" s="1"/>
  <c r="CN244" i="1"/>
  <c r="CN245" i="1"/>
  <c r="CN246" i="1" s="1"/>
  <c r="CN247" i="1" s="1"/>
  <c r="CM244" i="1"/>
  <c r="CM245" i="1"/>
  <c r="CM246" i="1" s="1"/>
  <c r="CM247" i="1" s="1"/>
  <c r="CL244" i="1"/>
  <c r="CL245" i="1"/>
  <c r="CL246" i="1" s="1"/>
  <c r="CL247" i="1" s="1"/>
  <c r="CK244" i="1"/>
  <c r="CK245" i="1"/>
  <c r="CK246" i="1" s="1"/>
  <c r="CK247" i="1" s="1"/>
  <c r="CJ244" i="1"/>
  <c r="CJ245" i="1"/>
  <c r="CJ246" i="1" s="1"/>
  <c r="CJ247" i="1" s="1"/>
  <c r="CI244" i="1"/>
  <c r="CI245" i="1"/>
  <c r="CI246" i="1" s="1"/>
  <c r="CI247" i="1" s="1"/>
  <c r="CH244" i="1"/>
  <c r="CH245" i="1"/>
  <c r="CH246" i="1" s="1"/>
  <c r="CH247" i="1" s="1"/>
  <c r="CG244" i="1"/>
  <c r="CG245" i="1"/>
  <c r="CG246" i="1" s="1"/>
  <c r="CG247" i="1" s="1"/>
  <c r="CF244" i="1"/>
  <c r="CF245" i="1"/>
  <c r="CF246" i="1" s="1"/>
  <c r="CF247" i="1" s="1"/>
  <c r="CE244" i="1"/>
  <c r="CE245" i="1"/>
  <c r="CE246" i="1" s="1"/>
  <c r="CE247" i="1" s="1"/>
  <c r="CD244" i="1"/>
  <c r="CD245" i="1"/>
  <c r="CD246" i="1" s="1"/>
  <c r="CD247" i="1" s="1"/>
  <c r="CC244" i="1"/>
  <c r="CC245" i="1"/>
  <c r="CC246" i="1" s="1"/>
  <c r="CC247" i="1" s="1"/>
  <c r="CB244" i="1"/>
  <c r="CB245" i="1"/>
  <c r="CB246" i="1" s="1"/>
  <c r="CB247" i="1" s="1"/>
  <c r="CA244" i="1"/>
  <c r="CA245" i="1"/>
  <c r="CA246" i="1" s="1"/>
  <c r="CA247" i="1" s="1"/>
  <c r="BZ244" i="1"/>
  <c r="BZ245" i="1"/>
  <c r="BZ246" i="1" s="1"/>
  <c r="BZ247" i="1" s="1"/>
  <c r="BY244" i="1"/>
  <c r="BY245" i="1"/>
  <c r="BY246" i="1" s="1"/>
  <c r="BY247" i="1" s="1"/>
  <c r="BX244" i="1"/>
  <c r="BX245" i="1"/>
  <c r="BX246" i="1" s="1"/>
  <c r="BX247" i="1" s="1"/>
  <c r="BW244" i="1"/>
  <c r="BW245" i="1"/>
  <c r="BW246" i="1" s="1"/>
  <c r="BW247" i="1" s="1"/>
  <c r="BV244" i="1"/>
  <c r="BV245" i="1"/>
  <c r="BV246" i="1" s="1"/>
  <c r="BV247" i="1" s="1"/>
  <c r="BU244" i="1"/>
  <c r="BU245" i="1"/>
  <c r="BU246" i="1" s="1"/>
  <c r="BU247" i="1" s="1"/>
  <c r="BT244" i="1"/>
  <c r="BT245" i="1"/>
  <c r="BT246" i="1" s="1"/>
  <c r="BT247" i="1" s="1"/>
  <c r="BS244" i="1"/>
  <c r="BS245" i="1"/>
  <c r="BS246" i="1" s="1"/>
  <c r="BS247" i="1" s="1"/>
  <c r="BR244" i="1"/>
  <c r="BR245" i="1"/>
  <c r="BR246" i="1" s="1"/>
  <c r="BR247" i="1" s="1"/>
  <c r="BQ244" i="1"/>
  <c r="BQ245" i="1"/>
  <c r="BQ246" i="1" s="1"/>
  <c r="BQ247" i="1" s="1"/>
  <c r="BP244" i="1"/>
  <c r="BP245" i="1"/>
  <c r="BP246" i="1" s="1"/>
  <c r="BP247" i="1"/>
  <c r="BO244" i="1"/>
  <c r="BO245" i="1"/>
  <c r="BO246" i="1" s="1"/>
  <c r="BO247" i="1" s="1"/>
  <c r="BN244" i="1"/>
  <c r="BN245" i="1"/>
  <c r="BN246" i="1" s="1"/>
  <c r="BN247" i="1"/>
  <c r="BM244" i="1"/>
  <c r="BM245" i="1"/>
  <c r="BM246" i="1" s="1"/>
  <c r="BM247" i="1" s="1"/>
  <c r="BL244" i="1"/>
  <c r="BL245" i="1"/>
  <c r="BL246" i="1" s="1"/>
  <c r="BL247" i="1"/>
  <c r="BK244" i="1"/>
  <c r="BK245" i="1"/>
  <c r="BK246" i="1" s="1"/>
  <c r="BK247" i="1" s="1"/>
  <c r="BJ244" i="1"/>
  <c r="BJ245" i="1"/>
  <c r="BJ246" i="1" s="1"/>
  <c r="BJ247" i="1"/>
  <c r="BI244" i="1"/>
  <c r="BI245" i="1"/>
  <c r="BI246" i="1" s="1"/>
  <c r="BI247" i="1" s="1"/>
  <c r="BH244" i="1"/>
  <c r="BH245" i="1"/>
  <c r="BH246" i="1" s="1"/>
  <c r="BH247" i="1"/>
  <c r="BG244" i="1"/>
  <c r="BG245" i="1"/>
  <c r="BG246" i="1" s="1"/>
  <c r="BG247" i="1" s="1"/>
  <c r="BF244" i="1"/>
  <c r="BF245" i="1"/>
  <c r="BF246" i="1" s="1"/>
  <c r="BF247" i="1"/>
  <c r="BE244" i="1"/>
  <c r="BE245" i="1"/>
  <c r="BE246" i="1" s="1"/>
  <c r="BE247" i="1" s="1"/>
  <c r="BD244" i="1"/>
  <c r="BD245" i="1"/>
  <c r="BD246" i="1" s="1"/>
  <c r="BD247" i="1"/>
  <c r="BC244" i="1"/>
  <c r="BC245" i="1"/>
  <c r="BC246" i="1" s="1"/>
  <c r="BC247" i="1" s="1"/>
  <c r="BB244" i="1"/>
  <c r="BB245" i="1"/>
  <c r="BB246" i="1" s="1"/>
  <c r="BB247" i="1"/>
  <c r="BA244" i="1"/>
  <c r="BA245" i="1"/>
  <c r="BA246" i="1" s="1"/>
  <c r="BA247" i="1" s="1"/>
  <c r="AZ244" i="1"/>
  <c r="AZ245" i="1"/>
  <c r="AZ246" i="1" s="1"/>
  <c r="AZ247" i="1" s="1"/>
  <c r="AY244" i="1"/>
  <c r="AY245" i="1"/>
  <c r="AY246" i="1" s="1"/>
  <c r="AY247" i="1" s="1"/>
  <c r="AX244" i="1"/>
  <c r="AX245" i="1"/>
  <c r="AX246" i="1" s="1"/>
  <c r="AX247" i="1" s="1"/>
  <c r="AW244" i="1"/>
  <c r="AW245" i="1"/>
  <c r="AW246" i="1" s="1"/>
  <c r="AW247" i="1" s="1"/>
  <c r="AV244" i="1"/>
  <c r="AV245" i="1"/>
  <c r="AV246" i="1" s="1"/>
  <c r="AV247" i="1" s="1"/>
  <c r="AU244" i="1"/>
  <c r="AU245" i="1"/>
  <c r="AU246" i="1" s="1"/>
  <c r="AU247" i="1" s="1"/>
  <c r="AT244" i="1"/>
  <c r="AT245" i="1"/>
  <c r="AT246" i="1" s="1"/>
  <c r="AT247" i="1" s="1"/>
  <c r="AS244" i="1"/>
  <c r="AS245" i="1"/>
  <c r="AS246" i="1" s="1"/>
  <c r="AS247" i="1" s="1"/>
  <c r="AR244" i="1"/>
  <c r="AR245" i="1"/>
  <c r="AR246" i="1" s="1"/>
  <c r="AR247" i="1" s="1"/>
  <c r="AQ244" i="1"/>
  <c r="AQ245" i="1"/>
  <c r="AQ246" i="1" s="1"/>
  <c r="AQ247" i="1" s="1"/>
  <c r="AP244" i="1"/>
  <c r="AP245" i="1"/>
  <c r="AP246" i="1" s="1"/>
  <c r="AP247" i="1" s="1"/>
  <c r="AO244" i="1"/>
  <c r="AO245" i="1"/>
  <c r="AO246" i="1" s="1"/>
  <c r="AO247" i="1" s="1"/>
  <c r="AN244" i="1"/>
  <c r="AN245" i="1"/>
  <c r="AN246" i="1" s="1"/>
  <c r="AN247" i="1" s="1"/>
  <c r="AM244" i="1"/>
  <c r="AM245" i="1"/>
  <c r="AM246" i="1" s="1"/>
  <c r="AM247" i="1" s="1"/>
  <c r="AL244" i="1"/>
  <c r="AL245" i="1"/>
  <c r="AL246" i="1" s="1"/>
  <c r="AL247" i="1" s="1"/>
  <c r="AK244" i="1"/>
  <c r="AK245" i="1"/>
  <c r="AK246" i="1" s="1"/>
  <c r="AK247" i="1" s="1"/>
  <c r="AJ244" i="1"/>
  <c r="AJ245" i="1"/>
  <c r="AJ246" i="1" s="1"/>
  <c r="AJ247" i="1" s="1"/>
  <c r="AI244" i="1"/>
  <c r="AI245" i="1"/>
  <c r="AI246" i="1" s="1"/>
  <c r="AI247" i="1" s="1"/>
  <c r="AH244" i="1"/>
  <c r="AH245" i="1"/>
  <c r="AH246" i="1" s="1"/>
  <c r="AH247" i="1" s="1"/>
  <c r="AG244" i="1"/>
  <c r="AG245" i="1"/>
  <c r="AG246" i="1" s="1"/>
  <c r="AG247" i="1" s="1"/>
  <c r="AF244" i="1"/>
  <c r="AF245" i="1"/>
  <c r="AF246" i="1" s="1"/>
  <c r="AF247" i="1" s="1"/>
  <c r="AE244" i="1"/>
  <c r="AE245" i="1"/>
  <c r="AE246" i="1" s="1"/>
  <c r="AE247" i="1" s="1"/>
  <c r="AD244" i="1"/>
  <c r="AD245" i="1"/>
  <c r="AD246" i="1" s="1"/>
  <c r="AD247" i="1" s="1"/>
  <c r="AC244" i="1"/>
  <c r="AC245" i="1"/>
  <c r="AC246" i="1" s="1"/>
  <c r="AC247" i="1" s="1"/>
  <c r="AB244" i="1"/>
  <c r="AB245" i="1"/>
  <c r="AB246" i="1" s="1"/>
  <c r="AB247" i="1" s="1"/>
  <c r="AA244" i="1"/>
  <c r="AA245" i="1"/>
  <c r="AA246" i="1" s="1"/>
  <c r="AA247" i="1" s="1"/>
  <c r="Z244" i="1"/>
  <c r="Z245" i="1"/>
  <c r="Z246" i="1" s="1"/>
  <c r="Z247" i="1" s="1"/>
  <c r="Y244" i="1"/>
  <c r="Y245" i="1"/>
  <c r="Y246" i="1" s="1"/>
  <c r="Y247" i="1" s="1"/>
  <c r="X244" i="1"/>
  <c r="X245" i="1"/>
  <c r="X246" i="1" s="1"/>
  <c r="X247" i="1" s="1"/>
  <c r="W244" i="1"/>
  <c r="W245" i="1"/>
  <c r="W246" i="1" s="1"/>
  <c r="W247" i="1" s="1"/>
  <c r="V244" i="1"/>
  <c r="V245" i="1"/>
  <c r="V246" i="1" s="1"/>
  <c r="V247" i="1" s="1"/>
  <c r="U244" i="1"/>
  <c r="U245" i="1"/>
  <c r="U246" i="1" s="1"/>
  <c r="U247" i="1" s="1"/>
  <c r="T244" i="1"/>
  <c r="T245" i="1"/>
  <c r="T246" i="1" s="1"/>
  <c r="T247" i="1" s="1"/>
  <c r="S244" i="1"/>
  <c r="S245" i="1"/>
  <c r="S246" i="1" s="1"/>
  <c r="S247" i="1" s="1"/>
  <c r="R244" i="1"/>
  <c r="R245" i="1"/>
  <c r="R246" i="1" s="1"/>
  <c r="R247" i="1" s="1"/>
  <c r="Q244" i="1"/>
  <c r="Q245" i="1"/>
  <c r="Q246" i="1" s="1"/>
  <c r="Q247" i="1" s="1"/>
  <c r="P244" i="1"/>
  <c r="P245" i="1"/>
  <c r="P246" i="1" s="1"/>
  <c r="P247" i="1" s="1"/>
  <c r="O244" i="1"/>
  <c r="O245" i="1"/>
  <c r="O246" i="1" s="1"/>
  <c r="O247" i="1" s="1"/>
  <c r="N244" i="1"/>
  <c r="N245" i="1"/>
  <c r="N246" i="1" s="1"/>
  <c r="N247" i="1" s="1"/>
  <c r="M244" i="1"/>
  <c r="M245" i="1"/>
  <c r="M246" i="1" s="1"/>
  <c r="M247" i="1" s="1"/>
  <c r="L244" i="1"/>
  <c r="L245" i="1"/>
  <c r="L246" i="1" s="1"/>
  <c r="L247" i="1" s="1"/>
  <c r="K244" i="1"/>
  <c r="K245" i="1"/>
  <c r="K246" i="1" s="1"/>
  <c r="K247" i="1" s="1"/>
  <c r="J244" i="1"/>
  <c r="J245" i="1"/>
  <c r="J246" i="1" s="1"/>
  <c r="J247" i="1" s="1"/>
  <c r="I244" i="1"/>
  <c r="I245" i="1"/>
  <c r="I246" i="1" s="1"/>
  <c r="I247" i="1" s="1"/>
  <c r="H244" i="1"/>
  <c r="H245" i="1"/>
  <c r="H246" i="1" s="1"/>
  <c r="H247" i="1" s="1"/>
  <c r="G244" i="1"/>
  <c r="G245" i="1"/>
  <c r="G246" i="1" s="1"/>
  <c r="G247" i="1" s="1"/>
  <c r="F244" i="1"/>
  <c r="F245" i="1"/>
  <c r="F246" i="1" s="1"/>
  <c r="F247" i="1" s="1"/>
  <c r="E244" i="1"/>
  <c r="E245" i="1"/>
  <c r="E246" i="1" s="1"/>
  <c r="E247" i="1" s="1"/>
  <c r="D244" i="1"/>
  <c r="D245" i="1"/>
  <c r="D246" i="1" s="1"/>
  <c r="D247" i="1" s="1"/>
  <c r="C244" i="1"/>
  <c r="C245" i="1"/>
  <c r="C246" i="1" s="1"/>
  <c r="C247" i="1" s="1"/>
  <c r="B244" i="1"/>
  <c r="B245" i="1"/>
  <c r="B246" i="1" s="1"/>
  <c r="B247" i="1" s="1"/>
  <c r="OU243" i="1"/>
  <c r="OT243" i="1"/>
  <c r="OS243" i="1"/>
  <c r="OR243" i="1"/>
  <c r="OQ243" i="1"/>
  <c r="OP243" i="1"/>
  <c r="OO243" i="1"/>
  <c r="ON243" i="1"/>
  <c r="OM243" i="1"/>
  <c r="OL243" i="1"/>
  <c r="OK243" i="1"/>
  <c r="OJ243" i="1"/>
  <c r="OI243" i="1"/>
  <c r="OH243" i="1"/>
  <c r="OG243" i="1"/>
  <c r="OF243" i="1"/>
  <c r="OE243" i="1"/>
  <c r="OD243" i="1"/>
  <c r="OC243" i="1"/>
  <c r="OB243" i="1"/>
  <c r="OA243" i="1"/>
  <c r="NZ243" i="1"/>
  <c r="NY243" i="1"/>
  <c r="NX243" i="1"/>
  <c r="NW243" i="1"/>
  <c r="NV243" i="1"/>
  <c r="NU243" i="1"/>
  <c r="NT243" i="1"/>
  <c r="NS243" i="1"/>
  <c r="NR243" i="1"/>
  <c r="NQ243" i="1"/>
  <c r="NP243" i="1"/>
  <c r="NO243" i="1"/>
  <c r="NN243" i="1"/>
  <c r="NM243" i="1"/>
  <c r="NL243" i="1"/>
  <c r="NK243" i="1"/>
  <c r="NJ243" i="1"/>
  <c r="NI243" i="1"/>
  <c r="NH243" i="1"/>
  <c r="NG243" i="1"/>
  <c r="NF243" i="1"/>
  <c r="NE243" i="1"/>
  <c r="ND243" i="1"/>
  <c r="NC243" i="1"/>
  <c r="NB243" i="1"/>
  <c r="NA243" i="1"/>
  <c r="MZ243" i="1"/>
  <c r="MY243" i="1"/>
  <c r="MX243" i="1"/>
  <c r="MW243" i="1"/>
  <c r="MV243" i="1"/>
  <c r="MU243" i="1"/>
  <c r="MT243" i="1"/>
  <c r="MS243" i="1"/>
  <c r="MR243" i="1"/>
  <c r="MQ243" i="1"/>
  <c r="MP243" i="1"/>
  <c r="MO243" i="1"/>
  <c r="MN243" i="1"/>
  <c r="MM243" i="1"/>
  <c r="ML243" i="1"/>
  <c r="MK243" i="1"/>
  <c r="MJ243" i="1"/>
  <c r="MI243" i="1"/>
  <c r="MH243" i="1"/>
  <c r="MG243" i="1"/>
  <c r="MF243" i="1"/>
  <c r="ME243" i="1"/>
  <c r="MD243" i="1"/>
  <c r="MC243" i="1"/>
  <c r="MB243" i="1"/>
  <c r="MA243" i="1"/>
  <c r="LZ243" i="1"/>
  <c r="LY243" i="1"/>
  <c r="LX243" i="1"/>
  <c r="LW243" i="1"/>
  <c r="LV243" i="1"/>
  <c r="LU243" i="1"/>
  <c r="LT243" i="1"/>
  <c r="LS243" i="1"/>
  <c r="LR243" i="1"/>
  <c r="LQ243" i="1"/>
  <c r="LP243" i="1"/>
  <c r="LO243" i="1"/>
  <c r="LN243" i="1"/>
  <c r="LM243" i="1"/>
  <c r="LL243" i="1"/>
  <c r="LK243" i="1"/>
  <c r="LJ243" i="1"/>
  <c r="LI243" i="1"/>
  <c r="LH243" i="1"/>
  <c r="LG243" i="1"/>
  <c r="LF243" i="1"/>
  <c r="LE243" i="1"/>
  <c r="LD243" i="1"/>
  <c r="LC243" i="1"/>
  <c r="LB243" i="1"/>
  <c r="LA243" i="1"/>
  <c r="KZ243" i="1"/>
  <c r="KY243" i="1"/>
  <c r="KX243" i="1"/>
  <c r="KW243" i="1"/>
  <c r="KV243" i="1"/>
  <c r="KU243" i="1"/>
  <c r="KT243" i="1"/>
  <c r="KS243" i="1"/>
  <c r="KR243" i="1"/>
  <c r="KQ243" i="1"/>
  <c r="KP243" i="1"/>
  <c r="KO243" i="1"/>
  <c r="KN243" i="1"/>
  <c r="KM243" i="1"/>
  <c r="KL243" i="1"/>
  <c r="KK243" i="1"/>
  <c r="KJ243" i="1"/>
  <c r="KI243" i="1"/>
  <c r="KH243" i="1"/>
  <c r="KG243" i="1"/>
  <c r="KF243" i="1"/>
  <c r="KE243" i="1"/>
  <c r="KD243" i="1"/>
  <c r="KC243" i="1"/>
  <c r="KB243" i="1"/>
  <c r="KA243" i="1"/>
  <c r="JZ243" i="1"/>
  <c r="JY243" i="1"/>
  <c r="JX243" i="1"/>
  <c r="JW243" i="1"/>
  <c r="JV243" i="1"/>
  <c r="JU243" i="1"/>
  <c r="JT243" i="1"/>
  <c r="JS243" i="1"/>
  <c r="JR243" i="1"/>
  <c r="JQ243" i="1"/>
  <c r="JP243" i="1"/>
  <c r="JO243" i="1"/>
  <c r="JN243" i="1"/>
  <c r="JM243" i="1"/>
  <c r="JL243" i="1"/>
  <c r="JK243" i="1"/>
  <c r="JJ243" i="1"/>
  <c r="JI243" i="1"/>
  <c r="JH243" i="1"/>
  <c r="JG243" i="1"/>
  <c r="JF243" i="1"/>
  <c r="JE243" i="1"/>
  <c r="JD243" i="1"/>
  <c r="JC243" i="1"/>
  <c r="JB243" i="1"/>
  <c r="JA243" i="1"/>
  <c r="IZ243" i="1"/>
  <c r="IY243" i="1"/>
  <c r="IX243" i="1"/>
  <c r="IW243" i="1"/>
  <c r="IV243" i="1"/>
  <c r="IU243" i="1"/>
  <c r="IT243" i="1"/>
  <c r="IS243" i="1"/>
  <c r="IR243" i="1"/>
  <c r="IQ243" i="1"/>
  <c r="IP243" i="1"/>
  <c r="IO243" i="1"/>
  <c r="IN243" i="1"/>
  <c r="IM243" i="1"/>
  <c r="IL243" i="1"/>
  <c r="IK243" i="1"/>
  <c r="IJ243" i="1"/>
  <c r="II243" i="1"/>
  <c r="IH243" i="1"/>
  <c r="IG243" i="1"/>
  <c r="IF243" i="1"/>
  <c r="IE243" i="1"/>
  <c r="ID243" i="1"/>
  <c r="IC243" i="1"/>
  <c r="IB243" i="1"/>
  <c r="IA243" i="1"/>
  <c r="HZ243" i="1"/>
  <c r="HY243" i="1"/>
  <c r="HX243" i="1"/>
  <c r="HW243" i="1"/>
  <c r="HV243" i="1"/>
  <c r="HU243" i="1"/>
  <c r="HT243" i="1"/>
  <c r="HS243" i="1"/>
  <c r="HR243" i="1"/>
  <c r="HQ243" i="1"/>
  <c r="HP243" i="1"/>
  <c r="HO243" i="1"/>
  <c r="HN243" i="1"/>
  <c r="HM243" i="1"/>
  <c r="HL243" i="1"/>
  <c r="HK243" i="1"/>
  <c r="HJ243" i="1"/>
  <c r="HI243" i="1"/>
  <c r="HH243" i="1"/>
  <c r="HG243" i="1"/>
  <c r="HF243" i="1"/>
  <c r="HE243" i="1"/>
  <c r="HD243" i="1"/>
  <c r="HC243" i="1"/>
  <c r="HB243" i="1"/>
  <c r="HA243" i="1"/>
  <c r="GZ243" i="1"/>
  <c r="GY243" i="1"/>
  <c r="GX243" i="1"/>
  <c r="GW243" i="1"/>
  <c r="GV243" i="1"/>
  <c r="GU243" i="1"/>
  <c r="GT243" i="1"/>
  <c r="GS243" i="1"/>
  <c r="GR243" i="1"/>
  <c r="GQ243" i="1"/>
  <c r="GP243" i="1"/>
  <c r="GO243" i="1"/>
  <c r="GN243" i="1"/>
  <c r="GM243" i="1"/>
  <c r="GL243" i="1"/>
  <c r="GK243" i="1"/>
  <c r="GJ243" i="1"/>
  <c r="GI243" i="1"/>
  <c r="GH243" i="1"/>
  <c r="GG243" i="1"/>
  <c r="GF243" i="1"/>
  <c r="GE243" i="1"/>
  <c r="GD243" i="1"/>
  <c r="GC243" i="1"/>
  <c r="GB243" i="1"/>
  <c r="GA243" i="1"/>
  <c r="FZ243" i="1"/>
  <c r="FY243" i="1"/>
  <c r="FX243" i="1"/>
  <c r="FW243" i="1"/>
  <c r="FV243" i="1"/>
  <c r="FU243" i="1"/>
  <c r="FT243" i="1"/>
  <c r="FS243" i="1"/>
  <c r="FR243" i="1"/>
  <c r="FQ243" i="1"/>
  <c r="FP243" i="1"/>
  <c r="FO243" i="1"/>
  <c r="FN243" i="1"/>
  <c r="FM243" i="1"/>
  <c r="FL243" i="1"/>
  <c r="FK243" i="1"/>
  <c r="FJ243" i="1"/>
  <c r="FI243" i="1"/>
  <c r="FH243" i="1"/>
  <c r="FG243" i="1"/>
  <c r="FF243" i="1"/>
  <c r="FE243" i="1"/>
  <c r="FD243" i="1"/>
  <c r="FC243" i="1"/>
  <c r="FB243" i="1"/>
  <c r="FA243" i="1"/>
  <c r="EZ243" i="1"/>
  <c r="EY243" i="1"/>
  <c r="EX243" i="1"/>
  <c r="EW243" i="1"/>
  <c r="EV243" i="1"/>
  <c r="EU243" i="1"/>
  <c r="ET243" i="1"/>
  <c r="ES243" i="1"/>
  <c r="ER243" i="1"/>
  <c r="EQ243" i="1"/>
  <c r="EP243" i="1"/>
  <c r="EO243" i="1"/>
  <c r="EN243" i="1"/>
  <c r="EM243" i="1"/>
  <c r="EL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DY243" i="1"/>
  <c r="DX243" i="1"/>
  <c r="DW243" i="1"/>
  <c r="DV243" i="1"/>
  <c r="DU243" i="1"/>
  <c r="DT243" i="1"/>
  <c r="DS243" i="1"/>
  <c r="DR243" i="1"/>
  <c r="DQ243" i="1"/>
  <c r="DP243" i="1"/>
  <c r="DO243" i="1"/>
  <c r="DN243" i="1"/>
  <c r="DM243" i="1"/>
  <c r="DL243" i="1"/>
  <c r="DK243" i="1"/>
  <c r="DJ243" i="1"/>
  <c r="DI243" i="1"/>
  <c r="DH243" i="1"/>
  <c r="DG243" i="1"/>
  <c r="DF243" i="1"/>
  <c r="DE243" i="1"/>
  <c r="DD243" i="1"/>
  <c r="DC243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OW244" i="1"/>
  <c r="OX244" i="1" s="1"/>
  <c r="OW245" i="1"/>
  <c r="OX245" i="1" s="1"/>
  <c r="OU249" i="1"/>
  <c r="OT249" i="1"/>
  <c r="OS249" i="1"/>
  <c r="OR249" i="1"/>
  <c r="OQ249" i="1"/>
  <c r="OP249" i="1"/>
  <c r="OO249" i="1"/>
  <c r="ON249" i="1"/>
  <c r="OM249" i="1"/>
  <c r="OL249" i="1"/>
  <c r="OK249" i="1"/>
  <c r="OJ249" i="1"/>
  <c r="OI249" i="1"/>
  <c r="OH249" i="1"/>
  <c r="OG249" i="1"/>
  <c r="OF249" i="1"/>
  <c r="OE249" i="1"/>
  <c r="OD249" i="1"/>
  <c r="OC249" i="1"/>
  <c r="OB249" i="1"/>
  <c r="OA249" i="1"/>
  <c r="NZ249" i="1"/>
  <c r="NY249" i="1"/>
  <c r="NX249" i="1"/>
  <c r="NW249" i="1"/>
  <c r="NV249" i="1"/>
  <c r="NU249" i="1"/>
  <c r="NT249" i="1"/>
  <c r="NS249" i="1"/>
  <c r="NR249" i="1"/>
  <c r="NQ249" i="1"/>
  <c r="NP249" i="1"/>
  <c r="NO249" i="1"/>
  <c r="NN249" i="1"/>
  <c r="NM249" i="1"/>
  <c r="NL249" i="1"/>
  <c r="NK249" i="1"/>
  <c r="NJ249" i="1"/>
  <c r="NI249" i="1"/>
  <c r="NH249" i="1"/>
  <c r="NG249" i="1"/>
  <c r="NF249" i="1"/>
  <c r="NE249" i="1"/>
  <c r="ND249" i="1"/>
  <c r="NC249" i="1"/>
  <c r="NB249" i="1"/>
  <c r="NA249" i="1"/>
  <c r="MZ249" i="1"/>
  <c r="MY249" i="1"/>
  <c r="MX249" i="1"/>
  <c r="MW249" i="1"/>
  <c r="MV249" i="1"/>
  <c r="MU249" i="1"/>
  <c r="MT249" i="1"/>
  <c r="MS249" i="1"/>
  <c r="MR249" i="1"/>
  <c r="MQ249" i="1"/>
  <c r="MP249" i="1"/>
  <c r="MO249" i="1"/>
  <c r="MN249" i="1"/>
  <c r="MM249" i="1"/>
  <c r="ML249" i="1"/>
  <c r="MK249" i="1"/>
  <c r="MJ249" i="1"/>
  <c r="MI249" i="1"/>
  <c r="MH249" i="1"/>
  <c r="MG249" i="1"/>
  <c r="MF249" i="1"/>
  <c r="ME249" i="1"/>
  <c r="MD249" i="1"/>
  <c r="MC249" i="1"/>
  <c r="MB249" i="1"/>
  <c r="MA249" i="1"/>
  <c r="LZ249" i="1"/>
  <c r="LY249" i="1"/>
  <c r="LX249" i="1"/>
  <c r="LW249" i="1"/>
  <c r="LV249" i="1"/>
  <c r="LU249" i="1"/>
  <c r="LT249" i="1"/>
  <c r="LS249" i="1"/>
  <c r="LR249" i="1"/>
  <c r="LQ249" i="1"/>
  <c r="LP249" i="1"/>
  <c r="LO249" i="1"/>
  <c r="LN249" i="1"/>
  <c r="LM249" i="1"/>
  <c r="LL249" i="1"/>
  <c r="LK249" i="1"/>
  <c r="LJ249" i="1"/>
  <c r="LI249" i="1"/>
  <c r="LH249" i="1"/>
  <c r="LG249" i="1"/>
  <c r="LF249" i="1"/>
  <c r="LE249" i="1"/>
  <c r="LD249" i="1"/>
  <c r="LC249" i="1"/>
  <c r="LB249" i="1"/>
  <c r="LA249" i="1"/>
  <c r="KZ249" i="1"/>
  <c r="KY249" i="1"/>
  <c r="KX249" i="1"/>
  <c r="KW249" i="1"/>
  <c r="KV249" i="1"/>
  <c r="KU249" i="1"/>
  <c r="KT249" i="1"/>
  <c r="KS249" i="1"/>
  <c r="KR249" i="1"/>
  <c r="KQ249" i="1"/>
  <c r="KP249" i="1"/>
  <c r="KO249" i="1"/>
  <c r="KN249" i="1"/>
  <c r="KM249" i="1"/>
  <c r="KL249" i="1"/>
  <c r="KK249" i="1"/>
  <c r="KJ249" i="1"/>
  <c r="KI249" i="1"/>
  <c r="KH249" i="1"/>
  <c r="KG249" i="1"/>
  <c r="KF249" i="1"/>
  <c r="KE249" i="1"/>
  <c r="KD249" i="1"/>
  <c r="KC249" i="1"/>
  <c r="KB249" i="1"/>
  <c r="KA249" i="1"/>
  <c r="JZ249" i="1"/>
  <c r="JY249" i="1"/>
  <c r="JX249" i="1"/>
  <c r="JW249" i="1"/>
  <c r="JV249" i="1"/>
  <c r="JU249" i="1"/>
  <c r="JT249" i="1"/>
  <c r="JS249" i="1"/>
  <c r="JR249" i="1"/>
  <c r="JQ249" i="1"/>
  <c r="JP249" i="1"/>
  <c r="JO249" i="1"/>
  <c r="JN249" i="1"/>
  <c r="JM249" i="1"/>
  <c r="JL249" i="1"/>
  <c r="JK249" i="1"/>
  <c r="JJ249" i="1"/>
  <c r="JI249" i="1"/>
  <c r="JH249" i="1"/>
  <c r="JG249" i="1"/>
  <c r="JF249" i="1"/>
  <c r="JE249" i="1"/>
  <c r="JD249" i="1"/>
  <c r="JC249" i="1"/>
  <c r="JB249" i="1"/>
  <c r="JA249" i="1"/>
  <c r="IZ249" i="1"/>
  <c r="IY249" i="1"/>
  <c r="IX249" i="1"/>
  <c r="IW249" i="1"/>
  <c r="IV249" i="1"/>
  <c r="IU249" i="1"/>
  <c r="IT249" i="1"/>
  <c r="IS249" i="1"/>
  <c r="IR249" i="1"/>
  <c r="IQ249" i="1"/>
  <c r="IP249" i="1"/>
  <c r="IO249" i="1"/>
  <c r="IN249" i="1"/>
  <c r="IM249" i="1"/>
  <c r="IL249" i="1"/>
  <c r="IK249" i="1"/>
  <c r="IJ249" i="1"/>
  <c r="II249" i="1"/>
  <c r="IH249" i="1"/>
  <c r="IG249" i="1"/>
  <c r="IF249" i="1"/>
  <c r="IE249" i="1"/>
  <c r="ID249" i="1"/>
  <c r="IC249" i="1"/>
  <c r="IB249" i="1"/>
  <c r="IA249" i="1"/>
  <c r="HZ249" i="1"/>
  <c r="HY249" i="1"/>
  <c r="HX249" i="1"/>
  <c r="HW249" i="1"/>
  <c r="HV249" i="1"/>
  <c r="HU249" i="1"/>
  <c r="HT249" i="1"/>
  <c r="HS249" i="1"/>
  <c r="HR249" i="1"/>
  <c r="HQ249" i="1"/>
  <c r="HP249" i="1"/>
  <c r="HO249" i="1"/>
  <c r="HN249" i="1"/>
  <c r="HM249" i="1"/>
  <c r="HL249" i="1"/>
  <c r="HK249" i="1"/>
  <c r="HJ249" i="1"/>
  <c r="HI249" i="1"/>
  <c r="HH249" i="1"/>
  <c r="HG249" i="1"/>
  <c r="HF249" i="1"/>
  <c r="HE249" i="1"/>
  <c r="HD249" i="1"/>
  <c r="HC249" i="1"/>
  <c r="HB249" i="1"/>
  <c r="HA249" i="1"/>
  <c r="GZ249" i="1"/>
  <c r="GY249" i="1"/>
  <c r="GX249" i="1"/>
  <c r="GW249" i="1"/>
  <c r="GV249" i="1"/>
  <c r="GU249" i="1"/>
  <c r="GT249" i="1"/>
  <c r="GS249" i="1"/>
  <c r="GR249" i="1"/>
  <c r="GQ249" i="1"/>
  <c r="GP249" i="1"/>
  <c r="GO249" i="1"/>
  <c r="GN249" i="1"/>
  <c r="GM249" i="1"/>
  <c r="GL249" i="1"/>
  <c r="GK249" i="1"/>
  <c r="GJ249" i="1"/>
  <c r="GI249" i="1"/>
  <c r="GH249" i="1"/>
  <c r="GG249" i="1"/>
  <c r="GF249" i="1"/>
  <c r="GE249" i="1"/>
  <c r="GD249" i="1"/>
  <c r="GC249" i="1"/>
  <c r="GB249" i="1"/>
  <c r="GA249" i="1"/>
  <c r="FZ249" i="1"/>
  <c r="FY249" i="1"/>
  <c r="FX249" i="1"/>
  <c r="FW249" i="1"/>
  <c r="FV249" i="1"/>
  <c r="FU249" i="1"/>
  <c r="FT249" i="1"/>
  <c r="FS249" i="1"/>
  <c r="FR249" i="1"/>
  <c r="FQ249" i="1"/>
  <c r="FP249" i="1"/>
  <c r="FO249" i="1"/>
  <c r="FN249" i="1"/>
  <c r="FM249" i="1"/>
  <c r="FL249" i="1"/>
  <c r="FK249" i="1"/>
  <c r="FJ249" i="1"/>
  <c r="FI249" i="1"/>
  <c r="FH249" i="1"/>
  <c r="FG249" i="1"/>
  <c r="FF249" i="1"/>
  <c r="FE249" i="1"/>
  <c r="FD249" i="1"/>
  <c r="FC249" i="1"/>
  <c r="FB249" i="1"/>
  <c r="FA249" i="1"/>
  <c r="EZ249" i="1"/>
  <c r="EY249" i="1"/>
  <c r="EX249" i="1"/>
  <c r="EW249" i="1"/>
  <c r="EV249" i="1"/>
  <c r="EU249" i="1"/>
  <c r="ET249" i="1"/>
  <c r="ES249" i="1"/>
  <c r="ER249" i="1"/>
  <c r="EQ249" i="1"/>
  <c r="EP249" i="1"/>
  <c r="EO249" i="1"/>
  <c r="EN249" i="1"/>
  <c r="EM249" i="1"/>
  <c r="EL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DY249" i="1"/>
  <c r="DX249" i="1"/>
  <c r="DW249" i="1"/>
  <c r="DV249" i="1"/>
  <c r="DU249" i="1"/>
  <c r="DT249" i="1"/>
  <c r="DS249" i="1"/>
  <c r="DR249" i="1"/>
  <c r="DQ249" i="1"/>
  <c r="DP249" i="1"/>
  <c r="DO249" i="1"/>
  <c r="DN249" i="1"/>
  <c r="DM249" i="1"/>
  <c r="DL249" i="1"/>
  <c r="DK249" i="1"/>
  <c r="DJ249" i="1"/>
  <c r="DI249" i="1"/>
  <c r="DH249" i="1"/>
  <c r="DG249" i="1"/>
  <c r="DF249" i="1"/>
  <c r="DE249" i="1"/>
  <c r="DD249" i="1"/>
  <c r="DC249" i="1"/>
  <c r="DB249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DA241" i="1"/>
  <c r="DB241" i="1"/>
  <c r="DC241" i="1"/>
  <c r="DD241" i="1"/>
  <c r="DE241" i="1"/>
  <c r="DF241" i="1"/>
  <c r="DG241" i="1"/>
  <c r="DH241" i="1"/>
  <c r="DI241" i="1"/>
  <c r="DJ241" i="1"/>
  <c r="DK241" i="1"/>
  <c r="DL241" i="1"/>
  <c r="DM241" i="1"/>
  <c r="DN241" i="1"/>
  <c r="DO241" i="1"/>
  <c r="DP241" i="1"/>
  <c r="DQ241" i="1"/>
  <c r="DR241" i="1"/>
  <c r="DS241" i="1"/>
  <c r="DT241" i="1"/>
  <c r="DU241" i="1"/>
  <c r="DV241" i="1"/>
  <c r="DW241" i="1"/>
  <c r="DX241" i="1"/>
  <c r="DY241" i="1"/>
  <c r="DZ241" i="1"/>
  <c r="EA241" i="1"/>
  <c r="EB241" i="1"/>
  <c r="EC241" i="1"/>
  <c r="ED241" i="1"/>
  <c r="EE241" i="1"/>
  <c r="EF241" i="1"/>
  <c r="EG241" i="1"/>
  <c r="EH241" i="1"/>
  <c r="EI241" i="1"/>
  <c r="EJ241" i="1"/>
  <c r="EK241" i="1"/>
  <c r="EL241" i="1"/>
  <c r="EM241" i="1"/>
  <c r="EN241" i="1"/>
  <c r="EO241" i="1"/>
  <c r="EP241" i="1"/>
  <c r="EQ241" i="1"/>
  <c r="ER241" i="1"/>
  <c r="ES241" i="1"/>
  <c r="ET241" i="1"/>
  <c r="EU241" i="1"/>
  <c r="EV241" i="1"/>
  <c r="EW241" i="1"/>
  <c r="EX241" i="1"/>
  <c r="EY241" i="1"/>
  <c r="EZ241" i="1"/>
  <c r="FA241" i="1"/>
  <c r="FB241" i="1"/>
  <c r="FC241" i="1"/>
  <c r="FD241" i="1"/>
  <c r="FE241" i="1"/>
  <c r="FF241" i="1"/>
  <c r="FG241" i="1"/>
  <c r="FH241" i="1"/>
  <c r="FI241" i="1"/>
  <c r="FJ241" i="1"/>
  <c r="FK241" i="1"/>
  <c r="FL241" i="1"/>
  <c r="FM241" i="1"/>
  <c r="FN241" i="1"/>
  <c r="FO241" i="1"/>
  <c r="FP241" i="1"/>
  <c r="FQ241" i="1"/>
  <c r="FR241" i="1"/>
  <c r="FS241" i="1"/>
  <c r="FT241" i="1"/>
  <c r="FU241" i="1"/>
  <c r="FV241" i="1"/>
  <c r="FW241" i="1"/>
  <c r="FX241" i="1"/>
  <c r="FY241" i="1"/>
  <c r="FZ241" i="1"/>
  <c r="GA241" i="1"/>
  <c r="GB241" i="1"/>
  <c r="GC241" i="1"/>
  <c r="GD241" i="1"/>
  <c r="GE241" i="1"/>
  <c r="GF241" i="1"/>
  <c r="GG241" i="1"/>
  <c r="GH241" i="1"/>
  <c r="GI241" i="1"/>
  <c r="GJ241" i="1"/>
  <c r="GK241" i="1"/>
  <c r="GL241" i="1"/>
  <c r="GM241" i="1"/>
  <c r="GN241" i="1"/>
  <c r="GO241" i="1"/>
  <c r="GP241" i="1"/>
  <c r="GQ241" i="1"/>
  <c r="GR241" i="1"/>
  <c r="GS241" i="1"/>
  <c r="GT241" i="1"/>
  <c r="GU241" i="1"/>
  <c r="GV241" i="1"/>
  <c r="GW241" i="1"/>
  <c r="GX241" i="1"/>
  <c r="GY241" i="1"/>
  <c r="GZ241" i="1"/>
  <c r="HA241" i="1"/>
  <c r="HB241" i="1"/>
  <c r="HC241" i="1"/>
  <c r="HD241" i="1"/>
  <c r="HE241" i="1"/>
  <c r="HF241" i="1"/>
  <c r="HG241" i="1"/>
  <c r="HH241" i="1"/>
  <c r="HI241" i="1"/>
  <c r="HJ241" i="1"/>
  <c r="HK241" i="1"/>
  <c r="HL241" i="1"/>
  <c r="HM241" i="1"/>
  <c r="HN241" i="1"/>
  <c r="HO241" i="1"/>
  <c r="HP241" i="1"/>
  <c r="HQ241" i="1"/>
  <c r="HR241" i="1"/>
  <c r="HS241" i="1"/>
  <c r="HT241" i="1"/>
  <c r="HU241" i="1"/>
  <c r="HV241" i="1"/>
  <c r="HW241" i="1"/>
  <c r="HX241" i="1"/>
  <c r="HY241" i="1"/>
  <c r="HZ241" i="1"/>
  <c r="IA241" i="1"/>
  <c r="IB241" i="1"/>
  <c r="IC241" i="1"/>
  <c r="ID241" i="1"/>
  <c r="IE241" i="1"/>
  <c r="IF241" i="1"/>
  <c r="IG241" i="1"/>
  <c r="IH241" i="1"/>
  <c r="II241" i="1"/>
  <c r="IJ241" i="1"/>
  <c r="IK241" i="1"/>
  <c r="IL241" i="1"/>
  <c r="IM241" i="1"/>
  <c r="IN241" i="1"/>
  <c r="IO241" i="1"/>
  <c r="IP241" i="1"/>
  <c r="IQ241" i="1"/>
  <c r="IR241" i="1"/>
  <c r="IS241" i="1"/>
  <c r="IT241" i="1"/>
  <c r="IU241" i="1"/>
  <c r="IV241" i="1"/>
  <c r="IW241" i="1"/>
  <c r="IX241" i="1"/>
  <c r="IY241" i="1"/>
  <c r="IZ241" i="1"/>
  <c r="JA241" i="1"/>
  <c r="JB241" i="1"/>
  <c r="JC241" i="1"/>
  <c r="JD241" i="1"/>
  <c r="JE241" i="1"/>
  <c r="JF241" i="1"/>
  <c r="JG241" i="1"/>
  <c r="JH241" i="1"/>
  <c r="JI241" i="1"/>
  <c r="JJ241" i="1"/>
  <c r="JK241" i="1"/>
  <c r="JL241" i="1"/>
  <c r="JM241" i="1"/>
  <c r="JN241" i="1"/>
  <c r="JO241" i="1"/>
  <c r="JP241" i="1"/>
  <c r="JQ241" i="1"/>
  <c r="JR241" i="1"/>
  <c r="JS241" i="1"/>
  <c r="JT241" i="1"/>
  <c r="JU241" i="1"/>
  <c r="JV241" i="1"/>
  <c r="JW241" i="1"/>
  <c r="JX241" i="1"/>
  <c r="JY241" i="1"/>
  <c r="JZ241" i="1"/>
  <c r="KA241" i="1"/>
  <c r="KB241" i="1"/>
  <c r="KC241" i="1"/>
  <c r="KD241" i="1"/>
  <c r="KE241" i="1"/>
  <c r="KF241" i="1"/>
  <c r="KG241" i="1"/>
  <c r="KH241" i="1"/>
  <c r="KI241" i="1"/>
  <c r="KJ241" i="1"/>
  <c r="KK241" i="1"/>
  <c r="KL241" i="1"/>
  <c r="KM241" i="1"/>
  <c r="KN241" i="1"/>
  <c r="KO241" i="1"/>
  <c r="KP241" i="1"/>
  <c r="KQ241" i="1"/>
  <c r="KR241" i="1"/>
  <c r="KS241" i="1"/>
  <c r="KT241" i="1"/>
  <c r="KU241" i="1"/>
  <c r="KV241" i="1"/>
  <c r="KW241" i="1"/>
  <c r="KX241" i="1"/>
  <c r="KY241" i="1"/>
  <c r="KZ241" i="1"/>
  <c r="LA241" i="1"/>
  <c r="LB241" i="1"/>
  <c r="LC241" i="1"/>
  <c r="LD241" i="1"/>
  <c r="LE241" i="1"/>
  <c r="LF241" i="1"/>
  <c r="LG241" i="1"/>
  <c r="LH241" i="1"/>
  <c r="LI241" i="1"/>
  <c r="LJ241" i="1"/>
  <c r="LK241" i="1"/>
  <c r="LL241" i="1"/>
  <c r="LM241" i="1"/>
  <c r="LN241" i="1"/>
  <c r="LO241" i="1"/>
  <c r="LP241" i="1"/>
  <c r="LQ241" i="1"/>
  <c r="LR241" i="1"/>
  <c r="LS241" i="1"/>
  <c r="LT241" i="1"/>
  <c r="LU241" i="1"/>
  <c r="LV241" i="1"/>
  <c r="LW241" i="1"/>
  <c r="LX241" i="1"/>
  <c r="LY241" i="1"/>
  <c r="LZ241" i="1"/>
  <c r="MA241" i="1"/>
  <c r="MB241" i="1"/>
  <c r="MC241" i="1"/>
  <c r="MD241" i="1"/>
  <c r="ME241" i="1"/>
  <c r="MF241" i="1"/>
  <c r="MG241" i="1"/>
  <c r="MH241" i="1"/>
  <c r="MI241" i="1"/>
  <c r="MJ241" i="1"/>
  <c r="MK241" i="1"/>
  <c r="ML241" i="1"/>
  <c r="MM241" i="1"/>
  <c r="MN241" i="1"/>
  <c r="MO241" i="1"/>
  <c r="MP241" i="1"/>
  <c r="MQ241" i="1"/>
  <c r="MR241" i="1"/>
  <c r="MS241" i="1"/>
  <c r="MT241" i="1"/>
  <c r="MU241" i="1"/>
  <c r="MV241" i="1"/>
  <c r="MW241" i="1"/>
  <c r="MX241" i="1"/>
  <c r="MY241" i="1"/>
  <c r="MZ241" i="1"/>
  <c r="NA241" i="1"/>
  <c r="NB241" i="1"/>
  <c r="NC241" i="1"/>
  <c r="ND241" i="1"/>
  <c r="NE241" i="1"/>
  <c r="NF241" i="1"/>
  <c r="NG241" i="1"/>
  <c r="NH241" i="1"/>
  <c r="NI241" i="1"/>
  <c r="NJ241" i="1"/>
  <c r="NK241" i="1"/>
  <c r="NL241" i="1"/>
  <c r="NM241" i="1"/>
  <c r="NN241" i="1"/>
  <c r="NO241" i="1"/>
  <c r="NP241" i="1"/>
  <c r="NQ241" i="1"/>
  <c r="NR241" i="1"/>
  <c r="NS241" i="1"/>
  <c r="NT241" i="1"/>
  <c r="NU241" i="1"/>
  <c r="NV241" i="1"/>
  <c r="NW241" i="1"/>
  <c r="NX241" i="1"/>
  <c r="NY241" i="1"/>
  <c r="NZ241" i="1"/>
  <c r="OA241" i="1"/>
  <c r="OB241" i="1"/>
  <c r="OC241" i="1"/>
  <c r="OD241" i="1"/>
  <c r="OE241" i="1"/>
  <c r="OF241" i="1"/>
  <c r="OG241" i="1"/>
  <c r="OH241" i="1"/>
  <c r="OI241" i="1"/>
  <c r="OJ241" i="1"/>
  <c r="OK241" i="1"/>
  <c r="OL241" i="1"/>
  <c r="OM241" i="1"/>
  <c r="ON241" i="1"/>
  <c r="OO241" i="1"/>
  <c r="OP241" i="1"/>
  <c r="OQ241" i="1"/>
  <c r="OR241" i="1"/>
  <c r="OS241" i="1"/>
  <c r="OT241" i="1"/>
  <c r="OU241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DB240" i="1"/>
  <c r="DC240" i="1"/>
  <c r="DD240" i="1"/>
  <c r="DE240" i="1"/>
  <c r="DF240" i="1"/>
  <c r="DG240" i="1"/>
  <c r="DH240" i="1"/>
  <c r="DI240" i="1"/>
  <c r="DJ240" i="1"/>
  <c r="DK240" i="1"/>
  <c r="DL240" i="1"/>
  <c r="DM240" i="1"/>
  <c r="DN240" i="1"/>
  <c r="DO240" i="1"/>
  <c r="DP240" i="1"/>
  <c r="DQ240" i="1"/>
  <c r="DR240" i="1"/>
  <c r="DS240" i="1"/>
  <c r="DT240" i="1"/>
  <c r="DU240" i="1"/>
  <c r="DV240" i="1"/>
  <c r="DW240" i="1"/>
  <c r="DX240" i="1"/>
  <c r="DY240" i="1"/>
  <c r="DZ240" i="1"/>
  <c r="EA240" i="1"/>
  <c r="EB240" i="1"/>
  <c r="EC240" i="1"/>
  <c r="ED240" i="1"/>
  <c r="EE240" i="1"/>
  <c r="EF240" i="1"/>
  <c r="EG240" i="1"/>
  <c r="EH240" i="1"/>
  <c r="EI240" i="1"/>
  <c r="EJ240" i="1"/>
  <c r="EK240" i="1"/>
  <c r="EL240" i="1"/>
  <c r="EM240" i="1"/>
  <c r="EN240" i="1"/>
  <c r="EO240" i="1"/>
  <c r="EP240" i="1"/>
  <c r="EQ240" i="1"/>
  <c r="ER240" i="1"/>
  <c r="ES240" i="1"/>
  <c r="ET240" i="1"/>
  <c r="EU240" i="1"/>
  <c r="EV240" i="1"/>
  <c r="EW240" i="1"/>
  <c r="EX240" i="1"/>
  <c r="EY240" i="1"/>
  <c r="EZ240" i="1"/>
  <c r="FA240" i="1"/>
  <c r="FB240" i="1"/>
  <c r="FC240" i="1"/>
  <c r="FD240" i="1"/>
  <c r="FE240" i="1"/>
  <c r="FF240" i="1"/>
  <c r="FG240" i="1"/>
  <c r="FH240" i="1"/>
  <c r="FI240" i="1"/>
  <c r="FJ240" i="1"/>
  <c r="FK240" i="1"/>
  <c r="FL240" i="1"/>
  <c r="FM240" i="1"/>
  <c r="FN240" i="1"/>
  <c r="FO240" i="1"/>
  <c r="FP240" i="1"/>
  <c r="FQ240" i="1"/>
  <c r="FR240" i="1"/>
  <c r="FS240" i="1"/>
  <c r="FT240" i="1"/>
  <c r="FU240" i="1"/>
  <c r="FV240" i="1"/>
  <c r="FW240" i="1"/>
  <c r="FX240" i="1"/>
  <c r="FY240" i="1"/>
  <c r="FZ240" i="1"/>
  <c r="GA240" i="1"/>
  <c r="GB240" i="1"/>
  <c r="GC240" i="1"/>
  <c r="GD240" i="1"/>
  <c r="GE240" i="1"/>
  <c r="GF240" i="1"/>
  <c r="GG240" i="1"/>
  <c r="GH240" i="1"/>
  <c r="GI240" i="1"/>
  <c r="GJ240" i="1"/>
  <c r="GK240" i="1"/>
  <c r="GL240" i="1"/>
  <c r="GM240" i="1"/>
  <c r="GN240" i="1"/>
  <c r="GO240" i="1"/>
  <c r="GP240" i="1"/>
  <c r="GQ240" i="1"/>
  <c r="GR240" i="1"/>
  <c r="GS240" i="1"/>
  <c r="GT240" i="1"/>
  <c r="GU240" i="1"/>
  <c r="GV240" i="1"/>
  <c r="GW240" i="1"/>
  <c r="GX240" i="1"/>
  <c r="GY240" i="1"/>
  <c r="GZ240" i="1"/>
  <c r="HA240" i="1"/>
  <c r="HB240" i="1"/>
  <c r="HC240" i="1"/>
  <c r="HD240" i="1"/>
  <c r="HE240" i="1"/>
  <c r="HF240" i="1"/>
  <c r="HG240" i="1"/>
  <c r="HH240" i="1"/>
  <c r="HI240" i="1"/>
  <c r="HJ240" i="1"/>
  <c r="HK240" i="1"/>
  <c r="HL240" i="1"/>
  <c r="HM240" i="1"/>
  <c r="HN240" i="1"/>
  <c r="HO240" i="1"/>
  <c r="HP240" i="1"/>
  <c r="HQ240" i="1"/>
  <c r="HR240" i="1"/>
  <c r="HS240" i="1"/>
  <c r="HT240" i="1"/>
  <c r="HU240" i="1"/>
  <c r="HV240" i="1"/>
  <c r="HW240" i="1"/>
  <c r="HX240" i="1"/>
  <c r="HY240" i="1"/>
  <c r="HZ240" i="1"/>
  <c r="IA240" i="1"/>
  <c r="IB240" i="1"/>
  <c r="IC240" i="1"/>
  <c r="ID240" i="1"/>
  <c r="IE240" i="1"/>
  <c r="IF240" i="1"/>
  <c r="IG240" i="1"/>
  <c r="IH240" i="1"/>
  <c r="II240" i="1"/>
  <c r="IJ240" i="1"/>
  <c r="IK240" i="1"/>
  <c r="IL240" i="1"/>
  <c r="IM240" i="1"/>
  <c r="IN240" i="1"/>
  <c r="IO240" i="1"/>
  <c r="IP240" i="1"/>
  <c r="IQ240" i="1"/>
  <c r="IR240" i="1"/>
  <c r="IS240" i="1"/>
  <c r="IT240" i="1"/>
  <c r="IU240" i="1"/>
  <c r="IV240" i="1"/>
  <c r="IW240" i="1"/>
  <c r="IX240" i="1"/>
  <c r="IY240" i="1"/>
  <c r="IZ240" i="1"/>
  <c r="JA240" i="1"/>
  <c r="JB240" i="1"/>
  <c r="JC240" i="1"/>
  <c r="JD240" i="1"/>
  <c r="JE240" i="1"/>
  <c r="JF240" i="1"/>
  <c r="JG240" i="1"/>
  <c r="JH240" i="1"/>
  <c r="JI240" i="1"/>
  <c r="JJ240" i="1"/>
  <c r="JK240" i="1"/>
  <c r="JL240" i="1"/>
  <c r="JM240" i="1"/>
  <c r="JN240" i="1"/>
  <c r="JO240" i="1"/>
  <c r="JP240" i="1"/>
  <c r="JQ240" i="1"/>
  <c r="JR240" i="1"/>
  <c r="JS240" i="1"/>
  <c r="JT240" i="1"/>
  <c r="JU240" i="1"/>
  <c r="JV240" i="1"/>
  <c r="JW240" i="1"/>
  <c r="JX240" i="1"/>
  <c r="JY240" i="1"/>
  <c r="JZ240" i="1"/>
  <c r="KA240" i="1"/>
  <c r="KB240" i="1"/>
  <c r="KC240" i="1"/>
  <c r="KD240" i="1"/>
  <c r="KE240" i="1"/>
  <c r="KF240" i="1"/>
  <c r="KG240" i="1"/>
  <c r="KH240" i="1"/>
  <c r="KI240" i="1"/>
  <c r="KJ240" i="1"/>
  <c r="KK240" i="1"/>
  <c r="KL240" i="1"/>
  <c r="KM240" i="1"/>
  <c r="KN240" i="1"/>
  <c r="KO240" i="1"/>
  <c r="KP240" i="1"/>
  <c r="KQ240" i="1"/>
  <c r="KR240" i="1"/>
  <c r="KS240" i="1"/>
  <c r="KT240" i="1"/>
  <c r="KU240" i="1"/>
  <c r="KV240" i="1"/>
  <c r="KW240" i="1"/>
  <c r="KX240" i="1"/>
  <c r="KY240" i="1"/>
  <c r="KZ240" i="1"/>
  <c r="LA240" i="1"/>
  <c r="LB240" i="1"/>
  <c r="LC240" i="1"/>
  <c r="LD240" i="1"/>
  <c r="LE240" i="1"/>
  <c r="LF240" i="1"/>
  <c r="LG240" i="1"/>
  <c r="LH240" i="1"/>
  <c r="LI240" i="1"/>
  <c r="LJ240" i="1"/>
  <c r="LK240" i="1"/>
  <c r="LL240" i="1"/>
  <c r="LM240" i="1"/>
  <c r="LN240" i="1"/>
  <c r="LO240" i="1"/>
  <c r="LP240" i="1"/>
  <c r="LQ240" i="1"/>
  <c r="LR240" i="1"/>
  <c r="LS240" i="1"/>
  <c r="LT240" i="1"/>
  <c r="LU240" i="1"/>
  <c r="LV240" i="1"/>
  <c r="LW240" i="1"/>
  <c r="LX240" i="1"/>
  <c r="LY240" i="1"/>
  <c r="LZ240" i="1"/>
  <c r="MA240" i="1"/>
  <c r="MB240" i="1"/>
  <c r="MC240" i="1"/>
  <c r="MD240" i="1"/>
  <c r="ME240" i="1"/>
  <c r="MF240" i="1"/>
  <c r="MG240" i="1"/>
  <c r="MH240" i="1"/>
  <c r="MI240" i="1"/>
  <c r="MJ240" i="1"/>
  <c r="MK240" i="1"/>
  <c r="ML240" i="1"/>
  <c r="MM240" i="1"/>
  <c r="MN240" i="1"/>
  <c r="MO240" i="1"/>
  <c r="MP240" i="1"/>
  <c r="MQ240" i="1"/>
  <c r="MR240" i="1"/>
  <c r="MS240" i="1"/>
  <c r="MT240" i="1"/>
  <c r="MU240" i="1"/>
  <c r="MV240" i="1"/>
  <c r="MW240" i="1"/>
  <c r="MX240" i="1"/>
  <c r="MY240" i="1"/>
  <c r="MZ240" i="1"/>
  <c r="NA240" i="1"/>
  <c r="NB240" i="1"/>
  <c r="NC240" i="1"/>
  <c r="ND240" i="1"/>
  <c r="NE240" i="1"/>
  <c r="NF240" i="1"/>
  <c r="NG240" i="1"/>
  <c r="NH240" i="1"/>
  <c r="NI240" i="1"/>
  <c r="NJ240" i="1"/>
  <c r="NK240" i="1"/>
  <c r="NL240" i="1"/>
  <c r="NM240" i="1"/>
  <c r="NN240" i="1"/>
  <c r="NO240" i="1"/>
  <c r="NP240" i="1"/>
  <c r="NQ240" i="1"/>
  <c r="NR240" i="1"/>
  <c r="NS240" i="1"/>
  <c r="NT240" i="1"/>
  <c r="NU240" i="1"/>
  <c r="NV240" i="1"/>
  <c r="NW240" i="1"/>
  <c r="NX240" i="1"/>
  <c r="NY240" i="1"/>
  <c r="NZ240" i="1"/>
  <c r="OA240" i="1"/>
  <c r="OB240" i="1"/>
  <c r="OC240" i="1"/>
  <c r="OD240" i="1"/>
  <c r="OE240" i="1"/>
  <c r="OF240" i="1"/>
  <c r="OG240" i="1"/>
  <c r="OH240" i="1"/>
  <c r="OI240" i="1"/>
  <c r="OJ240" i="1"/>
  <c r="OK240" i="1"/>
  <c r="OL240" i="1"/>
  <c r="OM240" i="1"/>
  <c r="ON240" i="1"/>
  <c r="OO240" i="1"/>
  <c r="OP240" i="1"/>
  <c r="OQ240" i="1"/>
  <c r="OR240" i="1"/>
  <c r="OS240" i="1"/>
  <c r="OT240" i="1"/>
  <c r="OU240" i="1"/>
  <c r="OW237" i="1"/>
  <c r="OX237" i="1" s="1"/>
  <c r="OW236" i="1"/>
  <c r="OX236" i="1" s="1"/>
  <c r="OW235" i="1"/>
  <c r="OX235" i="1" s="1"/>
  <c r="OW234" i="1"/>
  <c r="OX234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DB233" i="1"/>
  <c r="DC233" i="1"/>
  <c r="DD233" i="1"/>
  <c r="DE233" i="1"/>
  <c r="DF233" i="1"/>
  <c r="DG233" i="1"/>
  <c r="DH233" i="1"/>
  <c r="DI233" i="1"/>
  <c r="DJ233" i="1"/>
  <c r="DK233" i="1"/>
  <c r="DL233" i="1"/>
  <c r="DM233" i="1"/>
  <c r="DN233" i="1"/>
  <c r="DO233" i="1"/>
  <c r="DP233" i="1"/>
  <c r="DQ233" i="1"/>
  <c r="DR233" i="1"/>
  <c r="DS233" i="1"/>
  <c r="DT233" i="1"/>
  <c r="DU233" i="1"/>
  <c r="DV233" i="1"/>
  <c r="DW233" i="1"/>
  <c r="DX233" i="1"/>
  <c r="DY233" i="1"/>
  <c r="DZ233" i="1"/>
  <c r="EA233" i="1"/>
  <c r="EB233" i="1"/>
  <c r="EC233" i="1"/>
  <c r="ED233" i="1"/>
  <c r="EE233" i="1"/>
  <c r="EF233" i="1"/>
  <c r="EG233" i="1"/>
  <c r="EH233" i="1"/>
  <c r="EI233" i="1"/>
  <c r="EJ233" i="1"/>
  <c r="EK233" i="1"/>
  <c r="EL233" i="1"/>
  <c r="EM233" i="1"/>
  <c r="EN233" i="1"/>
  <c r="EO233" i="1"/>
  <c r="EP233" i="1"/>
  <c r="EQ233" i="1"/>
  <c r="ER233" i="1"/>
  <c r="ES233" i="1"/>
  <c r="ET233" i="1"/>
  <c r="EU233" i="1"/>
  <c r="EV233" i="1"/>
  <c r="EW233" i="1"/>
  <c r="EX233" i="1"/>
  <c r="EY233" i="1"/>
  <c r="EZ233" i="1"/>
  <c r="FA233" i="1"/>
  <c r="FB233" i="1"/>
  <c r="FC233" i="1"/>
  <c r="FD233" i="1"/>
  <c r="FE233" i="1"/>
  <c r="FF233" i="1"/>
  <c r="FG233" i="1"/>
  <c r="FH233" i="1"/>
  <c r="FI233" i="1"/>
  <c r="FJ233" i="1"/>
  <c r="FK233" i="1"/>
  <c r="FL233" i="1"/>
  <c r="FM233" i="1"/>
  <c r="FN233" i="1"/>
  <c r="FO233" i="1"/>
  <c r="FP233" i="1"/>
  <c r="FQ233" i="1"/>
  <c r="FR233" i="1"/>
  <c r="FS233" i="1"/>
  <c r="FT233" i="1"/>
  <c r="FU233" i="1"/>
  <c r="FV233" i="1"/>
  <c r="FW233" i="1"/>
  <c r="FX233" i="1"/>
  <c r="FY233" i="1"/>
  <c r="FZ233" i="1"/>
  <c r="GA233" i="1"/>
  <c r="GB233" i="1"/>
  <c r="GC233" i="1"/>
  <c r="GD233" i="1"/>
  <c r="GE233" i="1"/>
  <c r="GF233" i="1"/>
  <c r="GG233" i="1"/>
  <c r="GH233" i="1"/>
  <c r="GI233" i="1"/>
  <c r="GJ233" i="1"/>
  <c r="GK233" i="1"/>
  <c r="GL233" i="1"/>
  <c r="GM233" i="1"/>
  <c r="GN233" i="1"/>
  <c r="GO233" i="1"/>
  <c r="GP233" i="1"/>
  <c r="GQ233" i="1"/>
  <c r="GR233" i="1"/>
  <c r="GS233" i="1"/>
  <c r="GT233" i="1"/>
  <c r="GU233" i="1"/>
  <c r="GV233" i="1"/>
  <c r="GW233" i="1"/>
  <c r="GX233" i="1"/>
  <c r="GY233" i="1"/>
  <c r="GZ233" i="1"/>
  <c r="HA233" i="1"/>
  <c r="HB233" i="1"/>
  <c r="HC233" i="1"/>
  <c r="HD233" i="1"/>
  <c r="HE233" i="1"/>
  <c r="HF233" i="1"/>
  <c r="HG233" i="1"/>
  <c r="HH233" i="1"/>
  <c r="HI233" i="1"/>
  <c r="HJ233" i="1"/>
  <c r="HK233" i="1"/>
  <c r="HL233" i="1"/>
  <c r="HM233" i="1"/>
  <c r="HN233" i="1"/>
  <c r="HO233" i="1"/>
  <c r="HP233" i="1"/>
  <c r="HQ233" i="1"/>
  <c r="HR233" i="1"/>
  <c r="HS233" i="1"/>
  <c r="HT233" i="1"/>
  <c r="HU233" i="1"/>
  <c r="HV233" i="1"/>
  <c r="HW233" i="1"/>
  <c r="HX233" i="1"/>
  <c r="HY233" i="1"/>
  <c r="HZ233" i="1"/>
  <c r="IA233" i="1"/>
  <c r="IB233" i="1"/>
  <c r="IC233" i="1"/>
  <c r="ID233" i="1"/>
  <c r="IE233" i="1"/>
  <c r="IF233" i="1"/>
  <c r="IG233" i="1"/>
  <c r="IH233" i="1"/>
  <c r="II233" i="1"/>
  <c r="IJ233" i="1"/>
  <c r="IK233" i="1"/>
  <c r="IL233" i="1"/>
  <c r="IM233" i="1"/>
  <c r="IN233" i="1"/>
  <c r="IO233" i="1"/>
  <c r="IP233" i="1"/>
  <c r="IQ233" i="1"/>
  <c r="IR233" i="1"/>
  <c r="IS233" i="1"/>
  <c r="IT233" i="1"/>
  <c r="IU233" i="1"/>
  <c r="IV233" i="1"/>
  <c r="IW233" i="1"/>
  <c r="IX233" i="1"/>
  <c r="IY233" i="1"/>
  <c r="IZ233" i="1"/>
  <c r="JA233" i="1"/>
  <c r="JB233" i="1"/>
  <c r="JC233" i="1"/>
  <c r="JD233" i="1"/>
  <c r="JE233" i="1"/>
  <c r="JF233" i="1"/>
  <c r="JG233" i="1"/>
  <c r="JH233" i="1"/>
  <c r="JI233" i="1"/>
  <c r="JJ233" i="1"/>
  <c r="JK233" i="1"/>
  <c r="JL233" i="1"/>
  <c r="JM233" i="1"/>
  <c r="JN233" i="1"/>
  <c r="JO233" i="1"/>
  <c r="JP233" i="1"/>
  <c r="JQ233" i="1"/>
  <c r="JR233" i="1"/>
  <c r="JS233" i="1"/>
  <c r="JT233" i="1"/>
  <c r="JU233" i="1"/>
  <c r="JV233" i="1"/>
  <c r="JW233" i="1"/>
  <c r="JX233" i="1"/>
  <c r="JY233" i="1"/>
  <c r="JZ233" i="1"/>
  <c r="KA233" i="1"/>
  <c r="KB233" i="1"/>
  <c r="KC233" i="1"/>
  <c r="KD233" i="1"/>
  <c r="KE233" i="1"/>
  <c r="KF233" i="1"/>
  <c r="KG233" i="1"/>
  <c r="KH233" i="1"/>
  <c r="KI233" i="1"/>
  <c r="KJ233" i="1"/>
  <c r="KK233" i="1"/>
  <c r="KL233" i="1"/>
  <c r="KM233" i="1"/>
  <c r="KN233" i="1"/>
  <c r="KO233" i="1"/>
  <c r="KP233" i="1"/>
  <c r="KQ233" i="1"/>
  <c r="KR233" i="1"/>
  <c r="KS233" i="1"/>
  <c r="KT233" i="1"/>
  <c r="KU233" i="1"/>
  <c r="KV233" i="1"/>
  <c r="KW233" i="1"/>
  <c r="KX233" i="1"/>
  <c r="KY233" i="1"/>
  <c r="KZ233" i="1"/>
  <c r="LA233" i="1"/>
  <c r="LB233" i="1"/>
  <c r="LC233" i="1"/>
  <c r="LD233" i="1"/>
  <c r="LE233" i="1"/>
  <c r="LF233" i="1"/>
  <c r="LG233" i="1"/>
  <c r="LH233" i="1"/>
  <c r="LI233" i="1"/>
  <c r="LJ233" i="1"/>
  <c r="LK233" i="1"/>
  <c r="LL233" i="1"/>
  <c r="LM233" i="1"/>
  <c r="LN233" i="1"/>
  <c r="LO233" i="1"/>
  <c r="LP233" i="1"/>
  <c r="LQ233" i="1"/>
  <c r="LR233" i="1"/>
  <c r="LS233" i="1"/>
  <c r="LT233" i="1"/>
  <c r="LU233" i="1"/>
  <c r="LV233" i="1"/>
  <c r="LW233" i="1"/>
  <c r="LX233" i="1"/>
  <c r="LY233" i="1"/>
  <c r="LZ233" i="1"/>
  <c r="MA233" i="1"/>
  <c r="MB233" i="1"/>
  <c r="MC233" i="1"/>
  <c r="MD233" i="1"/>
  <c r="ME233" i="1"/>
  <c r="MF233" i="1"/>
  <c r="MG233" i="1"/>
  <c r="MH233" i="1"/>
  <c r="MI233" i="1"/>
  <c r="MJ233" i="1"/>
  <c r="MK233" i="1"/>
  <c r="ML233" i="1"/>
  <c r="MM233" i="1"/>
  <c r="MN233" i="1"/>
  <c r="MO233" i="1"/>
  <c r="MP233" i="1"/>
  <c r="MQ233" i="1"/>
  <c r="MR233" i="1"/>
  <c r="MS233" i="1"/>
  <c r="MT233" i="1"/>
  <c r="MU233" i="1"/>
  <c r="MV233" i="1"/>
  <c r="MW233" i="1"/>
  <c r="MX233" i="1"/>
  <c r="MY233" i="1"/>
  <c r="MZ233" i="1"/>
  <c r="NA233" i="1"/>
  <c r="NB233" i="1"/>
  <c r="NC233" i="1"/>
  <c r="ND233" i="1"/>
  <c r="NE233" i="1"/>
  <c r="NF233" i="1"/>
  <c r="NG233" i="1"/>
  <c r="NH233" i="1"/>
  <c r="NI233" i="1"/>
  <c r="NJ233" i="1"/>
  <c r="NK233" i="1"/>
  <c r="NL233" i="1"/>
  <c r="NM233" i="1"/>
  <c r="NN233" i="1"/>
  <c r="NO233" i="1"/>
  <c r="NP233" i="1"/>
  <c r="NQ233" i="1"/>
  <c r="NR233" i="1"/>
  <c r="NS233" i="1"/>
  <c r="NT233" i="1"/>
  <c r="NU233" i="1"/>
  <c r="NV233" i="1"/>
  <c r="NW233" i="1"/>
  <c r="NX233" i="1"/>
  <c r="NY233" i="1"/>
  <c r="NZ233" i="1"/>
  <c r="OA233" i="1"/>
  <c r="OB233" i="1"/>
  <c r="OC233" i="1"/>
  <c r="OD233" i="1"/>
  <c r="OE233" i="1"/>
  <c r="OF233" i="1"/>
  <c r="OG233" i="1"/>
  <c r="OH233" i="1"/>
  <c r="OI233" i="1"/>
  <c r="OJ233" i="1"/>
  <c r="OK233" i="1"/>
  <c r="OL233" i="1"/>
  <c r="OM233" i="1"/>
  <c r="ON233" i="1"/>
  <c r="OO233" i="1"/>
  <c r="OP233" i="1"/>
  <c r="OQ233" i="1"/>
  <c r="OR233" i="1"/>
  <c r="OS233" i="1"/>
  <c r="OT233" i="1"/>
  <c r="OU233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DB232" i="1"/>
  <c r="DC232" i="1"/>
  <c r="DD232" i="1"/>
  <c r="DE232" i="1"/>
  <c r="DF232" i="1"/>
  <c r="DG232" i="1"/>
  <c r="DH232" i="1"/>
  <c r="DI232" i="1"/>
  <c r="DJ232" i="1"/>
  <c r="DK232" i="1"/>
  <c r="DL232" i="1"/>
  <c r="DM232" i="1"/>
  <c r="DN232" i="1"/>
  <c r="DO232" i="1"/>
  <c r="DP232" i="1"/>
  <c r="DQ232" i="1"/>
  <c r="DR232" i="1"/>
  <c r="DS232" i="1"/>
  <c r="DT232" i="1"/>
  <c r="DU232" i="1"/>
  <c r="DV232" i="1"/>
  <c r="DW232" i="1"/>
  <c r="DX232" i="1"/>
  <c r="DY232" i="1"/>
  <c r="DZ232" i="1"/>
  <c r="EA232" i="1"/>
  <c r="EB232" i="1"/>
  <c r="EC232" i="1"/>
  <c r="ED232" i="1"/>
  <c r="EE232" i="1"/>
  <c r="EF232" i="1"/>
  <c r="EG232" i="1"/>
  <c r="EH232" i="1"/>
  <c r="EI232" i="1"/>
  <c r="EJ232" i="1"/>
  <c r="EK232" i="1"/>
  <c r="EL232" i="1"/>
  <c r="EM232" i="1"/>
  <c r="EN232" i="1"/>
  <c r="EO232" i="1"/>
  <c r="EP232" i="1"/>
  <c r="EQ232" i="1"/>
  <c r="ER232" i="1"/>
  <c r="ES232" i="1"/>
  <c r="ET232" i="1"/>
  <c r="EU232" i="1"/>
  <c r="EV232" i="1"/>
  <c r="EW232" i="1"/>
  <c r="EX232" i="1"/>
  <c r="EY232" i="1"/>
  <c r="EZ232" i="1"/>
  <c r="FA232" i="1"/>
  <c r="FB232" i="1"/>
  <c r="FC232" i="1"/>
  <c r="FD232" i="1"/>
  <c r="FE232" i="1"/>
  <c r="FF232" i="1"/>
  <c r="FG232" i="1"/>
  <c r="FH232" i="1"/>
  <c r="FI232" i="1"/>
  <c r="FJ232" i="1"/>
  <c r="FK232" i="1"/>
  <c r="FL232" i="1"/>
  <c r="FM232" i="1"/>
  <c r="FN232" i="1"/>
  <c r="FO232" i="1"/>
  <c r="FP232" i="1"/>
  <c r="FQ232" i="1"/>
  <c r="FR232" i="1"/>
  <c r="FS232" i="1"/>
  <c r="FT232" i="1"/>
  <c r="FU232" i="1"/>
  <c r="FV232" i="1"/>
  <c r="FW232" i="1"/>
  <c r="FX232" i="1"/>
  <c r="FY232" i="1"/>
  <c r="FZ232" i="1"/>
  <c r="GA232" i="1"/>
  <c r="GB232" i="1"/>
  <c r="GC232" i="1"/>
  <c r="GD232" i="1"/>
  <c r="GE232" i="1"/>
  <c r="GF232" i="1"/>
  <c r="GG232" i="1"/>
  <c r="GH232" i="1"/>
  <c r="GI232" i="1"/>
  <c r="GJ232" i="1"/>
  <c r="GK232" i="1"/>
  <c r="GL232" i="1"/>
  <c r="GM232" i="1"/>
  <c r="GN232" i="1"/>
  <c r="GO232" i="1"/>
  <c r="GP232" i="1"/>
  <c r="GQ232" i="1"/>
  <c r="GR232" i="1"/>
  <c r="GS232" i="1"/>
  <c r="GT232" i="1"/>
  <c r="GU232" i="1"/>
  <c r="GV232" i="1"/>
  <c r="GW232" i="1"/>
  <c r="GX232" i="1"/>
  <c r="GY232" i="1"/>
  <c r="GZ232" i="1"/>
  <c r="HA232" i="1"/>
  <c r="HB232" i="1"/>
  <c r="HC232" i="1"/>
  <c r="HD232" i="1"/>
  <c r="HE232" i="1"/>
  <c r="HF232" i="1"/>
  <c r="HG232" i="1"/>
  <c r="HH232" i="1"/>
  <c r="HI232" i="1"/>
  <c r="HJ232" i="1"/>
  <c r="HK232" i="1"/>
  <c r="HL232" i="1"/>
  <c r="HM232" i="1"/>
  <c r="HN232" i="1"/>
  <c r="HO232" i="1"/>
  <c r="HP232" i="1"/>
  <c r="HQ232" i="1"/>
  <c r="HR232" i="1"/>
  <c r="HS232" i="1"/>
  <c r="HT232" i="1"/>
  <c r="HU232" i="1"/>
  <c r="HV232" i="1"/>
  <c r="HW232" i="1"/>
  <c r="HX232" i="1"/>
  <c r="HY232" i="1"/>
  <c r="HZ232" i="1"/>
  <c r="IA232" i="1"/>
  <c r="IB232" i="1"/>
  <c r="IC232" i="1"/>
  <c r="ID232" i="1"/>
  <c r="IE232" i="1"/>
  <c r="IF232" i="1"/>
  <c r="IG232" i="1"/>
  <c r="IH232" i="1"/>
  <c r="II232" i="1"/>
  <c r="IJ232" i="1"/>
  <c r="IK232" i="1"/>
  <c r="IL232" i="1"/>
  <c r="IM232" i="1"/>
  <c r="IN232" i="1"/>
  <c r="IO232" i="1"/>
  <c r="IP232" i="1"/>
  <c r="IQ232" i="1"/>
  <c r="IR232" i="1"/>
  <c r="IS232" i="1"/>
  <c r="IT232" i="1"/>
  <c r="IU232" i="1"/>
  <c r="IV232" i="1"/>
  <c r="IW232" i="1"/>
  <c r="IX232" i="1"/>
  <c r="IY232" i="1"/>
  <c r="IZ232" i="1"/>
  <c r="JA232" i="1"/>
  <c r="JB232" i="1"/>
  <c r="JC232" i="1"/>
  <c r="JD232" i="1"/>
  <c r="JE232" i="1"/>
  <c r="JF232" i="1"/>
  <c r="JG232" i="1"/>
  <c r="JH232" i="1"/>
  <c r="JI232" i="1"/>
  <c r="JJ232" i="1"/>
  <c r="JK232" i="1"/>
  <c r="JL232" i="1"/>
  <c r="JM232" i="1"/>
  <c r="JN232" i="1"/>
  <c r="JO232" i="1"/>
  <c r="JP232" i="1"/>
  <c r="JQ232" i="1"/>
  <c r="JR232" i="1"/>
  <c r="JS232" i="1"/>
  <c r="JT232" i="1"/>
  <c r="JU232" i="1"/>
  <c r="JV232" i="1"/>
  <c r="JW232" i="1"/>
  <c r="JX232" i="1"/>
  <c r="JY232" i="1"/>
  <c r="JZ232" i="1"/>
  <c r="KA232" i="1"/>
  <c r="KB232" i="1"/>
  <c r="KC232" i="1"/>
  <c r="KD232" i="1"/>
  <c r="KE232" i="1"/>
  <c r="KF232" i="1"/>
  <c r="KG232" i="1"/>
  <c r="KH232" i="1"/>
  <c r="KI232" i="1"/>
  <c r="KJ232" i="1"/>
  <c r="KK232" i="1"/>
  <c r="KL232" i="1"/>
  <c r="KM232" i="1"/>
  <c r="KN232" i="1"/>
  <c r="KO232" i="1"/>
  <c r="KP232" i="1"/>
  <c r="KQ232" i="1"/>
  <c r="KR232" i="1"/>
  <c r="KS232" i="1"/>
  <c r="KT232" i="1"/>
  <c r="KU232" i="1"/>
  <c r="KV232" i="1"/>
  <c r="KW232" i="1"/>
  <c r="KX232" i="1"/>
  <c r="KY232" i="1"/>
  <c r="KZ232" i="1"/>
  <c r="LA232" i="1"/>
  <c r="LB232" i="1"/>
  <c r="LC232" i="1"/>
  <c r="LD232" i="1"/>
  <c r="LE232" i="1"/>
  <c r="LF232" i="1"/>
  <c r="LG232" i="1"/>
  <c r="LH232" i="1"/>
  <c r="LI232" i="1"/>
  <c r="LJ232" i="1"/>
  <c r="LK232" i="1"/>
  <c r="LL232" i="1"/>
  <c r="LM232" i="1"/>
  <c r="LN232" i="1"/>
  <c r="LO232" i="1"/>
  <c r="LP232" i="1"/>
  <c r="LQ232" i="1"/>
  <c r="LR232" i="1"/>
  <c r="LS232" i="1"/>
  <c r="LT232" i="1"/>
  <c r="LU232" i="1"/>
  <c r="LV232" i="1"/>
  <c r="LW232" i="1"/>
  <c r="LX232" i="1"/>
  <c r="LY232" i="1"/>
  <c r="LZ232" i="1"/>
  <c r="MA232" i="1"/>
  <c r="MB232" i="1"/>
  <c r="MC232" i="1"/>
  <c r="MD232" i="1"/>
  <c r="ME232" i="1"/>
  <c r="MF232" i="1"/>
  <c r="MG232" i="1"/>
  <c r="MH232" i="1"/>
  <c r="MI232" i="1"/>
  <c r="MJ232" i="1"/>
  <c r="MK232" i="1"/>
  <c r="ML232" i="1"/>
  <c r="MM232" i="1"/>
  <c r="MN232" i="1"/>
  <c r="MO232" i="1"/>
  <c r="MP232" i="1"/>
  <c r="MQ232" i="1"/>
  <c r="MR232" i="1"/>
  <c r="MS232" i="1"/>
  <c r="MT232" i="1"/>
  <c r="MU232" i="1"/>
  <c r="MV232" i="1"/>
  <c r="MW232" i="1"/>
  <c r="MX232" i="1"/>
  <c r="MY232" i="1"/>
  <c r="MZ232" i="1"/>
  <c r="NA232" i="1"/>
  <c r="NB232" i="1"/>
  <c r="NC232" i="1"/>
  <c r="ND232" i="1"/>
  <c r="NE232" i="1"/>
  <c r="NF232" i="1"/>
  <c r="NG232" i="1"/>
  <c r="NH232" i="1"/>
  <c r="NI232" i="1"/>
  <c r="NJ232" i="1"/>
  <c r="NK232" i="1"/>
  <c r="NL232" i="1"/>
  <c r="NM232" i="1"/>
  <c r="NN232" i="1"/>
  <c r="NO232" i="1"/>
  <c r="NP232" i="1"/>
  <c r="NQ232" i="1"/>
  <c r="NR232" i="1"/>
  <c r="NS232" i="1"/>
  <c r="NT232" i="1"/>
  <c r="NU232" i="1"/>
  <c r="NV232" i="1"/>
  <c r="NW232" i="1"/>
  <c r="NX232" i="1"/>
  <c r="NY232" i="1"/>
  <c r="NZ232" i="1"/>
  <c r="OA232" i="1"/>
  <c r="OB232" i="1"/>
  <c r="OC232" i="1"/>
  <c r="OD232" i="1"/>
  <c r="OE232" i="1"/>
  <c r="OF232" i="1"/>
  <c r="OG232" i="1"/>
  <c r="OH232" i="1"/>
  <c r="OI232" i="1"/>
  <c r="OJ232" i="1"/>
  <c r="OK232" i="1"/>
  <c r="OL232" i="1"/>
  <c r="OM232" i="1"/>
  <c r="ON232" i="1"/>
  <c r="OO232" i="1"/>
  <c r="OP232" i="1"/>
  <c r="OQ232" i="1"/>
  <c r="OR232" i="1"/>
  <c r="OS232" i="1"/>
  <c r="OT232" i="1"/>
  <c r="OU23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B222" i="1"/>
  <c r="DC222" i="1"/>
  <c r="DD222" i="1"/>
  <c r="DE222" i="1"/>
  <c r="DF222" i="1"/>
  <c r="DG222" i="1"/>
  <c r="DH222" i="1"/>
  <c r="DI222" i="1"/>
  <c r="DJ222" i="1"/>
  <c r="DK222" i="1"/>
  <c r="DL222" i="1"/>
  <c r="DM222" i="1"/>
  <c r="DN222" i="1"/>
  <c r="DO222" i="1"/>
  <c r="DP222" i="1"/>
  <c r="DQ222" i="1"/>
  <c r="DR222" i="1"/>
  <c r="DS222" i="1"/>
  <c r="DT222" i="1"/>
  <c r="DU222" i="1"/>
  <c r="DV222" i="1"/>
  <c r="DW222" i="1"/>
  <c r="DX222" i="1"/>
  <c r="DY222" i="1"/>
  <c r="DZ222" i="1"/>
  <c r="EA222" i="1"/>
  <c r="EB222" i="1"/>
  <c r="EC222" i="1"/>
  <c r="ED222" i="1"/>
  <c r="EE222" i="1"/>
  <c r="EF222" i="1"/>
  <c r="EG222" i="1"/>
  <c r="EH222" i="1"/>
  <c r="EI222" i="1"/>
  <c r="EJ222" i="1"/>
  <c r="EK222" i="1"/>
  <c r="EL222" i="1"/>
  <c r="EM222" i="1"/>
  <c r="EN222" i="1"/>
  <c r="EO222" i="1"/>
  <c r="EP222" i="1"/>
  <c r="EQ222" i="1"/>
  <c r="ER222" i="1"/>
  <c r="ES222" i="1"/>
  <c r="ET222" i="1"/>
  <c r="EU222" i="1"/>
  <c r="EV222" i="1"/>
  <c r="EW222" i="1"/>
  <c r="EX222" i="1"/>
  <c r="EY222" i="1"/>
  <c r="EZ222" i="1"/>
  <c r="FA222" i="1"/>
  <c r="FB222" i="1"/>
  <c r="FC222" i="1"/>
  <c r="FD222" i="1"/>
  <c r="FE222" i="1"/>
  <c r="FF222" i="1"/>
  <c r="FG222" i="1"/>
  <c r="FH222" i="1"/>
  <c r="FI222" i="1"/>
  <c r="FJ222" i="1"/>
  <c r="FK222" i="1"/>
  <c r="FL222" i="1"/>
  <c r="FM222" i="1"/>
  <c r="FN222" i="1"/>
  <c r="FO222" i="1"/>
  <c r="FP222" i="1"/>
  <c r="FQ222" i="1"/>
  <c r="FR222" i="1"/>
  <c r="FS222" i="1"/>
  <c r="FT222" i="1"/>
  <c r="FU222" i="1"/>
  <c r="FV222" i="1"/>
  <c r="FW222" i="1"/>
  <c r="FX222" i="1"/>
  <c r="FY222" i="1"/>
  <c r="FZ222" i="1"/>
  <c r="GA222" i="1"/>
  <c r="GB222" i="1"/>
  <c r="GC222" i="1"/>
  <c r="GD222" i="1"/>
  <c r="GE222" i="1"/>
  <c r="GF222" i="1"/>
  <c r="GG222" i="1"/>
  <c r="GH222" i="1"/>
  <c r="GI222" i="1"/>
  <c r="GJ222" i="1"/>
  <c r="GK222" i="1"/>
  <c r="GL222" i="1"/>
  <c r="GM222" i="1"/>
  <c r="GN222" i="1"/>
  <c r="GO222" i="1"/>
  <c r="GP222" i="1"/>
  <c r="GQ222" i="1"/>
  <c r="GR222" i="1"/>
  <c r="GS222" i="1"/>
  <c r="GT222" i="1"/>
  <c r="GU222" i="1"/>
  <c r="GV222" i="1"/>
  <c r="GW222" i="1"/>
  <c r="GX222" i="1"/>
  <c r="GY222" i="1"/>
  <c r="GZ222" i="1"/>
  <c r="HA222" i="1"/>
  <c r="HB222" i="1"/>
  <c r="HC222" i="1"/>
  <c r="HD222" i="1"/>
  <c r="HE222" i="1"/>
  <c r="HF222" i="1"/>
  <c r="HG222" i="1"/>
  <c r="HH222" i="1"/>
  <c r="HI222" i="1"/>
  <c r="HJ222" i="1"/>
  <c r="HK222" i="1"/>
  <c r="HL222" i="1"/>
  <c r="HM222" i="1"/>
  <c r="HN222" i="1"/>
  <c r="HO222" i="1"/>
  <c r="HP222" i="1"/>
  <c r="HQ222" i="1"/>
  <c r="HR222" i="1"/>
  <c r="HS222" i="1"/>
  <c r="HT222" i="1"/>
  <c r="HU222" i="1"/>
  <c r="HV222" i="1"/>
  <c r="HW222" i="1"/>
  <c r="HX222" i="1"/>
  <c r="HY222" i="1"/>
  <c r="HZ222" i="1"/>
  <c r="IA222" i="1"/>
  <c r="IB222" i="1"/>
  <c r="IC222" i="1"/>
  <c r="ID222" i="1"/>
  <c r="IE222" i="1"/>
  <c r="IF222" i="1"/>
  <c r="IG222" i="1"/>
  <c r="IH222" i="1"/>
  <c r="II222" i="1"/>
  <c r="IJ222" i="1"/>
  <c r="IK222" i="1"/>
  <c r="IL222" i="1"/>
  <c r="IM222" i="1"/>
  <c r="IN222" i="1"/>
  <c r="IO222" i="1"/>
  <c r="IP222" i="1"/>
  <c r="IQ222" i="1"/>
  <c r="IR222" i="1"/>
  <c r="IS222" i="1"/>
  <c r="IT222" i="1"/>
  <c r="IU222" i="1"/>
  <c r="IV222" i="1"/>
  <c r="IW222" i="1"/>
  <c r="IX222" i="1"/>
  <c r="IY222" i="1"/>
  <c r="IZ222" i="1"/>
  <c r="JA222" i="1"/>
  <c r="JB222" i="1"/>
  <c r="JC222" i="1"/>
  <c r="JD222" i="1"/>
  <c r="JE222" i="1"/>
  <c r="JF222" i="1"/>
  <c r="JG222" i="1"/>
  <c r="JH222" i="1"/>
  <c r="JI222" i="1"/>
  <c r="JJ222" i="1"/>
  <c r="JK222" i="1"/>
  <c r="JL222" i="1"/>
  <c r="JM222" i="1"/>
  <c r="JN222" i="1"/>
  <c r="JO222" i="1"/>
  <c r="JP222" i="1"/>
  <c r="JQ222" i="1"/>
  <c r="JR222" i="1"/>
  <c r="JS222" i="1"/>
  <c r="JT222" i="1"/>
  <c r="JU222" i="1"/>
  <c r="JV222" i="1"/>
  <c r="JW222" i="1"/>
  <c r="JX222" i="1"/>
  <c r="JY222" i="1"/>
  <c r="JZ222" i="1"/>
  <c r="KA222" i="1"/>
  <c r="KB222" i="1"/>
  <c r="KC222" i="1"/>
  <c r="KD222" i="1"/>
  <c r="KE222" i="1"/>
  <c r="KF222" i="1"/>
  <c r="KG222" i="1"/>
  <c r="KH222" i="1"/>
  <c r="KI222" i="1"/>
  <c r="KJ222" i="1"/>
  <c r="KK222" i="1"/>
  <c r="KL222" i="1"/>
  <c r="KM222" i="1"/>
  <c r="KN222" i="1"/>
  <c r="KO222" i="1"/>
  <c r="KP222" i="1"/>
  <c r="KQ222" i="1"/>
  <c r="KR222" i="1"/>
  <c r="KS222" i="1"/>
  <c r="KT222" i="1"/>
  <c r="KU222" i="1"/>
  <c r="KV222" i="1"/>
  <c r="KW222" i="1"/>
  <c r="KX222" i="1"/>
  <c r="KY222" i="1"/>
  <c r="KZ222" i="1"/>
  <c r="LA222" i="1"/>
  <c r="LB222" i="1"/>
  <c r="LC222" i="1"/>
  <c r="LD222" i="1"/>
  <c r="LE222" i="1"/>
  <c r="LF222" i="1"/>
  <c r="LG222" i="1"/>
  <c r="LH222" i="1"/>
  <c r="LI222" i="1"/>
  <c r="LJ222" i="1"/>
  <c r="LK222" i="1"/>
  <c r="LL222" i="1"/>
  <c r="LM222" i="1"/>
  <c r="LN222" i="1"/>
  <c r="LO222" i="1"/>
  <c r="LP222" i="1"/>
  <c r="LQ222" i="1"/>
  <c r="LR222" i="1"/>
  <c r="LS222" i="1"/>
  <c r="LT222" i="1"/>
  <c r="LU222" i="1"/>
  <c r="LV222" i="1"/>
  <c r="LW222" i="1"/>
  <c r="LX222" i="1"/>
  <c r="LY222" i="1"/>
  <c r="LZ222" i="1"/>
  <c r="MA222" i="1"/>
  <c r="MB222" i="1"/>
  <c r="MC222" i="1"/>
  <c r="MD222" i="1"/>
  <c r="ME222" i="1"/>
  <c r="MF222" i="1"/>
  <c r="MG222" i="1"/>
  <c r="MH222" i="1"/>
  <c r="MI222" i="1"/>
  <c r="MJ222" i="1"/>
  <c r="MK222" i="1"/>
  <c r="ML222" i="1"/>
  <c r="MM222" i="1"/>
  <c r="MN222" i="1"/>
  <c r="MO222" i="1"/>
  <c r="MP222" i="1"/>
  <c r="MQ222" i="1"/>
  <c r="MR222" i="1"/>
  <c r="MS222" i="1"/>
  <c r="MT222" i="1"/>
  <c r="MU222" i="1"/>
  <c r="MV222" i="1"/>
  <c r="MW222" i="1"/>
  <c r="MX222" i="1"/>
  <c r="MY222" i="1"/>
  <c r="MZ222" i="1"/>
  <c r="NA222" i="1"/>
  <c r="NB222" i="1"/>
  <c r="NC222" i="1"/>
  <c r="ND222" i="1"/>
  <c r="NE222" i="1"/>
  <c r="NF222" i="1"/>
  <c r="NG222" i="1"/>
  <c r="NH222" i="1"/>
  <c r="NI222" i="1"/>
  <c r="NJ222" i="1"/>
  <c r="NK222" i="1"/>
  <c r="NL222" i="1"/>
  <c r="NM222" i="1"/>
  <c r="NN222" i="1"/>
  <c r="NO222" i="1"/>
  <c r="NP222" i="1"/>
  <c r="NQ222" i="1"/>
  <c r="NR222" i="1"/>
  <c r="NS222" i="1"/>
  <c r="NT222" i="1"/>
  <c r="NU222" i="1"/>
  <c r="NV222" i="1"/>
  <c r="NW222" i="1"/>
  <c r="NX222" i="1"/>
  <c r="NX224" i="1" s="1"/>
  <c r="NY222" i="1"/>
  <c r="NZ222" i="1"/>
  <c r="OA222" i="1"/>
  <c r="OB222" i="1"/>
  <c r="OB224" i="1" s="1"/>
  <c r="OC222" i="1"/>
  <c r="OD222" i="1"/>
  <c r="OE222" i="1"/>
  <c r="OF222" i="1"/>
  <c r="OF224" i="1" s="1"/>
  <c r="OG222" i="1"/>
  <c r="OH222" i="1"/>
  <c r="OI222" i="1"/>
  <c r="OJ222" i="1"/>
  <c r="OJ224" i="1" s="1"/>
  <c r="OK222" i="1"/>
  <c r="OL222" i="1"/>
  <c r="OM222" i="1"/>
  <c r="ON222" i="1"/>
  <c r="ON224" i="1" s="1"/>
  <c r="OO222" i="1"/>
  <c r="OP222" i="1"/>
  <c r="OQ222" i="1"/>
  <c r="OR222" i="1"/>
  <c r="OR224" i="1" s="1"/>
  <c r="OS222" i="1"/>
  <c r="OT222" i="1"/>
  <c r="OU222" i="1"/>
  <c r="OW222" i="1"/>
  <c r="OW223" i="1" s="1"/>
  <c r="OX223" i="1" s="1"/>
  <c r="OW219" i="1"/>
  <c r="OW220" i="1"/>
  <c r="OX220" i="1" s="1"/>
  <c r="OX219" i="1"/>
  <c r="OX198" i="1"/>
  <c r="OW165" i="1"/>
  <c r="OX165" i="1" s="1"/>
  <c r="OW164" i="1"/>
  <c r="OX164" i="1" s="1"/>
  <c r="OW163" i="1"/>
  <c r="OX163" i="1" s="1"/>
  <c r="OW162" i="1"/>
  <c r="OX162" i="1"/>
  <c r="OW161" i="1"/>
  <c r="OX161" i="1" s="1"/>
  <c r="OW160" i="1"/>
  <c r="OX160" i="1" s="1"/>
  <c r="OW159" i="1"/>
  <c r="OX159" i="1" s="1"/>
  <c r="OW158" i="1"/>
  <c r="OX158" i="1" s="1"/>
  <c r="OW156" i="1"/>
  <c r="OX156" i="1" s="1"/>
  <c r="OW155" i="1"/>
  <c r="OX155" i="1" s="1"/>
  <c r="OW154" i="1"/>
  <c r="OX154" i="1" s="1"/>
  <c r="OW153" i="1"/>
  <c r="OX153" i="1"/>
  <c r="OW152" i="1"/>
  <c r="OX152" i="1" s="1"/>
  <c r="OW151" i="1"/>
  <c r="OX151" i="1" s="1"/>
  <c r="OW150" i="1"/>
  <c r="OX150" i="1" s="1"/>
  <c r="OW149" i="1"/>
  <c r="OX149" i="1" s="1"/>
  <c r="OW148" i="1"/>
  <c r="OX148" i="1" s="1"/>
  <c r="OW147" i="1"/>
  <c r="OX147" i="1"/>
  <c r="OW146" i="1"/>
  <c r="OX146" i="1" s="1"/>
  <c r="OW145" i="1"/>
  <c r="OX145" i="1"/>
  <c r="OW144" i="1"/>
  <c r="OX144" i="1" s="1"/>
  <c r="OW143" i="1"/>
  <c r="OX143" i="1" s="1"/>
  <c r="OW142" i="1"/>
  <c r="OX142" i="1" s="1"/>
  <c r="OW141" i="1"/>
  <c r="OX141" i="1" s="1"/>
  <c r="OW140" i="1"/>
  <c r="OX140" i="1" s="1"/>
  <c r="OW139" i="1"/>
  <c r="OX139" i="1" s="1"/>
  <c r="OW138" i="1"/>
  <c r="OX138" i="1" s="1"/>
  <c r="OW137" i="1"/>
  <c r="OX137" i="1" s="1"/>
  <c r="OW136" i="1"/>
  <c r="OX136" i="1" s="1"/>
  <c r="OW135" i="1"/>
  <c r="OX135" i="1" s="1"/>
  <c r="OW134" i="1"/>
  <c r="OX134" i="1" s="1"/>
  <c r="OW133" i="1"/>
  <c r="OX133" i="1" s="1"/>
  <c r="OW132" i="1"/>
  <c r="OX132" i="1" s="1"/>
  <c r="OW131" i="1"/>
  <c r="OX131" i="1" s="1"/>
  <c r="OW128" i="1"/>
  <c r="OX128" i="1" s="1"/>
  <c r="OW127" i="1"/>
  <c r="OX127" i="1" s="1"/>
  <c r="OW126" i="1"/>
  <c r="OX126" i="1" s="1"/>
  <c r="AD110" i="1"/>
  <c r="AD112" i="1" s="1"/>
  <c r="HB110" i="1"/>
  <c r="HB112" i="1" s="1"/>
  <c r="JY112" i="1"/>
  <c r="OW111" i="1"/>
  <c r="OX111" i="1"/>
  <c r="OW109" i="1"/>
  <c r="OX109" i="1" s="1"/>
  <c r="OW108" i="1"/>
  <c r="OX108" i="1" s="1"/>
  <c r="OW107" i="1"/>
  <c r="OX107" i="1"/>
  <c r="OW106" i="1"/>
  <c r="OX106" i="1" s="1"/>
  <c r="OW105" i="1"/>
  <c r="OX105" i="1"/>
  <c r="B103" i="1"/>
  <c r="OW103" i="1" s="1"/>
  <c r="OX103" i="1" s="1"/>
  <c r="D103" i="1"/>
  <c r="AD103" i="1"/>
  <c r="HB101" i="1"/>
  <c r="HB103" i="1" s="1"/>
  <c r="OW102" i="1"/>
  <c r="OX102" i="1" s="1"/>
  <c r="OW100" i="1"/>
  <c r="OX100" i="1" s="1"/>
  <c r="OW99" i="1"/>
  <c r="OX99" i="1" s="1"/>
  <c r="OW98" i="1"/>
  <c r="OX98" i="1" s="1"/>
  <c r="OW96" i="1"/>
  <c r="OX96" i="1" s="1"/>
  <c r="OW95" i="1"/>
  <c r="OX95" i="1" s="1"/>
  <c r="OW94" i="1"/>
  <c r="OX94" i="1" s="1"/>
  <c r="OW93" i="1"/>
  <c r="OX93" i="1" s="1"/>
  <c r="OW91" i="1"/>
  <c r="OX91" i="1" s="1"/>
  <c r="OW90" i="1"/>
  <c r="OX90" i="1" s="1"/>
  <c r="OW89" i="1"/>
  <c r="OX89" i="1" s="1"/>
  <c r="OW88" i="1"/>
  <c r="OX88" i="1" s="1"/>
  <c r="OW87" i="1"/>
  <c r="OX87" i="1" s="1"/>
  <c r="OW85" i="1"/>
  <c r="OX85" i="1" s="1"/>
  <c r="OW84" i="1"/>
  <c r="OX84" i="1" s="1"/>
  <c r="OW83" i="1"/>
  <c r="OX83" i="1" s="1"/>
  <c r="OW82" i="1"/>
  <c r="OX82" i="1" s="1"/>
  <c r="OW81" i="1"/>
  <c r="OX81" i="1" s="1"/>
  <c r="OW80" i="1"/>
  <c r="OX80" i="1" s="1"/>
  <c r="OW78" i="1"/>
  <c r="OX78" i="1" s="1"/>
  <c r="OW77" i="1"/>
  <c r="OX77" i="1" s="1"/>
  <c r="OW76" i="1"/>
  <c r="OX76" i="1" s="1"/>
  <c r="OW73" i="1"/>
  <c r="OX73" i="1" s="1"/>
  <c r="M72" i="1"/>
  <c r="BH72" i="1"/>
  <c r="BQ72" i="1"/>
  <c r="EO72" i="1"/>
  <c r="GS72" i="1"/>
  <c r="HI72" i="1"/>
  <c r="LJ72" i="1"/>
  <c r="LX72" i="1"/>
  <c r="LZ72" i="1"/>
  <c r="MP72" i="1"/>
  <c r="NS72" i="1"/>
  <c r="M71" i="1"/>
  <c r="BP71" i="1"/>
  <c r="BW71" i="1"/>
  <c r="DF71" i="1"/>
  <c r="EO71" i="1"/>
  <c r="ER71" i="1"/>
  <c r="EV71" i="1"/>
  <c r="GI71" i="1"/>
  <c r="GS71" i="1"/>
  <c r="GT71" i="1"/>
  <c r="HI71" i="1"/>
  <c r="IA71" i="1"/>
  <c r="KM71" i="1"/>
  <c r="KP71" i="1"/>
  <c r="KV71" i="1"/>
  <c r="LJ71" i="1"/>
  <c r="LZ71" i="1"/>
  <c r="MM71" i="1"/>
  <c r="MP71" i="1"/>
  <c r="NK71" i="1"/>
  <c r="NS71" i="1"/>
  <c r="OB71" i="1"/>
  <c r="OG71" i="1"/>
  <c r="OK71" i="1"/>
  <c r="M70" i="1"/>
  <c r="AE70" i="1"/>
  <c r="AF70" i="1"/>
  <c r="BI70" i="1"/>
  <c r="BP70" i="1"/>
  <c r="BQ70" i="1"/>
  <c r="BR70" i="1"/>
  <c r="BU70" i="1"/>
  <c r="BV70" i="1"/>
  <c r="BW70" i="1"/>
  <c r="BY70" i="1"/>
  <c r="CD70" i="1"/>
  <c r="DZ70" i="1"/>
  <c r="EN70" i="1"/>
  <c r="ER70" i="1"/>
  <c r="EV70" i="1"/>
  <c r="FE70" i="1"/>
  <c r="GQ70" i="1"/>
  <c r="HI70" i="1"/>
  <c r="IA70" i="1"/>
  <c r="KM70" i="1"/>
  <c r="KV70" i="1"/>
  <c r="LJ70" i="1"/>
  <c r="LR70" i="1"/>
  <c r="LS70" i="1"/>
  <c r="LZ70" i="1"/>
  <c r="MF70" i="1"/>
  <c r="MQ69" i="1"/>
  <c r="MQ70" i="1" s="1"/>
  <c r="MV70" i="1"/>
  <c r="NM70" i="1"/>
  <c r="NS70" i="1"/>
  <c r="OK70" i="1"/>
  <c r="OT70" i="1"/>
  <c r="M69" i="1"/>
  <c r="AE69" i="1"/>
  <c r="BP69" i="1"/>
  <c r="BQ69" i="1"/>
  <c r="BR69" i="1"/>
  <c r="BS69" i="1"/>
  <c r="BU69" i="1"/>
  <c r="BV69" i="1"/>
  <c r="BW69" i="1"/>
  <c r="BX69" i="1"/>
  <c r="BY69" i="1"/>
  <c r="CD69" i="1"/>
  <c r="DZ69" i="1"/>
  <c r="EN69" i="1"/>
  <c r="ER69" i="1"/>
  <c r="EV69" i="1"/>
  <c r="FE69" i="1"/>
  <c r="GI69" i="1"/>
  <c r="GQ69" i="1"/>
  <c r="HI69" i="1"/>
  <c r="IA69" i="1"/>
  <c r="KM69" i="1"/>
  <c r="LJ69" i="1"/>
  <c r="LS69" i="1"/>
  <c r="MM69" i="1"/>
  <c r="MV69" i="1"/>
  <c r="NM69" i="1"/>
  <c r="NS69" i="1"/>
  <c r="OM69" i="1"/>
  <c r="OT69" i="1"/>
  <c r="M67" i="1"/>
  <c r="AF67" i="1"/>
  <c r="DF67" i="1"/>
  <c r="EV67" i="1"/>
  <c r="EX67" i="1"/>
  <c r="FB67" i="1"/>
  <c r="GL67" i="1"/>
  <c r="GS67" i="1"/>
  <c r="HI67" i="1"/>
  <c r="KM67" i="1"/>
  <c r="LF67" i="1"/>
  <c r="LT67" i="1"/>
  <c r="MV67" i="1"/>
  <c r="NS67" i="1"/>
  <c r="OK67" i="1"/>
  <c r="OO66" i="1"/>
  <c r="M66" i="1"/>
  <c r="AF66" i="1"/>
  <c r="BP66" i="1"/>
  <c r="BQ66" i="1"/>
  <c r="BR66" i="1"/>
  <c r="BS66" i="1"/>
  <c r="BT66" i="1"/>
  <c r="BU66" i="1"/>
  <c r="BV66" i="1"/>
  <c r="BX66" i="1"/>
  <c r="BY66" i="1"/>
  <c r="BZ66" i="1"/>
  <c r="CA66" i="1"/>
  <c r="DF66" i="1"/>
  <c r="DG66" i="1"/>
  <c r="DM66" i="1"/>
  <c r="DV66" i="1"/>
  <c r="DZ66" i="1"/>
  <c r="EA66" i="1"/>
  <c r="EO66" i="1"/>
  <c r="EV66" i="1"/>
  <c r="EX66" i="1"/>
  <c r="FA66" i="1"/>
  <c r="FC66" i="1"/>
  <c r="GL66" i="1"/>
  <c r="GM66" i="1"/>
  <c r="GS66" i="1"/>
  <c r="HI66" i="1"/>
  <c r="IA66" i="1"/>
  <c r="KM66" i="1"/>
  <c r="LI66" i="1"/>
  <c r="LT66" i="1"/>
  <c r="LZ66" i="1"/>
  <c r="MM66" i="1"/>
  <c r="MQ66" i="1"/>
  <c r="MS66" i="1"/>
  <c r="MT66" i="1"/>
  <c r="MV66" i="1"/>
  <c r="MW66" i="1"/>
  <c r="NB66" i="1"/>
  <c r="NS66" i="1"/>
  <c r="NU66" i="1"/>
  <c r="OA66" i="1"/>
  <c r="OG66" i="1"/>
  <c r="OH66" i="1"/>
  <c r="OI66" i="1"/>
  <c r="OK66" i="1"/>
  <c r="OM66" i="1"/>
  <c r="OO65" i="1"/>
  <c r="K65" i="1"/>
  <c r="M65" i="1"/>
  <c r="AF65" i="1"/>
  <c r="BP65" i="1"/>
  <c r="BQ65" i="1"/>
  <c r="BR65" i="1"/>
  <c r="BS65" i="1"/>
  <c r="BT65" i="1"/>
  <c r="BU65" i="1"/>
  <c r="BV65" i="1"/>
  <c r="BX65" i="1"/>
  <c r="BY65" i="1"/>
  <c r="BZ65" i="1"/>
  <c r="CA65" i="1"/>
  <c r="DF65" i="1"/>
  <c r="DG65" i="1"/>
  <c r="DM65" i="1"/>
  <c r="DZ65" i="1"/>
  <c r="EL65" i="1"/>
  <c r="EO65" i="1"/>
  <c r="EV65" i="1"/>
  <c r="EX65" i="1"/>
  <c r="FB65" i="1"/>
  <c r="GI65" i="1"/>
  <c r="GL65" i="1"/>
  <c r="GQ65" i="1"/>
  <c r="GS65" i="1"/>
  <c r="HI65" i="1"/>
  <c r="KM65" i="1"/>
  <c r="KP65" i="1"/>
  <c r="LI65" i="1"/>
  <c r="LT65" i="1"/>
  <c r="LX65" i="1"/>
  <c r="LY65" i="1"/>
  <c r="LZ65" i="1"/>
  <c r="MQ65" i="1"/>
  <c r="MS65" i="1"/>
  <c r="MT65" i="1"/>
  <c r="MW65" i="1"/>
  <c r="NB65" i="1"/>
  <c r="NI65" i="1"/>
  <c r="NR65" i="1"/>
  <c r="NS65" i="1"/>
  <c r="NU65" i="1"/>
  <c r="OA65" i="1"/>
  <c r="OD65" i="1"/>
  <c r="OH65" i="1"/>
  <c r="OK65" i="1"/>
  <c r="OM65" i="1"/>
  <c r="OO64" i="1"/>
  <c r="M64" i="1"/>
  <c r="AF64" i="1"/>
  <c r="BH64" i="1"/>
  <c r="BP64" i="1"/>
  <c r="BQ64" i="1"/>
  <c r="BR64" i="1"/>
  <c r="BS64" i="1"/>
  <c r="BT64" i="1"/>
  <c r="BU64" i="1"/>
  <c r="BV64" i="1"/>
  <c r="BX64" i="1"/>
  <c r="BY64" i="1"/>
  <c r="BZ64" i="1"/>
  <c r="CA64" i="1"/>
  <c r="CC64" i="1"/>
  <c r="CD64" i="1"/>
  <c r="DF64" i="1"/>
  <c r="DM64" i="1"/>
  <c r="DN63" i="1"/>
  <c r="DN64" i="1" s="1"/>
  <c r="DZ64" i="1"/>
  <c r="EA64" i="1"/>
  <c r="EL64" i="1"/>
  <c r="EN64" i="1"/>
  <c r="EV64" i="1"/>
  <c r="EX64" i="1"/>
  <c r="FB64" i="1"/>
  <c r="FD64" i="1"/>
  <c r="FE64" i="1"/>
  <c r="GI64" i="1"/>
  <c r="GL64" i="1"/>
  <c r="GQ64" i="1"/>
  <c r="HI64" i="1"/>
  <c r="IA64" i="1"/>
  <c r="KM64" i="1"/>
  <c r="KV64" i="1"/>
  <c r="LI64" i="1"/>
  <c r="LR64" i="1"/>
  <c r="LT64" i="1"/>
  <c r="LX64" i="1"/>
  <c r="LZ63" i="1"/>
  <c r="LZ64" i="1" s="1"/>
  <c r="MF64" i="1"/>
  <c r="MQ64" i="1"/>
  <c r="MS64" i="1"/>
  <c r="MT64" i="1"/>
  <c r="MV64" i="1"/>
  <c r="NB64" i="1"/>
  <c r="NJ64" i="1"/>
  <c r="NK64" i="1"/>
  <c r="NM64" i="1"/>
  <c r="NN64" i="1"/>
  <c r="NR64" i="1"/>
  <c r="NS64" i="1"/>
  <c r="NT64" i="1"/>
  <c r="NU64" i="1"/>
  <c r="OH64" i="1"/>
  <c r="OK64" i="1"/>
  <c r="OL64" i="1"/>
  <c r="OQ64" i="1"/>
  <c r="OT64" i="1"/>
  <c r="OO63" i="1"/>
  <c r="M63" i="1"/>
  <c r="AF63" i="1"/>
  <c r="BH63" i="1"/>
  <c r="BI63" i="1"/>
  <c r="BP63" i="1"/>
  <c r="BQ63" i="1"/>
  <c r="BR63" i="1"/>
  <c r="BS63" i="1"/>
  <c r="BT63" i="1"/>
  <c r="BU63" i="1"/>
  <c r="BV63" i="1"/>
  <c r="BX63" i="1"/>
  <c r="BY63" i="1"/>
  <c r="BZ63" i="1"/>
  <c r="CA63" i="1"/>
  <c r="CC63" i="1"/>
  <c r="CD63" i="1"/>
  <c r="DF63" i="1"/>
  <c r="DM63" i="1"/>
  <c r="DZ63" i="1"/>
  <c r="EL63" i="1"/>
  <c r="EN63" i="1"/>
  <c r="EV63" i="1"/>
  <c r="EX63" i="1"/>
  <c r="FB63" i="1"/>
  <c r="FC63" i="1"/>
  <c r="FD63" i="1"/>
  <c r="FE63" i="1"/>
  <c r="GI63" i="1"/>
  <c r="GL63" i="1"/>
  <c r="GQ63" i="1"/>
  <c r="HI63" i="1"/>
  <c r="IA63" i="1"/>
  <c r="KM63" i="1"/>
  <c r="KR63" i="1"/>
  <c r="LI63" i="1"/>
  <c r="LR63" i="1"/>
  <c r="LT63" i="1"/>
  <c r="MM63" i="1"/>
  <c r="MN63" i="1"/>
  <c r="MQ63" i="1"/>
  <c r="MS63" i="1"/>
  <c r="MT63" i="1"/>
  <c r="MV63" i="1"/>
  <c r="NB63" i="1"/>
  <c r="NJ63" i="1"/>
  <c r="NK63" i="1"/>
  <c r="NM63" i="1"/>
  <c r="NN63" i="1"/>
  <c r="NR63" i="1"/>
  <c r="NS63" i="1"/>
  <c r="NU63" i="1"/>
  <c r="OD63" i="1"/>
  <c r="OH63" i="1"/>
  <c r="OK63" i="1"/>
  <c r="OL63" i="1"/>
  <c r="OM63" i="1"/>
  <c r="OQ63" i="1"/>
  <c r="OT63" i="1"/>
  <c r="OX60" i="1"/>
  <c r="OW59" i="1"/>
  <c r="OX59" i="1" s="1"/>
  <c r="OW58" i="1"/>
  <c r="OX58" i="1" s="1"/>
  <c r="OW57" i="1"/>
  <c r="OX57" i="1" s="1"/>
  <c r="OW56" i="1"/>
  <c r="OX56" i="1" s="1"/>
  <c r="OW55" i="1"/>
  <c r="OX55" i="1" s="1"/>
  <c r="OW54" i="1"/>
  <c r="OX54" i="1" s="1"/>
  <c r="OW53" i="1"/>
  <c r="OX53" i="1" s="1"/>
  <c r="OW52" i="1"/>
  <c r="OX52" i="1" s="1"/>
  <c r="OW51" i="1"/>
  <c r="OX51" i="1" s="1"/>
  <c r="OX50" i="1"/>
  <c r="OX49" i="1"/>
  <c r="OW48" i="1"/>
  <c r="OX48" i="1" s="1"/>
  <c r="OW47" i="1"/>
  <c r="OX47" i="1" s="1"/>
  <c r="OW46" i="1"/>
  <c r="OX46" i="1" s="1"/>
  <c r="OW45" i="1"/>
  <c r="OX45" i="1" s="1"/>
  <c r="OX44" i="1"/>
  <c r="OX43" i="1"/>
  <c r="OX42" i="1"/>
  <c r="OX41" i="1"/>
  <c r="OX40" i="1"/>
  <c r="OW39" i="1"/>
  <c r="OX39" i="1" s="1"/>
  <c r="OX38" i="1"/>
  <c r="OW37" i="1"/>
  <c r="OX37" i="1" s="1"/>
  <c r="OW36" i="1"/>
  <c r="OX36" i="1" s="1"/>
  <c r="OW35" i="1"/>
  <c r="OX35" i="1" s="1"/>
  <c r="OW34" i="1"/>
  <c r="OX34" i="1" s="1"/>
  <c r="OW33" i="1"/>
  <c r="OX33" i="1" s="1"/>
  <c r="OX32" i="1"/>
  <c r="OX31" i="1"/>
  <c r="OW30" i="1"/>
  <c r="OX30" i="1" s="1"/>
  <c r="OW29" i="1"/>
  <c r="OX29" i="1" s="1"/>
  <c r="OX28" i="1"/>
  <c r="OW27" i="1"/>
  <c r="OX27" i="1" s="1"/>
  <c r="OW26" i="1"/>
  <c r="OX26" i="1"/>
  <c r="OW25" i="1"/>
  <c r="OX25" i="1" s="1"/>
  <c r="OW24" i="1"/>
  <c r="OX24" i="1"/>
  <c r="OW23" i="1"/>
  <c r="OX23" i="1" s="1"/>
  <c r="OX22" i="1"/>
  <c r="OW21" i="1"/>
  <c r="OX21" i="1" s="1"/>
  <c r="OX20" i="1"/>
  <c r="OW19" i="1"/>
  <c r="OX19" i="1"/>
  <c r="OW18" i="1"/>
  <c r="OX18" i="1" s="1"/>
  <c r="OU220" i="1"/>
  <c r="OW195" i="1"/>
  <c r="OW194" i="1"/>
  <c r="OW193" i="1"/>
  <c r="OW175" i="1"/>
  <c r="OW174" i="1"/>
  <c r="OW173" i="1"/>
  <c r="OW172" i="1"/>
  <c r="OW171" i="1"/>
  <c r="OW170" i="1"/>
  <c r="OW169" i="1"/>
  <c r="OW168" i="1"/>
  <c r="OW157" i="1"/>
  <c r="OW124" i="1"/>
  <c r="OW123" i="1"/>
  <c r="OW122" i="1"/>
  <c r="B121" i="1"/>
  <c r="AD121" i="1"/>
  <c r="OW121" i="1" s="1"/>
  <c r="HB121" i="1"/>
  <c r="OW120" i="1"/>
  <c r="OW119" i="1"/>
  <c r="OW118" i="1"/>
  <c r="OW117" i="1"/>
  <c r="OW116" i="1"/>
  <c r="OW115" i="1"/>
  <c r="OW62" i="1"/>
  <c r="OU224" i="1"/>
  <c r="OT224" i="1"/>
  <c r="OS224" i="1"/>
  <c r="OQ224" i="1"/>
  <c r="OP224" i="1"/>
  <c r="OO224" i="1"/>
  <c r="OM224" i="1"/>
  <c r="OL224" i="1"/>
  <c r="OK224" i="1"/>
  <c r="OI224" i="1"/>
  <c r="OH224" i="1"/>
  <c r="OG224" i="1"/>
  <c r="OE224" i="1"/>
  <c r="OD224" i="1"/>
  <c r="OC224" i="1"/>
  <c r="OA224" i="1"/>
  <c r="NZ224" i="1"/>
  <c r="NY224" i="1"/>
  <c r="NW224" i="1"/>
  <c r="NV224" i="1"/>
  <c r="NU224" i="1"/>
  <c r="NT224" i="1"/>
  <c r="NS224" i="1"/>
  <c r="NR224" i="1"/>
  <c r="NQ224" i="1"/>
  <c r="NP224" i="1"/>
  <c r="NO224" i="1"/>
  <c r="NN224" i="1"/>
  <c r="NM224" i="1"/>
  <c r="NL224" i="1"/>
  <c r="NK224" i="1"/>
  <c r="NJ224" i="1"/>
  <c r="NI224" i="1"/>
  <c r="NH224" i="1"/>
  <c r="NG224" i="1"/>
  <c r="NF224" i="1"/>
  <c r="NE224" i="1"/>
  <c r="ND224" i="1"/>
  <c r="NC224" i="1"/>
  <c r="NB224" i="1"/>
  <c r="NA224" i="1"/>
  <c r="MZ224" i="1"/>
  <c r="MY224" i="1"/>
  <c r="MX224" i="1"/>
  <c r="MW224" i="1"/>
  <c r="MV224" i="1"/>
  <c r="MU224" i="1"/>
  <c r="MT224" i="1"/>
  <c r="MS224" i="1"/>
  <c r="MR224" i="1"/>
  <c r="MQ224" i="1"/>
  <c r="MP224" i="1"/>
  <c r="MO224" i="1"/>
  <c r="MN224" i="1"/>
  <c r="MM224" i="1"/>
  <c r="ML224" i="1"/>
  <c r="MK224" i="1"/>
  <c r="MJ224" i="1"/>
  <c r="MI224" i="1"/>
  <c r="MH224" i="1"/>
  <c r="MG224" i="1"/>
  <c r="MF224" i="1"/>
  <c r="ME224" i="1"/>
  <c r="MD224" i="1"/>
  <c r="MC224" i="1"/>
  <c r="MB224" i="1"/>
  <c r="MA224" i="1"/>
  <c r="LZ224" i="1"/>
  <c r="LY224" i="1"/>
  <c r="LX224" i="1"/>
  <c r="LW224" i="1"/>
  <c r="LV224" i="1"/>
  <c r="LU224" i="1"/>
  <c r="LT224" i="1"/>
  <c r="LS224" i="1"/>
  <c r="LR224" i="1"/>
  <c r="LQ224" i="1"/>
  <c r="LP224" i="1"/>
  <c r="LO224" i="1"/>
  <c r="LN224" i="1"/>
  <c r="LM224" i="1"/>
  <c r="LL224" i="1"/>
  <c r="LK224" i="1"/>
  <c r="LJ224" i="1"/>
  <c r="LI224" i="1"/>
  <c r="LH224" i="1"/>
  <c r="LG224" i="1"/>
  <c r="LF224" i="1"/>
  <c r="LE224" i="1"/>
  <c r="LD224" i="1"/>
  <c r="LC224" i="1"/>
  <c r="LB224" i="1"/>
  <c r="LA224" i="1"/>
  <c r="KZ224" i="1"/>
  <c r="KY224" i="1"/>
  <c r="KX224" i="1"/>
  <c r="KW224" i="1"/>
  <c r="KV224" i="1"/>
  <c r="KU224" i="1"/>
  <c r="KT224" i="1"/>
  <c r="KS224" i="1"/>
  <c r="KR224" i="1"/>
  <c r="KQ224" i="1"/>
  <c r="KP224" i="1"/>
  <c r="KO224" i="1"/>
  <c r="KN224" i="1"/>
  <c r="KM224" i="1"/>
  <c r="KL224" i="1"/>
  <c r="KK224" i="1"/>
  <c r="KJ224" i="1"/>
  <c r="KI224" i="1"/>
  <c r="KH224" i="1"/>
  <c r="KG224" i="1"/>
  <c r="KF224" i="1"/>
  <c r="KE224" i="1"/>
  <c r="KD224" i="1"/>
  <c r="KC224" i="1"/>
  <c r="KB224" i="1"/>
  <c r="KA224" i="1"/>
  <c r="JZ224" i="1"/>
  <c r="JY224" i="1"/>
  <c r="JX224" i="1"/>
  <c r="JW224" i="1"/>
  <c r="JV224" i="1"/>
  <c r="JU224" i="1"/>
  <c r="JT224" i="1"/>
  <c r="JS224" i="1"/>
  <c r="JR224" i="1"/>
  <c r="JQ224" i="1"/>
  <c r="JP224" i="1"/>
  <c r="JO224" i="1"/>
  <c r="JN224" i="1"/>
  <c r="JM224" i="1"/>
  <c r="JL224" i="1"/>
  <c r="JK224" i="1"/>
  <c r="JJ224" i="1"/>
  <c r="JI224" i="1"/>
  <c r="JH224" i="1"/>
  <c r="JG224" i="1"/>
  <c r="JF224" i="1"/>
  <c r="JE224" i="1"/>
  <c r="JD224" i="1"/>
  <c r="JC224" i="1"/>
  <c r="JB224" i="1"/>
  <c r="JA224" i="1"/>
  <c r="IZ224" i="1"/>
  <c r="IY224" i="1"/>
  <c r="IX224" i="1"/>
  <c r="IW224" i="1"/>
  <c r="IV224" i="1"/>
  <c r="IU224" i="1"/>
  <c r="IT224" i="1"/>
  <c r="IS224" i="1"/>
  <c r="IR224" i="1"/>
  <c r="IQ224" i="1"/>
  <c r="IP224" i="1"/>
  <c r="IO224" i="1"/>
  <c r="IN224" i="1"/>
  <c r="IM224" i="1"/>
  <c r="IL224" i="1"/>
  <c r="IK224" i="1"/>
  <c r="IJ224" i="1"/>
  <c r="II224" i="1"/>
  <c r="IH224" i="1"/>
  <c r="IG224" i="1"/>
  <c r="IF224" i="1"/>
  <c r="IE224" i="1"/>
  <c r="ID224" i="1"/>
  <c r="IC224" i="1"/>
  <c r="IB224" i="1"/>
  <c r="IA224" i="1"/>
  <c r="HZ224" i="1"/>
  <c r="HY224" i="1"/>
  <c r="HX224" i="1"/>
  <c r="HW224" i="1"/>
  <c r="HV224" i="1"/>
  <c r="HU224" i="1"/>
  <c r="HT224" i="1"/>
  <c r="HS224" i="1"/>
  <c r="HR224" i="1"/>
  <c r="HQ224" i="1"/>
  <c r="HP224" i="1"/>
  <c r="HO224" i="1"/>
  <c r="HN224" i="1"/>
  <c r="HM224" i="1"/>
  <c r="HL224" i="1"/>
  <c r="HK224" i="1"/>
  <c r="HJ224" i="1"/>
  <c r="HI224" i="1"/>
  <c r="HH224" i="1"/>
  <c r="HG224" i="1"/>
  <c r="HF224" i="1"/>
  <c r="HE224" i="1"/>
  <c r="HD224" i="1"/>
  <c r="HC224" i="1"/>
  <c r="HB224" i="1"/>
  <c r="HA224" i="1"/>
  <c r="GZ224" i="1"/>
  <c r="GY224" i="1"/>
  <c r="GX224" i="1"/>
  <c r="GW224" i="1"/>
  <c r="GV224" i="1"/>
  <c r="GU224" i="1"/>
  <c r="GT224" i="1"/>
  <c r="GS224" i="1"/>
  <c r="GR224" i="1"/>
  <c r="GQ224" i="1"/>
  <c r="GP224" i="1"/>
  <c r="GO224" i="1"/>
  <c r="GN224" i="1"/>
  <c r="GM224" i="1"/>
  <c r="GL224" i="1"/>
  <c r="GK224" i="1"/>
  <c r="GJ224" i="1"/>
  <c r="GI224" i="1"/>
  <c r="GH224" i="1"/>
  <c r="GG224" i="1"/>
  <c r="GF224" i="1"/>
  <c r="GE224" i="1"/>
  <c r="GD224" i="1"/>
  <c r="GC224" i="1"/>
  <c r="GB224" i="1"/>
  <c r="GA224" i="1"/>
  <c r="FZ224" i="1"/>
  <c r="FY224" i="1"/>
  <c r="FX224" i="1"/>
  <c r="FW224" i="1"/>
  <c r="FV224" i="1"/>
  <c r="FU224" i="1"/>
  <c r="FT224" i="1"/>
  <c r="FS224" i="1"/>
  <c r="FR224" i="1"/>
  <c r="FQ224" i="1"/>
  <c r="FP224" i="1"/>
  <c r="FO224" i="1"/>
  <c r="FN224" i="1"/>
  <c r="FM224" i="1"/>
  <c r="FL224" i="1"/>
  <c r="FK224" i="1"/>
  <c r="FJ224" i="1"/>
  <c r="FI224" i="1"/>
  <c r="FH224" i="1"/>
  <c r="FG224" i="1"/>
  <c r="FF224" i="1"/>
  <c r="FE224" i="1"/>
  <c r="FD224" i="1"/>
  <c r="FC224" i="1"/>
  <c r="FB224" i="1"/>
  <c r="FA224" i="1"/>
  <c r="EZ224" i="1"/>
  <c r="EY224" i="1"/>
  <c r="EX224" i="1"/>
  <c r="EW224" i="1"/>
  <c r="EV224" i="1"/>
  <c r="EU224" i="1"/>
  <c r="ET224" i="1"/>
  <c r="ES224" i="1"/>
  <c r="ER224" i="1"/>
  <c r="EQ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OU223" i="1"/>
  <c r="OT223" i="1"/>
  <c r="OS223" i="1"/>
  <c r="OR223" i="1"/>
  <c r="OQ223" i="1"/>
  <c r="OP223" i="1"/>
  <c r="OO223" i="1"/>
  <c r="ON223" i="1"/>
  <c r="OM223" i="1"/>
  <c r="OL223" i="1"/>
  <c r="OK223" i="1"/>
  <c r="OJ223" i="1"/>
  <c r="OI223" i="1"/>
  <c r="OH223" i="1"/>
  <c r="OG223" i="1"/>
  <c r="OF223" i="1"/>
  <c r="OE223" i="1"/>
  <c r="OD223" i="1"/>
  <c r="OC223" i="1"/>
  <c r="OB223" i="1"/>
  <c r="OA223" i="1"/>
  <c r="NZ223" i="1"/>
  <c r="NY223" i="1"/>
  <c r="NX223" i="1"/>
  <c r="NW223" i="1"/>
  <c r="NV223" i="1"/>
  <c r="NU223" i="1"/>
  <c r="NT223" i="1"/>
  <c r="NS223" i="1"/>
  <c r="NR223" i="1"/>
  <c r="NQ223" i="1"/>
  <c r="NP223" i="1"/>
  <c r="NO223" i="1"/>
  <c r="NN223" i="1"/>
  <c r="NM223" i="1"/>
  <c r="NL223" i="1"/>
  <c r="NK223" i="1"/>
  <c r="NJ223" i="1"/>
  <c r="NI223" i="1"/>
  <c r="NH223" i="1"/>
  <c r="NG223" i="1"/>
  <c r="NF223" i="1"/>
  <c r="NE223" i="1"/>
  <c r="ND223" i="1"/>
  <c r="NC223" i="1"/>
  <c r="NB223" i="1"/>
  <c r="NA223" i="1"/>
  <c r="MZ223" i="1"/>
  <c r="MY223" i="1"/>
  <c r="MX223" i="1"/>
  <c r="MW223" i="1"/>
  <c r="MV223" i="1"/>
  <c r="MU223" i="1"/>
  <c r="MT223" i="1"/>
  <c r="MS223" i="1"/>
  <c r="MR223" i="1"/>
  <c r="MQ223" i="1"/>
  <c r="MP223" i="1"/>
  <c r="MO223" i="1"/>
  <c r="MN223" i="1"/>
  <c r="MM223" i="1"/>
  <c r="ML223" i="1"/>
  <c r="MK223" i="1"/>
  <c r="MJ223" i="1"/>
  <c r="MI223" i="1"/>
  <c r="MH223" i="1"/>
  <c r="MG223" i="1"/>
  <c r="MF223" i="1"/>
  <c r="ME223" i="1"/>
  <c r="MD223" i="1"/>
  <c r="MC223" i="1"/>
  <c r="MB223" i="1"/>
  <c r="MA223" i="1"/>
  <c r="LZ223" i="1"/>
  <c r="LY223" i="1"/>
  <c r="LX223" i="1"/>
  <c r="LW223" i="1"/>
  <c r="LV223" i="1"/>
  <c r="LU223" i="1"/>
  <c r="LT223" i="1"/>
  <c r="LS223" i="1"/>
  <c r="LR223" i="1"/>
  <c r="LQ223" i="1"/>
  <c r="LP223" i="1"/>
  <c r="LO223" i="1"/>
  <c r="LN223" i="1"/>
  <c r="LM223" i="1"/>
  <c r="LL223" i="1"/>
  <c r="LK223" i="1"/>
  <c r="LJ223" i="1"/>
  <c r="LI223" i="1"/>
  <c r="LH223" i="1"/>
  <c r="LG223" i="1"/>
  <c r="LF223" i="1"/>
  <c r="LE223" i="1"/>
  <c r="LD223" i="1"/>
  <c r="LC223" i="1"/>
  <c r="LB223" i="1"/>
  <c r="LA223" i="1"/>
  <c r="KZ223" i="1"/>
  <c r="KY223" i="1"/>
  <c r="KX223" i="1"/>
  <c r="KW223" i="1"/>
  <c r="KV223" i="1"/>
  <c r="KU223" i="1"/>
  <c r="KT223" i="1"/>
  <c r="KS223" i="1"/>
  <c r="KR223" i="1"/>
  <c r="KQ223" i="1"/>
  <c r="KP223" i="1"/>
  <c r="KO223" i="1"/>
  <c r="KN223" i="1"/>
  <c r="KM223" i="1"/>
  <c r="KL223" i="1"/>
  <c r="KK223" i="1"/>
  <c r="KJ223" i="1"/>
  <c r="KI223" i="1"/>
  <c r="KH223" i="1"/>
  <c r="KG223" i="1"/>
  <c r="KF223" i="1"/>
  <c r="KE223" i="1"/>
  <c r="KD223" i="1"/>
  <c r="KC223" i="1"/>
  <c r="KB223" i="1"/>
  <c r="KA223" i="1"/>
  <c r="JZ223" i="1"/>
  <c r="JY223" i="1"/>
  <c r="JX223" i="1"/>
  <c r="JW223" i="1"/>
  <c r="JV223" i="1"/>
  <c r="JU223" i="1"/>
  <c r="JT223" i="1"/>
  <c r="JS223" i="1"/>
  <c r="JR223" i="1"/>
  <c r="JQ223" i="1"/>
  <c r="JP223" i="1"/>
  <c r="JO223" i="1"/>
  <c r="JN223" i="1"/>
  <c r="JM223" i="1"/>
  <c r="JL223" i="1"/>
  <c r="JK223" i="1"/>
  <c r="JJ223" i="1"/>
  <c r="JI223" i="1"/>
  <c r="JH223" i="1"/>
  <c r="JG223" i="1"/>
  <c r="JF223" i="1"/>
  <c r="JE223" i="1"/>
  <c r="JD223" i="1"/>
  <c r="JC223" i="1"/>
  <c r="JB223" i="1"/>
  <c r="JA223" i="1"/>
  <c r="IZ223" i="1"/>
  <c r="IY223" i="1"/>
  <c r="IX223" i="1"/>
  <c r="IW223" i="1"/>
  <c r="IV223" i="1"/>
  <c r="IU223" i="1"/>
  <c r="IT223" i="1"/>
  <c r="IS223" i="1"/>
  <c r="IR223" i="1"/>
  <c r="IQ223" i="1"/>
  <c r="IP223" i="1"/>
  <c r="IO223" i="1"/>
  <c r="IN223" i="1"/>
  <c r="IM223" i="1"/>
  <c r="IL223" i="1"/>
  <c r="IK223" i="1"/>
  <c r="IJ223" i="1"/>
  <c r="II223" i="1"/>
  <c r="IH223" i="1"/>
  <c r="IG223" i="1"/>
  <c r="IF223" i="1"/>
  <c r="IE223" i="1"/>
  <c r="ID223" i="1"/>
  <c r="IC223" i="1"/>
  <c r="IB223" i="1"/>
  <c r="IA223" i="1"/>
  <c r="HZ223" i="1"/>
  <c r="HY223" i="1"/>
  <c r="HX223" i="1"/>
  <c r="HW223" i="1"/>
  <c r="HV223" i="1"/>
  <c r="HU223" i="1"/>
  <c r="HT223" i="1"/>
  <c r="HS223" i="1"/>
  <c r="HR223" i="1"/>
  <c r="HQ223" i="1"/>
  <c r="HP223" i="1"/>
  <c r="HO223" i="1"/>
  <c r="HN223" i="1"/>
  <c r="HM223" i="1"/>
  <c r="HL223" i="1"/>
  <c r="HK223" i="1"/>
  <c r="HJ223" i="1"/>
  <c r="HI223" i="1"/>
  <c r="HH223" i="1"/>
  <c r="HG223" i="1"/>
  <c r="HF223" i="1"/>
  <c r="HE223" i="1"/>
  <c r="HD223" i="1"/>
  <c r="HC223" i="1"/>
  <c r="HB223" i="1"/>
  <c r="HA223" i="1"/>
  <c r="GZ223" i="1"/>
  <c r="GY223" i="1"/>
  <c r="GX223" i="1"/>
  <c r="GW223" i="1"/>
  <c r="GV223" i="1"/>
  <c r="GU223" i="1"/>
  <c r="GT223" i="1"/>
  <c r="GS223" i="1"/>
  <c r="GR223" i="1"/>
  <c r="GQ223" i="1"/>
  <c r="GP223" i="1"/>
  <c r="GO223" i="1"/>
  <c r="GN223" i="1"/>
  <c r="GM223" i="1"/>
  <c r="GL223" i="1"/>
  <c r="GK223" i="1"/>
  <c r="GJ223" i="1"/>
  <c r="GI223" i="1"/>
  <c r="GH223" i="1"/>
  <c r="GG223" i="1"/>
  <c r="GF223" i="1"/>
  <c r="GE223" i="1"/>
  <c r="GD223" i="1"/>
  <c r="GC223" i="1"/>
  <c r="GB223" i="1"/>
  <c r="GA223" i="1"/>
  <c r="FZ223" i="1"/>
  <c r="FY223" i="1"/>
  <c r="FX223" i="1"/>
  <c r="FW223" i="1"/>
  <c r="FV223" i="1"/>
  <c r="FU223" i="1"/>
  <c r="FT223" i="1"/>
  <c r="FS223" i="1"/>
  <c r="FR223" i="1"/>
  <c r="FQ223" i="1"/>
  <c r="FP223" i="1"/>
  <c r="FO223" i="1"/>
  <c r="FN223" i="1"/>
  <c r="FM223" i="1"/>
  <c r="FL223" i="1"/>
  <c r="FK223" i="1"/>
  <c r="FJ223" i="1"/>
  <c r="FI223" i="1"/>
  <c r="FH223" i="1"/>
  <c r="FG223" i="1"/>
  <c r="FF223" i="1"/>
  <c r="FE223" i="1"/>
  <c r="FD223" i="1"/>
  <c r="FC223" i="1"/>
  <c r="FB223" i="1"/>
  <c r="FA223" i="1"/>
  <c r="EZ223" i="1"/>
  <c r="EY223" i="1"/>
  <c r="EX223" i="1"/>
  <c r="EW223" i="1"/>
  <c r="EV223" i="1"/>
  <c r="EU223" i="1"/>
  <c r="ET223" i="1"/>
  <c r="ES223" i="1"/>
  <c r="ER223" i="1"/>
  <c r="EQ223" i="1"/>
  <c r="EP223" i="1"/>
  <c r="EO223" i="1"/>
  <c r="EN223" i="1"/>
  <c r="EM223" i="1"/>
  <c r="EL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DY223" i="1"/>
  <c r="DX223" i="1"/>
  <c r="DW223" i="1"/>
  <c r="DV223" i="1"/>
  <c r="DU223" i="1"/>
  <c r="DT223" i="1"/>
  <c r="DS223" i="1"/>
  <c r="DR223" i="1"/>
  <c r="DQ223" i="1"/>
  <c r="DP223" i="1"/>
  <c r="DO223" i="1"/>
  <c r="DN223" i="1"/>
  <c r="DM223" i="1"/>
  <c r="DL223" i="1"/>
  <c r="DK223" i="1"/>
  <c r="DJ223" i="1"/>
  <c r="DI223" i="1"/>
  <c r="DH223" i="1"/>
  <c r="DG223" i="1"/>
  <c r="DF223" i="1"/>
  <c r="DE223" i="1"/>
  <c r="DD223" i="1"/>
  <c r="DC223" i="1"/>
  <c r="DB223" i="1"/>
  <c r="DA223" i="1"/>
  <c r="CZ223" i="1"/>
  <c r="CY223" i="1"/>
  <c r="CX223" i="1"/>
  <c r="CW223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OU221" i="1"/>
  <c r="OT221" i="1"/>
  <c r="OS221" i="1"/>
  <c r="OR221" i="1"/>
  <c r="OQ221" i="1"/>
  <c r="OP221" i="1"/>
  <c r="OO221" i="1"/>
  <c r="ON221" i="1"/>
  <c r="OM221" i="1"/>
  <c r="OL221" i="1"/>
  <c r="OK221" i="1"/>
  <c r="OJ221" i="1"/>
  <c r="OI221" i="1"/>
  <c r="OH221" i="1"/>
  <c r="OG221" i="1"/>
  <c r="OF221" i="1"/>
  <c r="OE221" i="1"/>
  <c r="OD221" i="1"/>
  <c r="OC221" i="1"/>
  <c r="OB221" i="1"/>
  <c r="OA221" i="1"/>
  <c r="NZ221" i="1"/>
  <c r="NY221" i="1"/>
  <c r="NX221" i="1"/>
  <c r="NW221" i="1"/>
  <c r="NV221" i="1"/>
  <c r="NU221" i="1"/>
  <c r="NT221" i="1"/>
  <c r="NS221" i="1"/>
  <c r="NR221" i="1"/>
  <c r="NQ221" i="1"/>
  <c r="NP221" i="1"/>
  <c r="NO221" i="1"/>
  <c r="NN221" i="1"/>
  <c r="NM221" i="1"/>
  <c r="NL221" i="1"/>
  <c r="NK221" i="1"/>
  <c r="NJ221" i="1"/>
  <c r="NI221" i="1"/>
  <c r="NH221" i="1"/>
  <c r="NG221" i="1"/>
  <c r="NF221" i="1"/>
  <c r="NE221" i="1"/>
  <c r="ND221" i="1"/>
  <c r="NC221" i="1"/>
  <c r="NB221" i="1"/>
  <c r="NA221" i="1"/>
  <c r="MZ221" i="1"/>
  <c r="MY221" i="1"/>
  <c r="MX221" i="1"/>
  <c r="MW221" i="1"/>
  <c r="MV221" i="1"/>
  <c r="MU221" i="1"/>
  <c r="MT221" i="1"/>
  <c r="MS221" i="1"/>
  <c r="MR221" i="1"/>
  <c r="MQ221" i="1"/>
  <c r="MP221" i="1"/>
  <c r="MO221" i="1"/>
  <c r="MN221" i="1"/>
  <c r="MM221" i="1"/>
  <c r="ML221" i="1"/>
  <c r="MK221" i="1"/>
  <c r="MJ221" i="1"/>
  <c r="MI221" i="1"/>
  <c r="MH221" i="1"/>
  <c r="MG221" i="1"/>
  <c r="MF221" i="1"/>
  <c r="ME221" i="1"/>
  <c r="MD221" i="1"/>
  <c r="MC221" i="1"/>
  <c r="MB221" i="1"/>
  <c r="MA221" i="1"/>
  <c r="LZ221" i="1"/>
  <c r="LY221" i="1"/>
  <c r="LX221" i="1"/>
  <c r="LW221" i="1"/>
  <c r="LV221" i="1"/>
  <c r="LU221" i="1"/>
  <c r="LT221" i="1"/>
  <c r="LS221" i="1"/>
  <c r="LR221" i="1"/>
  <c r="LQ221" i="1"/>
  <c r="LP221" i="1"/>
  <c r="LO221" i="1"/>
  <c r="LN221" i="1"/>
  <c r="LM221" i="1"/>
  <c r="LL221" i="1"/>
  <c r="LK221" i="1"/>
  <c r="LJ221" i="1"/>
  <c r="LI221" i="1"/>
  <c r="LH221" i="1"/>
  <c r="LG221" i="1"/>
  <c r="LF221" i="1"/>
  <c r="LE221" i="1"/>
  <c r="LD221" i="1"/>
  <c r="LC221" i="1"/>
  <c r="LB221" i="1"/>
  <c r="LA221" i="1"/>
  <c r="KZ221" i="1"/>
  <c r="KY221" i="1"/>
  <c r="KX221" i="1"/>
  <c r="KW221" i="1"/>
  <c r="KV221" i="1"/>
  <c r="KU221" i="1"/>
  <c r="KT221" i="1"/>
  <c r="KS221" i="1"/>
  <c r="KR221" i="1"/>
  <c r="KQ221" i="1"/>
  <c r="KP221" i="1"/>
  <c r="KO221" i="1"/>
  <c r="KN221" i="1"/>
  <c r="KM221" i="1"/>
  <c r="KL221" i="1"/>
  <c r="KK221" i="1"/>
  <c r="KJ221" i="1"/>
  <c r="KI221" i="1"/>
  <c r="KH221" i="1"/>
  <c r="KG221" i="1"/>
  <c r="KF221" i="1"/>
  <c r="KE221" i="1"/>
  <c r="KD221" i="1"/>
  <c r="KC221" i="1"/>
  <c r="KB221" i="1"/>
  <c r="KA221" i="1"/>
  <c r="JZ221" i="1"/>
  <c r="JY221" i="1"/>
  <c r="JX221" i="1"/>
  <c r="JW221" i="1"/>
  <c r="JV221" i="1"/>
  <c r="JU221" i="1"/>
  <c r="JT221" i="1"/>
  <c r="JS221" i="1"/>
  <c r="JR221" i="1"/>
  <c r="JQ221" i="1"/>
  <c r="JP221" i="1"/>
  <c r="JO221" i="1"/>
  <c r="JN221" i="1"/>
  <c r="JM221" i="1"/>
  <c r="JL221" i="1"/>
  <c r="JK221" i="1"/>
  <c r="JJ221" i="1"/>
  <c r="JI221" i="1"/>
  <c r="JH221" i="1"/>
  <c r="JG221" i="1"/>
  <c r="JF221" i="1"/>
  <c r="JE221" i="1"/>
  <c r="JD221" i="1"/>
  <c r="JC221" i="1"/>
  <c r="JB221" i="1"/>
  <c r="JA221" i="1"/>
  <c r="IZ221" i="1"/>
  <c r="IY221" i="1"/>
  <c r="IX221" i="1"/>
  <c r="IW221" i="1"/>
  <c r="IV221" i="1"/>
  <c r="IU221" i="1"/>
  <c r="IT221" i="1"/>
  <c r="IS221" i="1"/>
  <c r="IR221" i="1"/>
  <c r="IQ221" i="1"/>
  <c r="IP221" i="1"/>
  <c r="IO221" i="1"/>
  <c r="IN221" i="1"/>
  <c r="IM221" i="1"/>
  <c r="IL221" i="1"/>
  <c r="IK221" i="1"/>
  <c r="IJ221" i="1"/>
  <c r="II221" i="1"/>
  <c r="IH221" i="1"/>
  <c r="IG221" i="1"/>
  <c r="IF221" i="1"/>
  <c r="IE221" i="1"/>
  <c r="ID221" i="1"/>
  <c r="IC221" i="1"/>
  <c r="IB221" i="1"/>
  <c r="IA221" i="1"/>
  <c r="HZ221" i="1"/>
  <c r="HY221" i="1"/>
  <c r="HX221" i="1"/>
  <c r="HW221" i="1"/>
  <c r="HV221" i="1"/>
  <c r="HU221" i="1"/>
  <c r="HT221" i="1"/>
  <c r="HS221" i="1"/>
  <c r="HR221" i="1"/>
  <c r="HQ221" i="1"/>
  <c r="HP221" i="1"/>
  <c r="HO221" i="1"/>
  <c r="HN221" i="1"/>
  <c r="HM221" i="1"/>
  <c r="HL221" i="1"/>
  <c r="HK221" i="1"/>
  <c r="HJ221" i="1"/>
  <c r="HI221" i="1"/>
  <c r="HH221" i="1"/>
  <c r="HG221" i="1"/>
  <c r="HF221" i="1"/>
  <c r="HE221" i="1"/>
  <c r="HD221" i="1"/>
  <c r="HC221" i="1"/>
  <c r="HB221" i="1"/>
  <c r="HA221" i="1"/>
  <c r="GZ221" i="1"/>
  <c r="GY221" i="1"/>
  <c r="GX221" i="1"/>
  <c r="GW221" i="1"/>
  <c r="GV221" i="1"/>
  <c r="GU221" i="1"/>
  <c r="GT221" i="1"/>
  <c r="GS221" i="1"/>
  <c r="GR221" i="1"/>
  <c r="GQ221" i="1"/>
  <c r="GP221" i="1"/>
  <c r="GO221" i="1"/>
  <c r="GN221" i="1"/>
  <c r="GM221" i="1"/>
  <c r="GL221" i="1"/>
  <c r="GK221" i="1"/>
  <c r="GJ221" i="1"/>
  <c r="GI221" i="1"/>
  <c r="GH221" i="1"/>
  <c r="GG221" i="1"/>
  <c r="GF221" i="1"/>
  <c r="GE221" i="1"/>
  <c r="GD221" i="1"/>
  <c r="GC221" i="1"/>
  <c r="GB221" i="1"/>
  <c r="GA221" i="1"/>
  <c r="FZ221" i="1"/>
  <c r="FY221" i="1"/>
  <c r="FX221" i="1"/>
  <c r="FW221" i="1"/>
  <c r="FV221" i="1"/>
  <c r="FU221" i="1"/>
  <c r="FT221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D221" i="1"/>
  <c r="FC221" i="1"/>
  <c r="FB221" i="1"/>
  <c r="FA221" i="1"/>
  <c r="EZ221" i="1"/>
  <c r="EY221" i="1"/>
  <c r="EX221" i="1"/>
  <c r="EW221" i="1"/>
  <c r="EV221" i="1"/>
  <c r="EU221" i="1"/>
  <c r="ET221" i="1"/>
  <c r="ES221" i="1"/>
  <c r="ER221" i="1"/>
  <c r="EQ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OT220" i="1"/>
  <c r="OS220" i="1"/>
  <c r="OR220" i="1"/>
  <c r="OQ220" i="1"/>
  <c r="OP220" i="1"/>
  <c r="OO220" i="1"/>
  <c r="ON220" i="1"/>
  <c r="OM220" i="1"/>
  <c r="OL220" i="1"/>
  <c r="OK220" i="1"/>
  <c r="OJ220" i="1"/>
  <c r="OI220" i="1"/>
  <c r="OH220" i="1"/>
  <c r="OG220" i="1"/>
  <c r="OF220" i="1"/>
  <c r="OE220" i="1"/>
  <c r="OD220" i="1"/>
  <c r="OC220" i="1"/>
  <c r="OB220" i="1"/>
  <c r="OA220" i="1"/>
  <c r="NZ220" i="1"/>
  <c r="NY220" i="1"/>
  <c r="NX220" i="1"/>
  <c r="NW220" i="1"/>
  <c r="NV220" i="1"/>
  <c r="NU220" i="1"/>
  <c r="NT220" i="1"/>
  <c r="NS220" i="1"/>
  <c r="NR220" i="1"/>
  <c r="NQ220" i="1"/>
  <c r="NP220" i="1"/>
  <c r="NO220" i="1"/>
  <c r="NN220" i="1"/>
  <c r="NM220" i="1"/>
  <c r="NL220" i="1"/>
  <c r="NK220" i="1"/>
  <c r="NJ220" i="1"/>
  <c r="NI220" i="1"/>
  <c r="NH220" i="1"/>
  <c r="NG220" i="1"/>
  <c r="NF220" i="1"/>
  <c r="NE220" i="1"/>
  <c r="ND220" i="1"/>
  <c r="NC220" i="1"/>
  <c r="NB220" i="1"/>
  <c r="NA220" i="1"/>
  <c r="MZ220" i="1"/>
  <c r="MY220" i="1"/>
  <c r="MX220" i="1"/>
  <c r="MW220" i="1"/>
  <c r="MV220" i="1"/>
  <c r="MU220" i="1"/>
  <c r="MT220" i="1"/>
  <c r="MS220" i="1"/>
  <c r="MR220" i="1"/>
  <c r="MQ220" i="1"/>
  <c r="MP220" i="1"/>
  <c r="MO220" i="1"/>
  <c r="MN220" i="1"/>
  <c r="MM220" i="1"/>
  <c r="ML220" i="1"/>
  <c r="MK220" i="1"/>
  <c r="MJ220" i="1"/>
  <c r="MI220" i="1"/>
  <c r="MH220" i="1"/>
  <c r="MG220" i="1"/>
  <c r="MF220" i="1"/>
  <c r="ME220" i="1"/>
  <c r="MD220" i="1"/>
  <c r="MC220" i="1"/>
  <c r="MB220" i="1"/>
  <c r="MA220" i="1"/>
  <c r="LZ220" i="1"/>
  <c r="LY220" i="1"/>
  <c r="LX220" i="1"/>
  <c r="LW220" i="1"/>
  <c r="LV220" i="1"/>
  <c r="LU220" i="1"/>
  <c r="LT220" i="1"/>
  <c r="LS220" i="1"/>
  <c r="LR220" i="1"/>
  <c r="LQ220" i="1"/>
  <c r="LP220" i="1"/>
  <c r="LO220" i="1"/>
  <c r="LN220" i="1"/>
  <c r="LM220" i="1"/>
  <c r="LL220" i="1"/>
  <c r="LK220" i="1"/>
  <c r="LJ220" i="1"/>
  <c r="LI220" i="1"/>
  <c r="LH220" i="1"/>
  <c r="LG220" i="1"/>
  <c r="LF220" i="1"/>
  <c r="LE220" i="1"/>
  <c r="LD220" i="1"/>
  <c r="LC220" i="1"/>
  <c r="LB220" i="1"/>
  <c r="LA220" i="1"/>
  <c r="KZ220" i="1"/>
  <c r="KY220" i="1"/>
  <c r="KX220" i="1"/>
  <c r="KW220" i="1"/>
  <c r="KV220" i="1"/>
  <c r="KU220" i="1"/>
  <c r="KT220" i="1"/>
  <c r="KS220" i="1"/>
  <c r="KR220" i="1"/>
  <c r="KQ220" i="1"/>
  <c r="KP220" i="1"/>
  <c r="KO220" i="1"/>
  <c r="KN220" i="1"/>
  <c r="KM220" i="1"/>
  <c r="KL220" i="1"/>
  <c r="KK220" i="1"/>
  <c r="KJ220" i="1"/>
  <c r="KI220" i="1"/>
  <c r="KH220" i="1"/>
  <c r="KG220" i="1"/>
  <c r="KF220" i="1"/>
  <c r="KE220" i="1"/>
  <c r="KD220" i="1"/>
  <c r="KC220" i="1"/>
  <c r="KB220" i="1"/>
  <c r="KA220" i="1"/>
  <c r="JZ220" i="1"/>
  <c r="JY220" i="1"/>
  <c r="JX220" i="1"/>
  <c r="JW220" i="1"/>
  <c r="JV220" i="1"/>
  <c r="JU220" i="1"/>
  <c r="JT220" i="1"/>
  <c r="JS220" i="1"/>
  <c r="JR220" i="1"/>
  <c r="JQ220" i="1"/>
  <c r="JP220" i="1"/>
  <c r="JO220" i="1"/>
  <c r="JN220" i="1"/>
  <c r="JM220" i="1"/>
  <c r="JL220" i="1"/>
  <c r="JK220" i="1"/>
  <c r="JJ220" i="1"/>
  <c r="JI220" i="1"/>
  <c r="JH220" i="1"/>
  <c r="JG220" i="1"/>
  <c r="JF220" i="1"/>
  <c r="JE220" i="1"/>
  <c r="JD220" i="1"/>
  <c r="JC220" i="1"/>
  <c r="JB220" i="1"/>
  <c r="JA220" i="1"/>
  <c r="IZ220" i="1"/>
  <c r="IY220" i="1"/>
  <c r="IX220" i="1"/>
  <c r="IW220" i="1"/>
  <c r="IV220" i="1"/>
  <c r="IU220" i="1"/>
  <c r="IT220" i="1"/>
  <c r="IS220" i="1"/>
  <c r="IR220" i="1"/>
  <c r="IQ220" i="1"/>
  <c r="IP220" i="1"/>
  <c r="IO220" i="1"/>
  <c r="IN220" i="1"/>
  <c r="IM220" i="1"/>
  <c r="IL220" i="1"/>
  <c r="IK220" i="1"/>
  <c r="IJ220" i="1"/>
  <c r="II220" i="1"/>
  <c r="IH220" i="1"/>
  <c r="IG220" i="1"/>
  <c r="IF220" i="1"/>
  <c r="IE220" i="1"/>
  <c r="ID220" i="1"/>
  <c r="IC220" i="1"/>
  <c r="IB220" i="1"/>
  <c r="IA220" i="1"/>
  <c r="HZ220" i="1"/>
  <c r="HY220" i="1"/>
  <c r="HX220" i="1"/>
  <c r="HW220" i="1"/>
  <c r="HV220" i="1"/>
  <c r="HU220" i="1"/>
  <c r="HT220" i="1"/>
  <c r="HS220" i="1"/>
  <c r="HR220" i="1"/>
  <c r="HQ220" i="1"/>
  <c r="HP220" i="1"/>
  <c r="HO220" i="1"/>
  <c r="HN220" i="1"/>
  <c r="HM220" i="1"/>
  <c r="HL220" i="1"/>
  <c r="HK220" i="1"/>
  <c r="HJ220" i="1"/>
  <c r="HI220" i="1"/>
  <c r="HH220" i="1"/>
  <c r="HG220" i="1"/>
  <c r="HF220" i="1"/>
  <c r="HE220" i="1"/>
  <c r="HD220" i="1"/>
  <c r="HC220" i="1"/>
  <c r="HB220" i="1"/>
  <c r="HA220" i="1"/>
  <c r="GZ220" i="1"/>
  <c r="GY220" i="1"/>
  <c r="GX220" i="1"/>
  <c r="GW220" i="1"/>
  <c r="GV220" i="1"/>
  <c r="GU220" i="1"/>
  <c r="GT220" i="1"/>
  <c r="GS220" i="1"/>
  <c r="GR220" i="1"/>
  <c r="GQ220" i="1"/>
  <c r="GP220" i="1"/>
  <c r="GO220" i="1"/>
  <c r="GN220" i="1"/>
  <c r="GM220" i="1"/>
  <c r="GL220" i="1"/>
  <c r="GK220" i="1"/>
  <c r="GJ220" i="1"/>
  <c r="GI220" i="1"/>
  <c r="GH220" i="1"/>
  <c r="GG220" i="1"/>
  <c r="GF220" i="1"/>
  <c r="GE220" i="1"/>
  <c r="GD220" i="1"/>
  <c r="GC220" i="1"/>
  <c r="GB220" i="1"/>
  <c r="GA220" i="1"/>
  <c r="FZ220" i="1"/>
  <c r="FY220" i="1"/>
  <c r="FX220" i="1"/>
  <c r="FW220" i="1"/>
  <c r="FV220" i="1"/>
  <c r="FU220" i="1"/>
  <c r="FT220" i="1"/>
  <c r="FS220" i="1"/>
  <c r="FR220" i="1"/>
  <c r="FQ220" i="1"/>
  <c r="FP220" i="1"/>
  <c r="FO220" i="1"/>
  <c r="FN220" i="1"/>
  <c r="FM220" i="1"/>
  <c r="FL220" i="1"/>
  <c r="FK220" i="1"/>
  <c r="FJ220" i="1"/>
  <c r="FI220" i="1"/>
  <c r="FH220" i="1"/>
  <c r="FG220" i="1"/>
  <c r="FF220" i="1"/>
  <c r="FE220" i="1"/>
  <c r="FD220" i="1"/>
  <c r="FC220" i="1"/>
  <c r="FB220" i="1"/>
  <c r="FA220" i="1"/>
  <c r="EZ220" i="1"/>
  <c r="EY220" i="1"/>
  <c r="EX220" i="1"/>
  <c r="EW220" i="1"/>
  <c r="EV220" i="1"/>
  <c r="EU220" i="1"/>
  <c r="ET220" i="1"/>
  <c r="ES220" i="1"/>
  <c r="ER220" i="1"/>
  <c r="EQ220" i="1"/>
  <c r="EP220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OU200" i="1"/>
  <c r="OT200" i="1"/>
  <c r="OS200" i="1"/>
  <c r="OR200" i="1"/>
  <c r="OQ200" i="1"/>
  <c r="OP200" i="1"/>
  <c r="OO200" i="1"/>
  <c r="ON200" i="1"/>
  <c r="OM200" i="1"/>
  <c r="OL200" i="1"/>
  <c r="OK200" i="1"/>
  <c r="OJ200" i="1"/>
  <c r="OI200" i="1"/>
  <c r="OH200" i="1"/>
  <c r="OG200" i="1"/>
  <c r="OF200" i="1"/>
  <c r="OE200" i="1"/>
  <c r="OD200" i="1"/>
  <c r="OC200" i="1"/>
  <c r="OB200" i="1"/>
  <c r="OA200" i="1"/>
  <c r="NZ200" i="1"/>
  <c r="NY200" i="1"/>
  <c r="NX200" i="1"/>
  <c r="NW200" i="1"/>
  <c r="NV200" i="1"/>
  <c r="NU200" i="1"/>
  <c r="NT200" i="1"/>
  <c r="NS200" i="1"/>
  <c r="NR200" i="1"/>
  <c r="NQ200" i="1"/>
  <c r="NP200" i="1"/>
  <c r="NO200" i="1"/>
  <c r="NN200" i="1"/>
  <c r="NM200" i="1"/>
  <c r="NL200" i="1"/>
  <c r="NK200" i="1"/>
  <c r="NJ200" i="1"/>
  <c r="NI200" i="1"/>
  <c r="NH200" i="1"/>
  <c r="NG200" i="1"/>
  <c r="NF200" i="1"/>
  <c r="NE200" i="1"/>
  <c r="ND200" i="1"/>
  <c r="NC200" i="1"/>
  <c r="NB200" i="1"/>
  <c r="NA200" i="1"/>
  <c r="MZ200" i="1"/>
  <c r="MY200" i="1"/>
  <c r="MX200" i="1"/>
  <c r="MW200" i="1"/>
  <c r="MV200" i="1"/>
  <c r="MU200" i="1"/>
  <c r="MT200" i="1"/>
  <c r="MS200" i="1"/>
  <c r="MR200" i="1"/>
  <c r="MQ200" i="1"/>
  <c r="MP200" i="1"/>
  <c r="MO200" i="1"/>
  <c r="MN200" i="1"/>
  <c r="MM200" i="1"/>
  <c r="ML200" i="1"/>
  <c r="MK200" i="1"/>
  <c r="MJ200" i="1"/>
  <c r="MI200" i="1"/>
  <c r="MH200" i="1"/>
  <c r="MG200" i="1"/>
  <c r="MF200" i="1"/>
  <c r="ME200" i="1"/>
  <c r="MD200" i="1"/>
  <c r="MC200" i="1"/>
  <c r="MB200" i="1"/>
  <c r="MA200" i="1"/>
  <c r="LZ200" i="1"/>
  <c r="LY200" i="1"/>
  <c r="LX200" i="1"/>
  <c r="LW200" i="1"/>
  <c r="LV200" i="1"/>
  <c r="LU200" i="1"/>
  <c r="LT200" i="1"/>
  <c r="LS200" i="1"/>
  <c r="LR200" i="1"/>
  <c r="LQ200" i="1"/>
  <c r="LP200" i="1"/>
  <c r="LO200" i="1"/>
  <c r="LN200" i="1"/>
  <c r="LM200" i="1"/>
  <c r="LL200" i="1"/>
  <c r="LK200" i="1"/>
  <c r="LJ200" i="1"/>
  <c r="LI200" i="1"/>
  <c r="LH200" i="1"/>
  <c r="LG200" i="1"/>
  <c r="LF200" i="1"/>
  <c r="LE200" i="1"/>
  <c r="LD200" i="1"/>
  <c r="LC200" i="1"/>
  <c r="LB200" i="1"/>
  <c r="LA200" i="1"/>
  <c r="KZ200" i="1"/>
  <c r="KY200" i="1"/>
  <c r="KX200" i="1"/>
  <c r="KW200" i="1"/>
  <c r="KV200" i="1"/>
  <c r="KU200" i="1"/>
  <c r="KT200" i="1"/>
  <c r="KS200" i="1"/>
  <c r="KR200" i="1"/>
  <c r="KQ200" i="1"/>
  <c r="KP200" i="1"/>
  <c r="KO200" i="1"/>
  <c r="KN200" i="1"/>
  <c r="KM200" i="1"/>
  <c r="KL200" i="1"/>
  <c r="KK200" i="1"/>
  <c r="KJ200" i="1"/>
  <c r="KI200" i="1"/>
  <c r="KH200" i="1"/>
  <c r="KG200" i="1"/>
  <c r="KF200" i="1"/>
  <c r="KE200" i="1"/>
  <c r="KD200" i="1"/>
  <c r="KC200" i="1"/>
  <c r="KB200" i="1"/>
  <c r="KA200" i="1"/>
  <c r="JZ200" i="1"/>
  <c r="JY200" i="1"/>
  <c r="JX200" i="1"/>
  <c r="JW200" i="1"/>
  <c r="JV200" i="1"/>
  <c r="JU200" i="1"/>
  <c r="JT200" i="1"/>
  <c r="JS200" i="1"/>
  <c r="JR200" i="1"/>
  <c r="JQ200" i="1"/>
  <c r="JP200" i="1"/>
  <c r="JO200" i="1"/>
  <c r="JN200" i="1"/>
  <c r="JM200" i="1"/>
  <c r="JL200" i="1"/>
  <c r="JK200" i="1"/>
  <c r="JJ200" i="1"/>
  <c r="JI200" i="1"/>
  <c r="JH200" i="1"/>
  <c r="JG200" i="1"/>
  <c r="JF200" i="1"/>
  <c r="JE200" i="1"/>
  <c r="JD200" i="1"/>
  <c r="JC200" i="1"/>
  <c r="JB200" i="1"/>
  <c r="JA200" i="1"/>
  <c r="IZ200" i="1"/>
  <c r="IY200" i="1"/>
  <c r="IX200" i="1"/>
  <c r="IW200" i="1"/>
  <c r="IV200" i="1"/>
  <c r="IU200" i="1"/>
  <c r="IT200" i="1"/>
  <c r="IS200" i="1"/>
  <c r="IR200" i="1"/>
  <c r="IQ200" i="1"/>
  <c r="IP200" i="1"/>
  <c r="IO200" i="1"/>
  <c r="IN200" i="1"/>
  <c r="IM200" i="1"/>
  <c r="IL200" i="1"/>
  <c r="IK200" i="1"/>
  <c r="IJ200" i="1"/>
  <c r="II200" i="1"/>
  <c r="IH200" i="1"/>
  <c r="IG200" i="1"/>
  <c r="IF200" i="1"/>
  <c r="IE200" i="1"/>
  <c r="ID200" i="1"/>
  <c r="IC200" i="1"/>
  <c r="IB200" i="1"/>
  <c r="IA200" i="1"/>
  <c r="HZ200" i="1"/>
  <c r="HY200" i="1"/>
  <c r="HX200" i="1"/>
  <c r="HW200" i="1"/>
  <c r="HV200" i="1"/>
  <c r="HU200" i="1"/>
  <c r="HT200" i="1"/>
  <c r="HS200" i="1"/>
  <c r="HR200" i="1"/>
  <c r="HQ200" i="1"/>
  <c r="HP200" i="1"/>
  <c r="HO200" i="1"/>
  <c r="HN200" i="1"/>
  <c r="HM200" i="1"/>
  <c r="HL200" i="1"/>
  <c r="HK200" i="1"/>
  <c r="HJ200" i="1"/>
  <c r="HI200" i="1"/>
  <c r="HH200" i="1"/>
  <c r="HG200" i="1"/>
  <c r="HF200" i="1"/>
  <c r="HE200" i="1"/>
  <c r="HD200" i="1"/>
  <c r="HC200" i="1"/>
  <c r="HB200" i="1"/>
  <c r="HA200" i="1"/>
  <c r="GZ200" i="1"/>
  <c r="GY200" i="1"/>
  <c r="GX200" i="1"/>
  <c r="GW200" i="1"/>
  <c r="GV200" i="1"/>
  <c r="GU200" i="1"/>
  <c r="GT200" i="1"/>
  <c r="GS200" i="1"/>
  <c r="GR200" i="1"/>
  <c r="GQ200" i="1"/>
  <c r="GP200" i="1"/>
  <c r="GO200" i="1"/>
  <c r="GN200" i="1"/>
  <c r="GM200" i="1"/>
  <c r="GL200" i="1"/>
  <c r="GK200" i="1"/>
  <c r="GJ200" i="1"/>
  <c r="GI200" i="1"/>
  <c r="GH200" i="1"/>
  <c r="GG200" i="1"/>
  <c r="GF200" i="1"/>
  <c r="GE200" i="1"/>
  <c r="GD200" i="1"/>
  <c r="GC200" i="1"/>
  <c r="GB200" i="1"/>
  <c r="GA200" i="1"/>
  <c r="FZ200" i="1"/>
  <c r="FY200" i="1"/>
  <c r="FX200" i="1"/>
  <c r="FW200" i="1"/>
  <c r="FV200" i="1"/>
  <c r="FU200" i="1"/>
  <c r="FT200" i="1"/>
  <c r="FS200" i="1"/>
  <c r="FR200" i="1"/>
  <c r="FQ200" i="1"/>
  <c r="FP200" i="1"/>
  <c r="FO200" i="1"/>
  <c r="FN200" i="1"/>
  <c r="FM200" i="1"/>
  <c r="FL200" i="1"/>
  <c r="FK200" i="1"/>
  <c r="FJ200" i="1"/>
  <c r="FI200" i="1"/>
  <c r="FH200" i="1"/>
  <c r="FG200" i="1"/>
  <c r="FF200" i="1"/>
  <c r="FE200" i="1"/>
  <c r="FD200" i="1"/>
  <c r="FC200" i="1"/>
  <c r="FB200" i="1"/>
  <c r="FA200" i="1"/>
  <c r="EZ200" i="1"/>
  <c r="EY200" i="1"/>
  <c r="EX200" i="1"/>
  <c r="EW200" i="1"/>
  <c r="EV200" i="1"/>
  <c r="EU200" i="1"/>
  <c r="ET200" i="1"/>
  <c r="ES200" i="1"/>
  <c r="ER200" i="1"/>
  <c r="EQ200" i="1"/>
  <c r="EO200" i="1"/>
  <c r="EN200" i="1"/>
  <c r="EM200" i="1"/>
  <c r="EL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DY200" i="1"/>
  <c r="DX200" i="1"/>
  <c r="DW200" i="1"/>
  <c r="DV200" i="1"/>
  <c r="DU200" i="1"/>
  <c r="DT200" i="1"/>
  <c r="DS200" i="1"/>
  <c r="DR200" i="1"/>
  <c r="DQ200" i="1"/>
  <c r="DP200" i="1"/>
  <c r="DO200" i="1"/>
  <c r="DN200" i="1"/>
  <c r="DM200" i="1"/>
  <c r="DL200" i="1"/>
  <c r="DK200" i="1"/>
  <c r="DJ200" i="1"/>
  <c r="DI200" i="1"/>
  <c r="DH200" i="1"/>
  <c r="DG200" i="1"/>
  <c r="DF200" i="1"/>
  <c r="DE200" i="1"/>
  <c r="DD200" i="1"/>
  <c r="DC200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U199" i="1"/>
  <c r="OT199" i="1"/>
  <c r="OS199" i="1"/>
  <c r="OR199" i="1"/>
  <c r="OQ199" i="1"/>
  <c r="OP199" i="1"/>
  <c r="OO199" i="1"/>
  <c r="ON199" i="1"/>
  <c r="OM199" i="1"/>
  <c r="OL199" i="1"/>
  <c r="OK199" i="1"/>
  <c r="OJ199" i="1"/>
  <c r="OI199" i="1"/>
  <c r="OH199" i="1"/>
  <c r="OG199" i="1"/>
  <c r="OF199" i="1"/>
  <c r="OE199" i="1"/>
  <c r="OD199" i="1"/>
  <c r="OC199" i="1"/>
  <c r="OB199" i="1"/>
  <c r="OA199" i="1"/>
  <c r="NZ199" i="1"/>
  <c r="NY199" i="1"/>
  <c r="NX199" i="1"/>
  <c r="NW199" i="1"/>
  <c r="NV199" i="1"/>
  <c r="NU199" i="1"/>
  <c r="NT199" i="1"/>
  <c r="NS199" i="1"/>
  <c r="NR199" i="1"/>
  <c r="NQ199" i="1"/>
  <c r="NP199" i="1"/>
  <c r="NO199" i="1"/>
  <c r="NN199" i="1"/>
  <c r="NM199" i="1"/>
  <c r="NL199" i="1"/>
  <c r="NK199" i="1"/>
  <c r="NJ199" i="1"/>
  <c r="NI199" i="1"/>
  <c r="NH199" i="1"/>
  <c r="NG199" i="1"/>
  <c r="NF199" i="1"/>
  <c r="NE199" i="1"/>
  <c r="ND199" i="1"/>
  <c r="NC199" i="1"/>
  <c r="NB199" i="1"/>
  <c r="NA199" i="1"/>
  <c r="MZ199" i="1"/>
  <c r="MY199" i="1"/>
  <c r="MX199" i="1"/>
  <c r="MW199" i="1"/>
  <c r="MV199" i="1"/>
  <c r="MU199" i="1"/>
  <c r="MT199" i="1"/>
  <c r="MS199" i="1"/>
  <c r="MR199" i="1"/>
  <c r="MQ199" i="1"/>
  <c r="MP199" i="1"/>
  <c r="MO199" i="1"/>
  <c r="MN199" i="1"/>
  <c r="MM199" i="1"/>
  <c r="ML199" i="1"/>
  <c r="MK199" i="1"/>
  <c r="MJ199" i="1"/>
  <c r="MI199" i="1"/>
  <c r="MH199" i="1"/>
  <c r="MG199" i="1"/>
  <c r="MF199" i="1"/>
  <c r="ME199" i="1"/>
  <c r="MD199" i="1"/>
  <c r="MC199" i="1"/>
  <c r="MB199" i="1"/>
  <c r="MA199" i="1"/>
  <c r="LZ199" i="1"/>
  <c r="LY199" i="1"/>
  <c r="LX199" i="1"/>
  <c r="LW199" i="1"/>
  <c r="LV199" i="1"/>
  <c r="LU199" i="1"/>
  <c r="LT199" i="1"/>
  <c r="LS199" i="1"/>
  <c r="LR199" i="1"/>
  <c r="LQ199" i="1"/>
  <c r="LP199" i="1"/>
  <c r="LO199" i="1"/>
  <c r="LN199" i="1"/>
  <c r="LM199" i="1"/>
  <c r="LL199" i="1"/>
  <c r="LK199" i="1"/>
  <c r="LJ199" i="1"/>
  <c r="LI199" i="1"/>
  <c r="LH199" i="1"/>
  <c r="LG199" i="1"/>
  <c r="LF199" i="1"/>
  <c r="LE199" i="1"/>
  <c r="LD199" i="1"/>
  <c r="LC199" i="1"/>
  <c r="LB199" i="1"/>
  <c r="LA199" i="1"/>
  <c r="KZ199" i="1"/>
  <c r="KY199" i="1"/>
  <c r="KX199" i="1"/>
  <c r="KW199" i="1"/>
  <c r="KV199" i="1"/>
  <c r="KU199" i="1"/>
  <c r="KT199" i="1"/>
  <c r="KS199" i="1"/>
  <c r="KR199" i="1"/>
  <c r="KQ199" i="1"/>
  <c r="KP199" i="1"/>
  <c r="KO199" i="1"/>
  <c r="KN199" i="1"/>
  <c r="KM199" i="1"/>
  <c r="KL199" i="1"/>
  <c r="KK199" i="1"/>
  <c r="KJ199" i="1"/>
  <c r="KI199" i="1"/>
  <c r="KH199" i="1"/>
  <c r="KG199" i="1"/>
  <c r="KF199" i="1"/>
  <c r="KE199" i="1"/>
  <c r="KD199" i="1"/>
  <c r="KC199" i="1"/>
  <c r="KB199" i="1"/>
  <c r="KA199" i="1"/>
  <c r="JZ199" i="1"/>
  <c r="JY199" i="1"/>
  <c r="JX199" i="1"/>
  <c r="JW199" i="1"/>
  <c r="JV199" i="1"/>
  <c r="JU199" i="1"/>
  <c r="JT199" i="1"/>
  <c r="JS199" i="1"/>
  <c r="JR199" i="1"/>
  <c r="JQ199" i="1"/>
  <c r="JP199" i="1"/>
  <c r="JO199" i="1"/>
  <c r="JN199" i="1"/>
  <c r="JM199" i="1"/>
  <c r="JL199" i="1"/>
  <c r="JK199" i="1"/>
  <c r="JJ199" i="1"/>
  <c r="JI199" i="1"/>
  <c r="JH199" i="1"/>
  <c r="JG199" i="1"/>
  <c r="JF199" i="1"/>
  <c r="JE199" i="1"/>
  <c r="JD199" i="1"/>
  <c r="JC199" i="1"/>
  <c r="JB199" i="1"/>
  <c r="JA199" i="1"/>
  <c r="IZ199" i="1"/>
  <c r="IY199" i="1"/>
  <c r="IX199" i="1"/>
  <c r="IW199" i="1"/>
  <c r="IV199" i="1"/>
  <c r="IU199" i="1"/>
  <c r="IT199" i="1"/>
  <c r="IS199" i="1"/>
  <c r="IR199" i="1"/>
  <c r="IQ199" i="1"/>
  <c r="IP199" i="1"/>
  <c r="IO199" i="1"/>
  <c r="IN199" i="1"/>
  <c r="IM199" i="1"/>
  <c r="IL199" i="1"/>
  <c r="IK199" i="1"/>
  <c r="IJ199" i="1"/>
  <c r="II199" i="1"/>
  <c r="IH199" i="1"/>
  <c r="IG199" i="1"/>
  <c r="IF199" i="1"/>
  <c r="IE199" i="1"/>
  <c r="ID199" i="1"/>
  <c r="IC199" i="1"/>
  <c r="IB199" i="1"/>
  <c r="IA199" i="1"/>
  <c r="HZ199" i="1"/>
  <c r="HY199" i="1"/>
  <c r="HX199" i="1"/>
  <c r="HW199" i="1"/>
  <c r="HV199" i="1"/>
  <c r="HU199" i="1"/>
  <c r="HT199" i="1"/>
  <c r="HS199" i="1"/>
  <c r="HR199" i="1"/>
  <c r="HQ199" i="1"/>
  <c r="HP199" i="1"/>
  <c r="HO199" i="1"/>
  <c r="HN199" i="1"/>
  <c r="HM199" i="1"/>
  <c r="HL199" i="1"/>
  <c r="HK199" i="1"/>
  <c r="HJ199" i="1"/>
  <c r="HI199" i="1"/>
  <c r="HH199" i="1"/>
  <c r="HG199" i="1"/>
  <c r="HF199" i="1"/>
  <c r="HE199" i="1"/>
  <c r="HD199" i="1"/>
  <c r="HC199" i="1"/>
  <c r="HB199" i="1"/>
  <c r="HA199" i="1"/>
  <c r="GZ199" i="1"/>
  <c r="GY199" i="1"/>
  <c r="GX199" i="1"/>
  <c r="GW199" i="1"/>
  <c r="GV199" i="1"/>
  <c r="GU199" i="1"/>
  <c r="GT199" i="1"/>
  <c r="GS199" i="1"/>
  <c r="GR199" i="1"/>
  <c r="GQ199" i="1"/>
  <c r="GP199" i="1"/>
  <c r="GO199" i="1"/>
  <c r="GN199" i="1"/>
  <c r="GM199" i="1"/>
  <c r="GL199" i="1"/>
  <c r="GK199" i="1"/>
  <c r="GJ199" i="1"/>
  <c r="GI199" i="1"/>
  <c r="GH199" i="1"/>
  <c r="GG199" i="1"/>
  <c r="GF199" i="1"/>
  <c r="GE199" i="1"/>
  <c r="GD199" i="1"/>
  <c r="GC199" i="1"/>
  <c r="GB199" i="1"/>
  <c r="GA199" i="1"/>
  <c r="FZ199" i="1"/>
  <c r="FY199" i="1"/>
  <c r="FX199" i="1"/>
  <c r="FW199" i="1"/>
  <c r="FV199" i="1"/>
  <c r="FU199" i="1"/>
  <c r="FT199" i="1"/>
  <c r="FS199" i="1"/>
  <c r="FR199" i="1"/>
  <c r="FQ199" i="1"/>
  <c r="FP199" i="1"/>
  <c r="FO199" i="1"/>
  <c r="FN199" i="1"/>
  <c r="FM199" i="1"/>
  <c r="FL199" i="1"/>
  <c r="FK199" i="1"/>
  <c r="FJ199" i="1"/>
  <c r="FI199" i="1"/>
  <c r="FH199" i="1"/>
  <c r="FG199" i="1"/>
  <c r="FF199" i="1"/>
  <c r="FE199" i="1"/>
  <c r="FD199" i="1"/>
  <c r="FC199" i="1"/>
  <c r="FB199" i="1"/>
  <c r="FA199" i="1"/>
  <c r="EZ199" i="1"/>
  <c r="EY199" i="1"/>
  <c r="EX199" i="1"/>
  <c r="EW199" i="1"/>
  <c r="EV199" i="1"/>
  <c r="EU199" i="1"/>
  <c r="ET199" i="1"/>
  <c r="ES199" i="1"/>
  <c r="ER199" i="1"/>
  <c r="EQ199" i="1"/>
  <c r="EP199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224" i="1"/>
  <c r="B223" i="1"/>
  <c r="B221" i="1"/>
  <c r="B220" i="1"/>
  <c r="B200" i="1"/>
  <c r="B199" i="1"/>
  <c r="OW63" i="1" l="1"/>
  <c r="OX63" i="1" s="1"/>
  <c r="OW64" i="1"/>
  <c r="OX64" i="1" s="1"/>
  <c r="OW69" i="1"/>
  <c r="OX69" i="1" s="1"/>
  <c r="OW241" i="1"/>
  <c r="OX241" i="1" s="1"/>
  <c r="OW70" i="1"/>
  <c r="OX70" i="1" s="1"/>
  <c r="OW71" i="1"/>
  <c r="OX71" i="1" s="1"/>
  <c r="OW72" i="1"/>
  <c r="OX72" i="1" s="1"/>
  <c r="OW232" i="1"/>
  <c r="OX232" i="1" s="1"/>
  <c r="OW66" i="1"/>
  <c r="OX66" i="1" s="1"/>
  <c r="OW67" i="1"/>
  <c r="OX67" i="1" s="1"/>
  <c r="OW240" i="1"/>
  <c r="OX240" i="1" s="1"/>
  <c r="OW233" i="1"/>
  <c r="OX233" i="1" s="1"/>
  <c r="C238" i="1"/>
  <c r="C239" i="1" s="1"/>
  <c r="H238" i="1"/>
  <c r="H239" i="1" s="1"/>
  <c r="J238" i="1"/>
  <c r="J239" i="1" s="1"/>
  <c r="M238" i="1"/>
  <c r="M239" i="1" s="1"/>
  <c r="Y238" i="1"/>
  <c r="Y239" i="1" s="1"/>
  <c r="AI238" i="1"/>
  <c r="AI239" i="1" s="1"/>
  <c r="AN238" i="1"/>
  <c r="AN239" i="1" s="1"/>
  <c r="AP238" i="1"/>
  <c r="AP239" i="1" s="1"/>
  <c r="AS238" i="1"/>
  <c r="AS239" i="1" s="1"/>
  <c r="BE238" i="1"/>
  <c r="BE239" i="1" s="1"/>
  <c r="BO238" i="1"/>
  <c r="BO239" i="1" s="1"/>
  <c r="BT238" i="1"/>
  <c r="BT239" i="1" s="1"/>
  <c r="BV238" i="1"/>
  <c r="BV239" i="1" s="1"/>
  <c r="BY238" i="1"/>
  <c r="BY239" i="1" s="1"/>
  <c r="CK238" i="1"/>
  <c r="CK239" i="1" s="1"/>
  <c r="CR238" i="1"/>
  <c r="CR239" i="1" s="1"/>
  <c r="EZ238" i="1"/>
  <c r="EZ239" i="1" s="1"/>
  <c r="B238" i="1"/>
  <c r="E238" i="1"/>
  <c r="E239" i="1" s="1"/>
  <c r="Q238" i="1"/>
  <c r="Q239" i="1" s="1"/>
  <c r="AA238" i="1"/>
  <c r="AA239" i="1" s="1"/>
  <c r="AF238" i="1"/>
  <c r="AF239" i="1" s="1"/>
  <c r="AH238" i="1"/>
  <c r="AH239" i="1" s="1"/>
  <c r="AK238" i="1"/>
  <c r="AK239" i="1" s="1"/>
  <c r="AW238" i="1"/>
  <c r="AW239" i="1" s="1"/>
  <c r="BG238" i="1"/>
  <c r="BG239" i="1" s="1"/>
  <c r="BL238" i="1"/>
  <c r="BL239" i="1" s="1"/>
  <c r="BN238" i="1"/>
  <c r="BN239" i="1" s="1"/>
  <c r="BQ238" i="1"/>
  <c r="BQ239" i="1" s="1"/>
  <c r="CC238" i="1"/>
  <c r="CC239" i="1" s="1"/>
  <c r="CM238" i="1"/>
  <c r="CM239" i="1" s="1"/>
  <c r="CV238" i="1"/>
  <c r="CV239" i="1" s="1"/>
  <c r="DD238" i="1"/>
  <c r="DD239" i="1" s="1"/>
  <c r="DG238" i="1"/>
  <c r="DG239" i="1" s="1"/>
  <c r="K238" i="1"/>
  <c r="K239" i="1" s="1"/>
  <c r="P238" i="1"/>
  <c r="P239" i="1" s="1"/>
  <c r="R238" i="1"/>
  <c r="R239" i="1" s="1"/>
  <c r="U238" i="1"/>
  <c r="U239" i="1" s="1"/>
  <c r="AG238" i="1"/>
  <c r="AG239" i="1" s="1"/>
  <c r="AQ238" i="1"/>
  <c r="AQ239" i="1" s="1"/>
  <c r="AV238" i="1"/>
  <c r="AV239" i="1" s="1"/>
  <c r="AX238" i="1"/>
  <c r="AX239" i="1" s="1"/>
  <c r="BA238" i="1"/>
  <c r="BA239" i="1" s="1"/>
  <c r="BM238" i="1"/>
  <c r="BM239" i="1" s="1"/>
  <c r="BW238" i="1"/>
  <c r="BW239" i="1" s="1"/>
  <c r="CB238" i="1"/>
  <c r="CB239" i="1" s="1"/>
  <c r="CD238" i="1"/>
  <c r="CD239" i="1" s="1"/>
  <c r="CG238" i="1"/>
  <c r="CG239" i="1" s="1"/>
  <c r="CS238" i="1"/>
  <c r="CS239" i="1" s="1"/>
  <c r="DB238" i="1"/>
  <c r="DB239" i="1" s="1"/>
  <c r="EJ238" i="1"/>
  <c r="EJ239" i="1" s="1"/>
  <c r="CY238" i="1"/>
  <c r="CY239" i="1" s="1"/>
  <c r="CZ238" i="1"/>
  <c r="CZ239" i="1" s="1"/>
  <c r="DK238" i="1"/>
  <c r="DK239" i="1" s="1"/>
  <c r="DU238" i="1"/>
  <c r="DU239" i="1" s="1"/>
  <c r="EB238" i="1"/>
  <c r="EB239" i="1" s="1"/>
  <c r="EE238" i="1"/>
  <c r="EE239" i="1" s="1"/>
  <c r="EF238" i="1"/>
  <c r="EF239" i="1" s="1"/>
  <c r="EQ238" i="1"/>
  <c r="EQ239" i="1" s="1"/>
  <c r="EU238" i="1"/>
  <c r="EU239" i="1" s="1"/>
  <c r="FH238" i="1"/>
  <c r="FH239" i="1" s="1"/>
  <c r="GE238" i="1"/>
  <c r="GE239" i="1" s="1"/>
  <c r="GH238" i="1"/>
  <c r="GH239" i="1" s="1"/>
  <c r="GM238" i="1"/>
  <c r="GM239" i="1" s="1"/>
  <c r="GP238" i="1"/>
  <c r="GP239" i="1" s="1"/>
  <c r="GU238" i="1"/>
  <c r="GU239" i="1" s="1"/>
  <c r="GX238" i="1"/>
  <c r="GX239" i="1" s="1"/>
  <c r="GZ238" i="1"/>
  <c r="GZ239" i="1" s="1"/>
  <c r="HE238" i="1"/>
  <c r="HE239" i="1" s="1"/>
  <c r="HG238" i="1"/>
  <c r="HG239" i="1" s="1"/>
  <c r="IA238" i="1"/>
  <c r="IA239" i="1" s="1"/>
  <c r="ID238" i="1"/>
  <c r="ID239" i="1" s="1"/>
  <c r="IF238" i="1"/>
  <c r="IF239" i="1" s="1"/>
  <c r="IK238" i="1"/>
  <c r="IK239" i="1" s="1"/>
  <c r="IM238" i="1"/>
  <c r="IM239" i="1" s="1"/>
  <c r="JG238" i="1"/>
  <c r="JG239" i="1" s="1"/>
  <c r="JJ238" i="1"/>
  <c r="JJ239" i="1" s="1"/>
  <c r="JL238" i="1"/>
  <c r="JL239" i="1" s="1"/>
  <c r="JQ238" i="1"/>
  <c r="JQ239" i="1" s="1"/>
  <c r="JS238" i="1"/>
  <c r="JS239" i="1" s="1"/>
  <c r="KM238" i="1"/>
  <c r="KM239" i="1" s="1"/>
  <c r="KP238" i="1"/>
  <c r="KP239" i="1" s="1"/>
  <c r="KR238" i="1"/>
  <c r="KR239" i="1" s="1"/>
  <c r="KX238" i="1"/>
  <c r="KX239" i="1" s="1"/>
  <c r="KY238" i="1"/>
  <c r="KY239" i="1" s="1"/>
  <c r="LF238" i="1"/>
  <c r="LF239" i="1" s="1"/>
  <c r="LG238" i="1"/>
  <c r="LG239" i="1" s="1"/>
  <c r="LN238" i="1"/>
  <c r="LN239" i="1" s="1"/>
  <c r="LO238" i="1"/>
  <c r="LO239" i="1" s="1"/>
  <c r="LV238" i="1"/>
  <c r="LV239" i="1" s="1"/>
  <c r="LW238" i="1"/>
  <c r="LW239" i="1" s="1"/>
  <c r="MD238" i="1"/>
  <c r="MD239" i="1" s="1"/>
  <c r="ME238" i="1"/>
  <c r="ME239" i="1" s="1"/>
  <c r="ML238" i="1"/>
  <c r="ML239" i="1" s="1"/>
  <c r="MM238" i="1"/>
  <c r="MM239" i="1" s="1"/>
  <c r="MT238" i="1"/>
  <c r="MT239" i="1" s="1"/>
  <c r="MU238" i="1"/>
  <c r="MU239" i="1" s="1"/>
  <c r="NB238" i="1"/>
  <c r="NB239" i="1" s="1"/>
  <c r="NC238" i="1"/>
  <c r="NC239" i="1" s="1"/>
  <c r="NJ238" i="1"/>
  <c r="NJ239" i="1" s="1"/>
  <c r="NK238" i="1"/>
  <c r="NK239" i="1" s="1"/>
  <c r="NR238" i="1"/>
  <c r="NR239" i="1" s="1"/>
  <c r="NS238" i="1"/>
  <c r="NS239" i="1" s="1"/>
  <c r="NZ238" i="1"/>
  <c r="NZ239" i="1" s="1"/>
  <c r="OA238" i="1"/>
  <c r="OA239" i="1" s="1"/>
  <c r="OH238" i="1"/>
  <c r="OH239" i="1" s="1"/>
  <c r="OI238" i="1"/>
  <c r="OI239" i="1" s="1"/>
  <c r="OP238" i="1"/>
  <c r="OP239" i="1" s="1"/>
  <c r="OQ238" i="1"/>
  <c r="OQ239" i="1" s="1"/>
  <c r="B203" i="1"/>
  <c r="B217" i="1"/>
  <c r="DJ238" i="1"/>
  <c r="DJ239" i="1" s="1"/>
  <c r="DT238" i="1"/>
  <c r="DT239" i="1" s="1"/>
  <c r="DY238" i="1"/>
  <c r="DY239" i="1" s="1"/>
  <c r="EI238" i="1"/>
  <c r="EI239" i="1" s="1"/>
  <c r="FO238" i="1"/>
  <c r="FO239" i="1" s="1"/>
  <c r="FR238" i="1"/>
  <c r="FR239" i="1" s="1"/>
  <c r="FW238" i="1"/>
  <c r="FW239" i="1" s="1"/>
  <c r="GB238" i="1"/>
  <c r="GB239" i="1" s="1"/>
  <c r="GG238" i="1"/>
  <c r="GG239" i="1" s="1"/>
  <c r="GJ238" i="1"/>
  <c r="GJ239" i="1" s="1"/>
  <c r="GR238" i="1"/>
  <c r="GR239" i="1" s="1"/>
  <c r="GW238" i="1"/>
  <c r="GW239" i="1" s="1"/>
  <c r="GY238" i="1"/>
  <c r="GY239" i="1" s="1"/>
  <c r="HS238" i="1"/>
  <c r="HS239" i="1" s="1"/>
  <c r="HV238" i="1"/>
  <c r="HV239" i="1" s="1"/>
  <c r="HX238" i="1"/>
  <c r="HX239" i="1" s="1"/>
  <c r="IC238" i="1"/>
  <c r="IC239" i="1" s="1"/>
  <c r="IE238" i="1"/>
  <c r="IE239" i="1" s="1"/>
  <c r="IY238" i="1"/>
  <c r="IY239" i="1" s="1"/>
  <c r="JB238" i="1"/>
  <c r="JB239" i="1" s="1"/>
  <c r="JD238" i="1"/>
  <c r="JD239" i="1" s="1"/>
  <c r="JI238" i="1"/>
  <c r="JI239" i="1" s="1"/>
  <c r="JK238" i="1"/>
  <c r="JK239" i="1" s="1"/>
  <c r="KE238" i="1"/>
  <c r="KE239" i="1" s="1"/>
  <c r="KH238" i="1"/>
  <c r="KH239" i="1" s="1"/>
  <c r="KJ238" i="1"/>
  <c r="KJ239" i="1" s="1"/>
  <c r="KO238" i="1"/>
  <c r="KO239" i="1" s="1"/>
  <c r="KQ238" i="1"/>
  <c r="KQ239" i="1" s="1"/>
  <c r="OW166" i="1"/>
  <c r="AD212" i="1"/>
  <c r="AD229" i="1"/>
  <c r="AD218" i="1"/>
  <c r="AD209" i="1"/>
  <c r="AD248" i="1"/>
  <c r="AD249" i="1" s="1"/>
  <c r="AD215" i="1"/>
  <c r="OL238" i="1"/>
  <c r="OL239" i="1" s="1"/>
  <c r="OM238" i="1"/>
  <c r="OM239" i="1" s="1"/>
  <c r="OT238" i="1"/>
  <c r="OT239" i="1" s="1"/>
  <c r="CW238" i="1"/>
  <c r="CW239" i="1" s="1"/>
  <c r="DA238" i="1"/>
  <c r="DA239" i="1" s="1"/>
  <c r="DF238" i="1"/>
  <c r="DF239" i="1" s="1"/>
  <c r="DS238" i="1"/>
  <c r="DS239" i="1" s="1"/>
  <c r="EC238" i="1"/>
  <c r="EC239" i="1" s="1"/>
  <c r="EG238" i="1"/>
  <c r="EG239" i="1" s="1"/>
  <c r="EL238" i="1"/>
  <c r="EL239" i="1" s="1"/>
  <c r="ER238" i="1"/>
  <c r="ER239" i="1" s="1"/>
  <c r="EV238" i="1"/>
  <c r="EV239" i="1" s="1"/>
  <c r="FA238" i="1"/>
  <c r="FA239" i="1" s="1"/>
  <c r="FD238" i="1"/>
  <c r="FD239" i="1" s="1"/>
  <c r="FI238" i="1"/>
  <c r="FI239" i="1" s="1"/>
  <c r="FK238" i="1"/>
  <c r="FK239" i="1" s="1"/>
  <c r="FX238" i="1"/>
  <c r="FX239" i="1" s="1"/>
  <c r="HC238" i="1"/>
  <c r="HC239" i="1" s="1"/>
  <c r="HF238" i="1"/>
  <c r="HF239" i="1" s="1"/>
  <c r="HH238" i="1"/>
  <c r="HH239" i="1" s="1"/>
  <c r="HM238" i="1"/>
  <c r="HM239" i="1" s="1"/>
  <c r="HO238" i="1"/>
  <c r="HO239" i="1" s="1"/>
  <c r="II238" i="1"/>
  <c r="II239" i="1" s="1"/>
  <c r="IL238" i="1"/>
  <c r="IL239" i="1" s="1"/>
  <c r="IN238" i="1"/>
  <c r="IN239" i="1" s="1"/>
  <c r="IS238" i="1"/>
  <c r="IS239" i="1" s="1"/>
  <c r="IU238" i="1"/>
  <c r="IU239" i="1" s="1"/>
  <c r="JO238" i="1"/>
  <c r="JO239" i="1" s="1"/>
  <c r="JR238" i="1"/>
  <c r="JR239" i="1" s="1"/>
  <c r="JT238" i="1"/>
  <c r="JT239" i="1" s="1"/>
  <c r="JY238" i="1"/>
  <c r="JY239" i="1" s="1"/>
  <c r="KA238" i="1"/>
  <c r="KA239" i="1" s="1"/>
  <c r="KU238" i="1"/>
  <c r="KU239" i="1" s="1"/>
  <c r="OW201" i="1"/>
  <c r="OW216" i="1"/>
  <c r="OW199" i="1"/>
  <c r="OX199" i="1" s="1"/>
  <c r="OW212" i="1"/>
  <c r="AD206" i="1"/>
  <c r="OW204" i="1"/>
  <c r="OW65" i="1"/>
  <c r="OX65" i="1" s="1"/>
  <c r="B239" i="1"/>
  <c r="OW112" i="1"/>
  <c r="OX112" i="1" s="1"/>
  <c r="OW101" i="1"/>
  <c r="OX101" i="1" s="1"/>
  <c r="OX222" i="1"/>
  <c r="OW224" i="1"/>
  <c r="OX224" i="1" s="1"/>
  <c r="OW246" i="1"/>
  <c r="OW110" i="1"/>
  <c r="OX110" i="1" s="1"/>
  <c r="DE238" i="1"/>
  <c r="DE239" i="1" s="1"/>
  <c r="DR238" i="1"/>
  <c r="DR239" i="1" s="1"/>
  <c r="EK238" i="1"/>
  <c r="EK239" i="1" s="1"/>
  <c r="ET238" i="1"/>
  <c r="ET239" i="1" s="1"/>
  <c r="FJ238" i="1"/>
  <c r="FJ239" i="1" s="1"/>
  <c r="FZ238" i="1"/>
  <c r="FZ239" i="1" s="1"/>
  <c r="GO238" i="1"/>
  <c r="GO239" i="1" s="1"/>
  <c r="CT238" i="1"/>
  <c r="CT239" i="1" s="1"/>
  <c r="DM238" i="1"/>
  <c r="DM239" i="1" s="1"/>
  <c r="DZ238" i="1"/>
  <c r="DZ239" i="1" s="1"/>
  <c r="ES238" i="1"/>
  <c r="ES239" i="1" s="1"/>
  <c r="EY238" i="1"/>
  <c r="EY239" i="1" s="1"/>
  <c r="F202" i="1"/>
  <c r="J202" i="1"/>
  <c r="N202" i="1"/>
  <c r="R202" i="1"/>
  <c r="V202" i="1"/>
  <c r="Z202" i="1"/>
  <c r="AD202" i="1"/>
  <c r="AH202" i="1"/>
  <c r="AL202" i="1"/>
  <c r="AP202" i="1"/>
  <c r="AT202" i="1"/>
  <c r="AX202" i="1"/>
  <c r="BB202" i="1"/>
  <c r="BF202" i="1"/>
  <c r="BJ202" i="1"/>
  <c r="BN202" i="1"/>
  <c r="BR202" i="1"/>
  <c r="BV202" i="1"/>
  <c r="BZ202" i="1"/>
  <c r="CD202" i="1"/>
  <c r="CH202" i="1"/>
  <c r="CL202" i="1"/>
  <c r="CP202" i="1"/>
  <c r="CT202" i="1"/>
  <c r="CX202" i="1"/>
  <c r="DB202" i="1"/>
  <c r="DF202" i="1"/>
  <c r="DJ202" i="1"/>
  <c r="DN202" i="1"/>
  <c r="DR202" i="1"/>
  <c r="DV202" i="1"/>
  <c r="DZ202" i="1"/>
  <c r="ED202" i="1"/>
  <c r="EH202" i="1"/>
  <c r="EL202" i="1"/>
  <c r="EP202" i="1"/>
  <c r="ET202" i="1"/>
  <c r="EX202" i="1"/>
  <c r="FB202" i="1"/>
  <c r="FF202" i="1"/>
  <c r="FJ202" i="1"/>
  <c r="FN202" i="1"/>
  <c r="FR202" i="1"/>
  <c r="FV202" i="1"/>
  <c r="FZ202" i="1"/>
  <c r="GD202" i="1"/>
  <c r="GH202" i="1"/>
  <c r="GL202" i="1"/>
  <c r="GP202" i="1"/>
  <c r="GT202" i="1"/>
  <c r="GX202" i="1"/>
  <c r="HB202" i="1"/>
  <c r="HF202" i="1"/>
  <c r="HJ202" i="1"/>
  <c r="HN202" i="1"/>
  <c r="HR202" i="1"/>
  <c r="HV202" i="1"/>
  <c r="HZ202" i="1"/>
  <c r="ID202" i="1"/>
  <c r="IH202" i="1"/>
  <c r="IL202" i="1"/>
  <c r="IP202" i="1"/>
  <c r="IT202" i="1"/>
  <c r="IX202" i="1"/>
  <c r="JB202" i="1"/>
  <c r="JF202" i="1"/>
  <c r="JJ202" i="1"/>
  <c r="JN202" i="1"/>
  <c r="JR202" i="1"/>
  <c r="JV202" i="1"/>
  <c r="JZ202" i="1"/>
  <c r="KD202" i="1"/>
  <c r="KH202" i="1"/>
  <c r="KL202" i="1"/>
  <c r="KP202" i="1"/>
  <c r="KT202" i="1"/>
  <c r="KX202" i="1"/>
  <c r="LB202" i="1"/>
  <c r="LF202" i="1"/>
  <c r="LJ202" i="1"/>
  <c r="LN202" i="1"/>
  <c r="LR202" i="1"/>
  <c r="LV202" i="1"/>
  <c r="LZ202" i="1"/>
  <c r="MD202" i="1"/>
  <c r="MH202" i="1"/>
  <c r="ML202" i="1"/>
  <c r="MP202" i="1"/>
  <c r="MT202" i="1"/>
  <c r="MX202" i="1"/>
  <c r="NB202" i="1"/>
  <c r="NF202" i="1"/>
  <c r="NJ202" i="1"/>
  <c r="NN202" i="1"/>
  <c r="NR202" i="1"/>
  <c r="NV202" i="1"/>
  <c r="NZ202" i="1"/>
  <c r="OD202" i="1"/>
  <c r="OH202" i="1"/>
  <c r="OL202" i="1"/>
  <c r="OP202" i="1"/>
  <c r="OT202" i="1"/>
  <c r="OW206" i="1"/>
  <c r="OW205" i="1"/>
  <c r="OW215" i="1"/>
  <c r="OW214" i="1"/>
  <c r="OW203" i="1"/>
  <c r="OW202" i="1"/>
  <c r="OW218" i="1"/>
  <c r="OW217" i="1"/>
  <c r="OW209" i="1"/>
  <c r="OW248" i="1"/>
  <c r="ML226" i="1"/>
  <c r="MP226" i="1"/>
  <c r="MT226" i="1"/>
  <c r="MX226" i="1"/>
  <c r="NB226" i="1"/>
  <c r="NF226" i="1"/>
  <c r="NJ226" i="1"/>
  <c r="NN226" i="1"/>
  <c r="NR226" i="1"/>
  <c r="NV226" i="1"/>
  <c r="NZ226" i="1"/>
  <c r="OD226" i="1"/>
  <c r="OH226" i="1"/>
  <c r="OL226" i="1"/>
  <c r="OP226" i="1"/>
  <c r="OT226" i="1"/>
  <c r="OW229" i="1"/>
  <c r="AD225" i="1"/>
  <c r="OW225" i="1"/>
  <c r="OW242" i="1"/>
  <c r="AD230" i="1"/>
  <c r="B227" i="1"/>
  <c r="OW230" i="1" l="1"/>
  <c r="OX166" i="1"/>
  <c r="OW200" i="1"/>
  <c r="OX200" i="1" s="1"/>
  <c r="OW221" i="1"/>
  <c r="OX221" i="1" s="1"/>
  <c r="OW243" i="1"/>
  <c r="OX242" i="1"/>
  <c r="AD227" i="1"/>
  <c r="AD226" i="1"/>
  <c r="OW249" i="1"/>
  <c r="OX248" i="1"/>
  <c r="OW227" i="1"/>
  <c r="OW226" i="1"/>
  <c r="OX225" i="1"/>
  <c r="OW238" i="1"/>
  <c r="OW239" i="1" l="1"/>
  <c r="OX2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</author>
  </authors>
  <commentList>
    <comment ref="G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Owne:</t>
        </r>
        <r>
          <rPr>
            <sz val="9"/>
            <color indexed="81"/>
            <rFont val="Tahoma"/>
            <family val="2"/>
          </rPr>
          <t xml:space="preserve">
Doug Pike associated with several failing charters. Is this individual a turn around specialist?
</t>
        </r>
      </text>
    </comment>
  </commentList>
</comments>
</file>

<file path=xl/sharedStrings.xml><?xml version="1.0" encoding="utf-8"?>
<sst xmlns="http://schemas.openxmlformats.org/spreadsheetml/2006/main" count="4587" uniqueCount="1356">
  <si>
    <t xml:space="preserve">    1000 Instruction</t>
  </si>
  <si>
    <t xml:space="preserve">    2000 Support Services</t>
  </si>
  <si>
    <t xml:space="preserve">       2100 Students </t>
  </si>
  <si>
    <t xml:space="preserve">       2300 General Administration </t>
  </si>
  <si>
    <t xml:space="preserve">       2400 School Administration </t>
  </si>
  <si>
    <t xml:space="preserve">       2500 Central Services</t>
  </si>
  <si>
    <t xml:space="preserve">       2600 Operation &amp; Maintenance of Plant </t>
  </si>
  <si>
    <t xml:space="preserve">       2900 Other Support Services</t>
  </si>
  <si>
    <t xml:space="preserve">    3000 Operation of Noninstructional Services</t>
  </si>
  <si>
    <t xml:space="preserve">    4000 Facilities Acquisition &amp; Construction</t>
  </si>
  <si>
    <t xml:space="preserve">    5000 Debt Service</t>
  </si>
  <si>
    <t>610 School-Sponsored Cocurricular Activities</t>
  </si>
  <si>
    <t>620 School-Sponsored Athletics</t>
  </si>
  <si>
    <t>630 Other Instructional Programs</t>
  </si>
  <si>
    <t>700, 800, 900 Other Programs</t>
  </si>
  <si>
    <t xml:space="preserve">    Subtotal (lines 1-15)</t>
  </si>
  <si>
    <t xml:space="preserve">        2300 General Administration </t>
  </si>
  <si>
    <t xml:space="preserve">        2400 School Administration </t>
  </si>
  <si>
    <t xml:space="preserve">        2500 Central Services</t>
  </si>
  <si>
    <t xml:space="preserve">        2600 Operation &amp; Maintenance of Plant </t>
  </si>
  <si>
    <t xml:space="preserve">        2900 Other Support Services</t>
  </si>
  <si>
    <t xml:space="preserve">     3000 Operation of Noninstructional Services</t>
  </si>
  <si>
    <t xml:space="preserve">     4000 Facilities Acquisition &amp; Construction </t>
  </si>
  <si>
    <t xml:space="preserve">     5000 Debt Service</t>
  </si>
  <si>
    <t xml:space="preserve">     Subtotal (lines 17-27)</t>
  </si>
  <si>
    <t>400 Pupil Transportation</t>
  </si>
  <si>
    <t>530 Dropout Prevention Programs</t>
  </si>
  <si>
    <t>540 Joint Career &amp; Technical Ed. &amp; Vocational Ed. Center</t>
  </si>
  <si>
    <t>550 K-3 Reading</t>
  </si>
  <si>
    <t xml:space="preserve">     Subtotal (lines 16 and 28-32)</t>
  </si>
  <si>
    <t>Classroom Site Project (from page 4, line 14)</t>
  </si>
  <si>
    <t>Instructional Improvement Project (from page 5, line 5)</t>
  </si>
  <si>
    <t>Structured English Immersion Project (from page 6, line 14)</t>
  </si>
  <si>
    <t>Compensatory Instruction Project (from page 6, line 28 )</t>
  </si>
  <si>
    <t>Federal and State Projects (from page 9, line 32)</t>
  </si>
  <si>
    <t xml:space="preserve">     Total (lines 33-38)</t>
  </si>
  <si>
    <t>Regular Instruction</t>
  </si>
  <si>
    <t>Full Time Certified Teachers</t>
  </si>
  <si>
    <t>Full Time Contract Teachers</t>
  </si>
  <si>
    <t>Special Education</t>
  </si>
  <si>
    <t>Other Programs</t>
  </si>
  <si>
    <t>Certified Teacher Salaries</t>
  </si>
  <si>
    <t>Regular Education</t>
  </si>
  <si>
    <t>Vocational Education</t>
  </si>
  <si>
    <t>Athletics, Other</t>
  </si>
  <si>
    <t>Non-Certified Teacher Salaries</t>
  </si>
  <si>
    <t>Contract Teacher Salaries</t>
  </si>
  <si>
    <t>1.  0191  Land and Land Improvements</t>
  </si>
  <si>
    <t>2.  0192  Site Improvements</t>
  </si>
  <si>
    <t>3.  0194  Buildings and Building Improvements</t>
  </si>
  <si>
    <t>4.  0196  Equipment</t>
  </si>
  <si>
    <t>5.  0198  Construction in Progress</t>
  </si>
  <si>
    <t>6.     Total (lines 1-5)</t>
  </si>
  <si>
    <t>CURRENT EXPENSES BY CATEGORY</t>
  </si>
  <si>
    <t>1.  Classroom Instruction excluding Classroom Supplies</t>
  </si>
  <si>
    <t>2.  Classroom Supplies</t>
  </si>
  <si>
    <t>3.  Administration</t>
  </si>
  <si>
    <t>4.  Support Services - Students</t>
  </si>
  <si>
    <t>5.  All Other Support Services and Operations</t>
  </si>
  <si>
    <t>7. Current expenses from federal projects</t>
  </si>
  <si>
    <t>8. Current expenses from State and local projects</t>
  </si>
  <si>
    <t>Page 7</t>
  </si>
  <si>
    <t>Page 10</t>
  </si>
  <si>
    <t>Debt Service</t>
  </si>
  <si>
    <t xml:space="preserve">      1. Interest 6850</t>
  </si>
  <si>
    <t xml:space="preserve">      2. Redemption of Principal</t>
  </si>
  <si>
    <t>Long-term and Short-term Debt</t>
  </si>
  <si>
    <t xml:space="preserve">     1. Long-term Debt Outstanding, July 1, 2018</t>
  </si>
  <si>
    <t xml:space="preserve">     2. Long-term Debt issued during FY 2019</t>
  </si>
  <si>
    <t xml:space="preserve">     3. Long-term Debt retired during FY 2019</t>
  </si>
  <si>
    <t xml:space="preserve">     4. Long-term Debt Outstanding, June 30, 2019</t>
  </si>
  <si>
    <t xml:space="preserve">     5. Short-term Debt Outstanding, July 1, 2018</t>
  </si>
  <si>
    <t xml:space="preserve">     6. Short-term Debt Outstanding, June 30, 2019</t>
  </si>
  <si>
    <t xml:space="preserve">    1310  Tuition from Individuals</t>
  </si>
  <si>
    <t xml:space="preserve">    1320  Tuition from Other Arizona Schools or Districts</t>
  </si>
  <si>
    <t xml:space="preserve">    1410  Transportation Fees from Individuals</t>
  </si>
  <si>
    <t xml:space="preserve">    1500  Earnings on Investments</t>
  </si>
  <si>
    <t xml:space="preserve">    1600  Food Service (from Food Service AFR, line 2)</t>
  </si>
  <si>
    <t xml:space="preserve">    1700  School Activities </t>
  </si>
  <si>
    <t xml:space="preserve">    1750  Revenue from Enterprise Activities</t>
  </si>
  <si>
    <t xml:space="preserve">    1790  Extracurricular Activities Fees Tax Credit</t>
  </si>
  <si>
    <t xml:space="preserve">    1800  Revenue from Community Services Activities</t>
  </si>
  <si>
    <t xml:space="preserve">    1900  Other Revenues and Gains from Local Sources</t>
  </si>
  <si>
    <t xml:space="preserve">    Other Revenue from Local Sources (specify)</t>
  </si>
  <si>
    <t xml:space="preserve">    2100  Unrestricted</t>
  </si>
  <si>
    <t xml:space="preserve">    2200  Restricted</t>
  </si>
  <si>
    <t xml:space="preserve">    Other Revenue from Intermediate Sources (specify)</t>
  </si>
  <si>
    <t xml:space="preserve">      Subtotal (lines 15-17)</t>
  </si>
  <si>
    <t xml:space="preserve">    3110  State Equalization Assistance</t>
  </si>
  <si>
    <t xml:space="preserve">    3130-3150  Other Unrestricted</t>
  </si>
  <si>
    <t xml:space="preserve">    3200  Restricted</t>
  </si>
  <si>
    <t xml:space="preserve">    3900  Revenue for/on Behalf of the School</t>
  </si>
  <si>
    <t xml:space="preserve">    Other Revenue from State Sources (specify)</t>
  </si>
  <si>
    <t xml:space="preserve">      Subtotal (lines 19-23)</t>
  </si>
  <si>
    <t xml:space="preserve">    4800 Federal Impact Aid</t>
  </si>
  <si>
    <t xml:space="preserve">    4900 Revenue for/on Behalf of the School</t>
  </si>
  <si>
    <t xml:space="preserve">    Other Revenue from Federal Sources (specify)</t>
  </si>
  <si>
    <t xml:space="preserve">      Subtotal (lines 25-30)</t>
  </si>
  <si>
    <t>TOTAL REVENUE FROM ALL SOURCES (lines 14, 18, 24, and 31)</t>
  </si>
  <si>
    <t xml:space="preserve">    1420  Transportation Fees from Other schools</t>
  </si>
  <si>
    <t xml:space="preserve">    1920  Contributions and Donations </t>
  </si>
  <si>
    <t xml:space="preserve"> Unrestricted/Restricted Received Directly from the Fed</t>
  </si>
  <si>
    <t xml:space="preserve"> Unrestricted/Restricted Received through the State</t>
  </si>
  <si>
    <t xml:space="preserve"> Revenue Received through Other Intermediate Agencies</t>
  </si>
  <si>
    <t>A Center for Creative Education</t>
  </si>
  <si>
    <t>Academy Del Sol</t>
  </si>
  <si>
    <t>The Academy of Building Industries, Inc.</t>
  </si>
  <si>
    <t>Academy of Math and Science South, Inc.</t>
  </si>
  <si>
    <t>Academy of Math and Science Camelback</t>
  </si>
  <si>
    <t>Academy of Mathematics and Science</t>
  </si>
  <si>
    <t>Academy of Tucson</t>
  </si>
  <si>
    <t>Academy with Community Partners, Inc.</t>
  </si>
  <si>
    <t>Accelerated Elementary and Secondary schools</t>
  </si>
  <si>
    <t>Accelerated Learning Center, Inc.</t>
  </si>
  <si>
    <t>Acclaim Charter School</t>
  </si>
  <si>
    <t>Acorn Montessori schools Inc.</t>
  </si>
  <si>
    <t>AIBT-NON PROFIT CHARTER SCHOOL</t>
  </si>
  <si>
    <t>All Aboard Charter Schools</t>
  </si>
  <si>
    <t>Allen Cochran Enterprises, Inc</t>
  </si>
  <si>
    <t>American Basic School</t>
  </si>
  <si>
    <t>American Charter Schools Foundation Alta Vista</t>
  </si>
  <si>
    <t>American Charter Schools Foundation Apache Trails</t>
  </si>
  <si>
    <t>American Charter Schools Foundation Crestview</t>
  </si>
  <si>
    <t>American Charter Schools Foundation Desert Hills</t>
  </si>
  <si>
    <t>American Charter Schools Foundation Estrella</t>
  </si>
  <si>
    <t>American Charter Schools Foundation Peoria</t>
  </si>
  <si>
    <t>American Charter Schools Foundation South Pointe</t>
  </si>
  <si>
    <t>American Charter Schools Foundation South Ridge</t>
  </si>
  <si>
    <t>American Charter Schools Foundation Sun Valley</t>
  </si>
  <si>
    <t>American Charter Schools Foundation West Phoenix</t>
  </si>
  <si>
    <t>American Leadership Acadmey</t>
  </si>
  <si>
    <t>American Virtual Academy</t>
  </si>
  <si>
    <t>Aprender Tucson</t>
  </si>
  <si>
    <t>Anthem Preparatory Academy Greathearts</t>
  </si>
  <si>
    <t>Archway Classical Academy Arete</t>
  </si>
  <si>
    <t>Archway Classical Academy Chandler</t>
  </si>
  <si>
    <t>Archway Classical Academy Cicero</t>
  </si>
  <si>
    <t>Archway Classical Academy Glendale</t>
  </si>
  <si>
    <t>Archway Classical Academy Lincoln</t>
  </si>
  <si>
    <t xml:space="preserve">Archway Classical Academy North Phoenix </t>
  </si>
  <si>
    <t>Archway Classical Academy Scottsdale</t>
  </si>
  <si>
    <t>Archway Classical Academy Trivium East</t>
  </si>
  <si>
    <t>Archway Classical Academy Trivium West</t>
  </si>
  <si>
    <t>Archway Classical Academy Veritas</t>
  </si>
  <si>
    <t>Arete Preparatory Academy</t>
  </si>
  <si>
    <t>Cicero Preparatory Academy</t>
  </si>
  <si>
    <t>Chandler Preparatory Academy</t>
  </si>
  <si>
    <t>Glendale Preparatory Academy</t>
  </si>
  <si>
    <t>Lincoln Preparatory Academy</t>
  </si>
  <si>
    <t>Maryvale Preparatory Academy Greathearts</t>
  </si>
  <si>
    <t>North Phoenix Preparatory Academy dba Greathearts</t>
  </si>
  <si>
    <t>Scottsdale Preparatory Academy Greathearts</t>
  </si>
  <si>
    <t>Trivium Preparatory Academy Greathearts</t>
  </si>
  <si>
    <t>Veritas Preparatory Academy Greathearts</t>
  </si>
  <si>
    <t>Arizona Academy of Science &amp; Technology, Inc</t>
  </si>
  <si>
    <t>Arizona Agribusiness &amp; Equine Center Inc</t>
  </si>
  <si>
    <t>Arizona Autism Charter Schools Inc.</t>
  </si>
  <si>
    <t>Arizona Call A Teen Youth Resources, Inc</t>
  </si>
  <si>
    <t>Arizona Community Development Corporation</t>
  </si>
  <si>
    <t>Arizona Connections Academy, Inc</t>
  </si>
  <si>
    <t>Arizona Language Preparatory</t>
  </si>
  <si>
    <t>Arizona Montessori Charter School at Anthem</t>
  </si>
  <si>
    <t>Arizona School for the Arts</t>
  </si>
  <si>
    <t>ASU Preparatory Academy -S. Phx MS</t>
  </si>
  <si>
    <t>ASU Preparatory Academy -S. Phx ES</t>
  </si>
  <si>
    <t>ASU Preparatory Academy -Tempe HS</t>
  </si>
  <si>
    <t>ASU Preparatory Academy -So. Phx HS</t>
  </si>
  <si>
    <t>ASU Preparatory Academy -Casa Grande</t>
  </si>
  <si>
    <t>ASU Preparatory Academy -Digital</t>
  </si>
  <si>
    <t>ASU Preparatory Academy - Phoenix Elementary</t>
  </si>
  <si>
    <t>ASU Preparatory Academy - Phoenix Middle School</t>
  </si>
  <si>
    <t>ASU Preparatory Academy - Polytechnic Middle School</t>
  </si>
  <si>
    <t>ASU Preparatory Academy - Phoenix High School</t>
  </si>
  <si>
    <t>ASU Preparatory Academy - Polytechnic High School</t>
  </si>
  <si>
    <t>ASU Preparatory Academy - Polytechnic Elementary</t>
  </si>
  <si>
    <t>Avondale Learning dba Precision Academy</t>
  </si>
  <si>
    <t>AZ Compass Schools, Inc</t>
  </si>
  <si>
    <t>Az-Tec High School</t>
  </si>
  <si>
    <t>Ball Charter Schools (Dobson)</t>
  </si>
  <si>
    <t>Ball Charter Schools (Hearn)</t>
  </si>
  <si>
    <t>Ball Charter Schools (Val Vista)</t>
  </si>
  <si>
    <t>BASIS Schools, Goodyear</t>
  </si>
  <si>
    <t>BASIS Schools, Goodyear Primary</t>
  </si>
  <si>
    <t>BASIS Schools, Scottsdale Primary</t>
  </si>
  <si>
    <t>BASIS Schools, Chandler Primary</t>
  </si>
  <si>
    <t xml:space="preserve">BASIS Schools, Tucson </t>
  </si>
  <si>
    <t>BASIS Schools, OV</t>
  </si>
  <si>
    <t>BASIS Schools, Scottsdale</t>
  </si>
  <si>
    <t>BASIS Schools, Peoria</t>
  </si>
  <si>
    <t>BASIS Schools, Chandler</t>
  </si>
  <si>
    <t>BASIS Schools, Flagstaff</t>
  </si>
  <si>
    <t>BASIS Schools, Tucson North</t>
  </si>
  <si>
    <t>BASIS Schools, Phoenix</t>
  </si>
  <si>
    <t>BASIS Schools, Ahwatukee</t>
  </si>
  <si>
    <t>BASIS Schools, Mesa</t>
  </si>
  <si>
    <t>BASIS Schools, Phoenix Central</t>
  </si>
  <si>
    <t>BASIS Schools, OVP</t>
  </si>
  <si>
    <t>BASIS Schools, Prescott</t>
  </si>
  <si>
    <t>BASIS Schools,Peoria Primary</t>
  </si>
  <si>
    <t>BASIS Schools,Phoenix South Primary</t>
  </si>
  <si>
    <t>BASIS Schools, Chandler Primary North</t>
  </si>
  <si>
    <t>Benchmark School, Inc.</t>
  </si>
  <si>
    <t>Benjamin Franklin Charter School</t>
  </si>
  <si>
    <t>Blue Adobe Project</t>
  </si>
  <si>
    <t>Blueprint Education, Inc.</t>
  </si>
  <si>
    <t>Boys &amp; Girls Clubs of the East Valley dba Mesa Arts Academy</t>
  </si>
  <si>
    <t>Bright Beginnings School, Inc.</t>
  </si>
  <si>
    <t>CAFA Inc., dba Learning Foundation Performing Arts Alta Mesa</t>
  </si>
  <si>
    <t>CAFA, Inc., dba Learning Foundation Performing Arts Gilbert</t>
  </si>
  <si>
    <t>CAFA Inc., dba Learning Foundation Performing Arts School</t>
  </si>
  <si>
    <t>Calibre Academy, Inc.</t>
  </si>
  <si>
    <t>Cambridge Academy East</t>
  </si>
  <si>
    <t>Camelback Education, Inc.</t>
  </si>
  <si>
    <t>Camino Montessori</t>
  </si>
  <si>
    <t>Candeo Schools, Inc.</t>
  </si>
  <si>
    <t>Canyon Rose Academy, Inc.</t>
  </si>
  <si>
    <t>Carden of Tucson, Inc</t>
  </si>
  <si>
    <t>Career Development, Inc.</t>
  </si>
  <si>
    <t>Career Success</t>
  </si>
  <si>
    <t>Carpe Diem Collegiate High School</t>
  </si>
  <si>
    <t>CASA Academy</t>
  </si>
  <si>
    <t>Center for Academic Success</t>
  </si>
  <si>
    <t>Challenge School, Inc.</t>
  </si>
  <si>
    <t>Challenger Basic School, Inc.</t>
  </si>
  <si>
    <t>Cholla Academy</t>
  </si>
  <si>
    <t>CITY Center for Collaborative Learning</t>
  </si>
  <si>
    <t>Cochise Community Development Corporation</t>
  </si>
  <si>
    <t>Collaborative Pathways, Inc.</t>
  </si>
  <si>
    <t>Compass High School, Inc.</t>
  </si>
  <si>
    <t>Compass Points International, Inc.</t>
  </si>
  <si>
    <t>Concordia Charter School, Inc</t>
  </si>
  <si>
    <t>Cornerstone Charter School, Inc.</t>
  </si>
  <si>
    <t>Country Gardens Charter Schools</t>
  </si>
  <si>
    <t>CPLC Community Schools</t>
  </si>
  <si>
    <t>Create Academy</t>
  </si>
  <si>
    <t>Crown Charter School, Inc.</t>
  </si>
  <si>
    <t>Daisy Education Corporation Davis Mothan</t>
  </si>
  <si>
    <t>Daisy Education Corporation Sonoran Science Academy Peoria</t>
  </si>
  <si>
    <t>Desert Heights Charter Schools</t>
  </si>
  <si>
    <t>Desert Rose Academy, Inc.</t>
  </si>
  <si>
    <t>Desert Sky Community School</t>
  </si>
  <si>
    <t>Desert Springs Academy</t>
  </si>
  <si>
    <t>Desert Star Academy</t>
  </si>
  <si>
    <t>Desert Star Community School, Inc.</t>
  </si>
  <si>
    <t>Destiny School, Incorporated</t>
  </si>
  <si>
    <t>Discovery Plus Academy</t>
  </si>
  <si>
    <t>E-Institute Charter Schools, Inc</t>
  </si>
  <si>
    <t>EAGLE College Prep Harmony</t>
  </si>
  <si>
    <t>EAGLE College Prep Maryvale</t>
  </si>
  <si>
    <t>EAGLE College Prep Mesa</t>
  </si>
  <si>
    <t>EAGLE South Mountain Charter, Inc.</t>
  </si>
  <si>
    <t>East Valley Academy</t>
  </si>
  <si>
    <t>Eastpointe High School, Inc.</t>
  </si>
  <si>
    <t>Ed Ahead, Inc.</t>
  </si>
  <si>
    <t>The Edge School Inc</t>
  </si>
  <si>
    <t>Edkey, Inc. Arizona Conservatory for Arts &amp; Academics</t>
  </si>
  <si>
    <t>Edkey, Inc. Pathfinder</t>
  </si>
  <si>
    <t>Edkey, Inc. Redwood</t>
  </si>
  <si>
    <t>Edkey, Inc. Sequoia</t>
  </si>
  <si>
    <t>Edkey, Inc.Sequoia Choice Schools</t>
  </si>
  <si>
    <t>Edkey, Inc. Pathway</t>
  </si>
  <si>
    <t>Edkey, Inc. Ranch</t>
  </si>
  <si>
    <t>Edkey, Inc.Deaf</t>
  </si>
  <si>
    <t>Edkey, Inc. Sequoia Village</t>
  </si>
  <si>
    <t>Educational Impact, Inc</t>
  </si>
  <si>
    <t>Educational Options Foundation</t>
  </si>
  <si>
    <t>EduPreneurship, Inc.</t>
  </si>
  <si>
    <t>EDUPRIZE SCHOOLS LLC</t>
  </si>
  <si>
    <t>Empower College Prep</t>
  </si>
  <si>
    <t>Espiritu Community Development Corporation</t>
  </si>
  <si>
    <t>Espiritu Schools</t>
  </si>
  <si>
    <t>Ethos Academy:  A Challenge Foundation Academy</t>
  </si>
  <si>
    <t>Excalibur Charter School, Inc.</t>
  </si>
  <si>
    <t>Fit Kids, Inc.</t>
  </si>
  <si>
    <t>FLAGSTAFF ARTS AND LEADERSHIP ACADEMY</t>
  </si>
  <si>
    <t>Flagstaff Junior Academy</t>
  </si>
  <si>
    <t>Flagstaff Montessori, LLC</t>
  </si>
  <si>
    <t>Foothills Academy</t>
  </si>
  <si>
    <t>Fountain Hills Charter School</t>
  </si>
  <si>
    <t>Franklin Phonetic Primary School</t>
  </si>
  <si>
    <t>Freedom Academy, Inc</t>
  </si>
  <si>
    <t>GAR, LLC</t>
  </si>
  <si>
    <t>GEM CHARTER SCHOOL</t>
  </si>
  <si>
    <t>Genesis Academy</t>
  </si>
  <si>
    <t>George Gervin Youth Center, Inc.</t>
  </si>
  <si>
    <t>Graysmark Schools Corporation</t>
  </si>
  <si>
    <t>Great Expectations Academy</t>
  </si>
  <si>
    <t>The Griffin Foundation, The</t>
  </si>
  <si>
    <t>Ha:San Educational Services</t>
  </si>
  <si>
    <t>Happy Valley East</t>
  </si>
  <si>
    <t>Happy Valley School, Inc</t>
  </si>
  <si>
    <t>Harvest Power Community Development Group, Inc.</t>
  </si>
  <si>
    <t>Haven Montessori Charter School</t>
  </si>
  <si>
    <t>Heritage Academy Laveen, Inc.</t>
  </si>
  <si>
    <t>Heritage Academy Queen Creek, Inc.</t>
  </si>
  <si>
    <t>Heritage Academy, Inc.</t>
  </si>
  <si>
    <t>Heritage Elementary School</t>
  </si>
  <si>
    <t>Hermosa Montessori Charter School</t>
  </si>
  <si>
    <t>Highland Free School</t>
  </si>
  <si>
    <t>Hirsch Academy: A Challenge Foundation Academy</t>
  </si>
  <si>
    <t>Horizon Honors Elementary School</t>
  </si>
  <si>
    <t>Horizon Community Learning Center</t>
  </si>
  <si>
    <t>Humanities and Sciences Academy of the U.S., Inc.</t>
  </si>
  <si>
    <t xml:space="preserve"> Cortez Park Middle Imagine</t>
  </si>
  <si>
    <t>Imagine Avondale Elementary, Inc.</t>
  </si>
  <si>
    <t>Imagine Avondale Middle, Inc.</t>
  </si>
  <si>
    <t>Imagine Camelback Middle, Inc.</t>
  </si>
  <si>
    <t>Imagine Charter Elementary at Camelback, Inc.</t>
  </si>
  <si>
    <t>Imagine Charter Elementary at Desert West, Inc.</t>
  </si>
  <si>
    <t>Imagine Coolidge Elementary, Inc.</t>
  </si>
  <si>
    <t xml:space="preserve">Imagine Desert West Middle, Inc. </t>
  </si>
  <si>
    <t>Imagine Middle at East Mesa, Inc.</t>
  </si>
  <si>
    <t>Imagine Middle Surprise, Inc.</t>
  </si>
  <si>
    <t>Imagine Prep Coolidge Inc</t>
  </si>
  <si>
    <t>Imagine Prep Superstition, INC</t>
  </si>
  <si>
    <t>Imagine Preparatory Surprise, Inc</t>
  </si>
  <si>
    <t>Imagine Superstition Middle, INC</t>
  </si>
  <si>
    <t>Imagine Rosefield</t>
  </si>
  <si>
    <t>West Gilbert Charter Elementary School, Inc. Imagine</t>
  </si>
  <si>
    <t>West Gilbert Charter Middle School, Inc. Imagine</t>
  </si>
  <si>
    <t>Incito Schools</t>
  </si>
  <si>
    <t>Insititute for Transformatived Education, Inc.</t>
  </si>
  <si>
    <t>Integrity Education Corporation</t>
  </si>
  <si>
    <t>IntelliSchool Charter High School</t>
  </si>
  <si>
    <t>International Commerce Secondary Schools, Inc.</t>
  </si>
  <si>
    <t>James Madison Preparatory School</t>
  </si>
  <si>
    <t>James Sandoval Preparatory High School Crown Pointe</t>
  </si>
  <si>
    <t>Juniper Tree Academy</t>
  </si>
  <si>
    <t>Kaizen Discover U</t>
  </si>
  <si>
    <t>Kaizen Colegio Petite</t>
  </si>
  <si>
    <t>Kaizen Advanced U</t>
  </si>
  <si>
    <t>Kaizen El Dorado High school</t>
  </si>
  <si>
    <t>Kaizen Gilbert Arts</t>
  </si>
  <si>
    <t>Kaizen Havasu</t>
  </si>
  <si>
    <t>Kaizen Liberty Arts</t>
  </si>
  <si>
    <t>Kaizen Maya High</t>
  </si>
  <si>
    <t>Kaizen Mission Heigths</t>
  </si>
  <si>
    <t>Kaizen Skyview</t>
  </si>
  <si>
    <t>Kaizen South Pointe El</t>
  </si>
  <si>
    <t>Kaizen South Pointe Jr Hi</t>
  </si>
  <si>
    <t>Kaizen Tempe Accelerated</t>
  </si>
  <si>
    <t>Kaizen Vista Grove Middle</t>
  </si>
  <si>
    <t>Kestrel Shools, Inc.</t>
  </si>
  <si>
    <t>Keystone Montessori Charter School, Inc.</t>
  </si>
  <si>
    <t>Khalsa Family Service</t>
  </si>
  <si>
    <t>Khalsa Montessori Elementary Schools</t>
  </si>
  <si>
    <t>KINGMAN ACADEMY OF LEARNING</t>
  </si>
  <si>
    <t>La Tierra Community School</t>
  </si>
  <si>
    <t>LEAD Charter Schools</t>
  </si>
  <si>
    <t>Leading Edge Acdemy Maricopa</t>
  </si>
  <si>
    <t>Legacy Education Group</t>
  </si>
  <si>
    <t>Legacy Traditional School - Queen Creek</t>
  </si>
  <si>
    <t>Legacy Traditional School - Maricopa</t>
  </si>
  <si>
    <t>Legacy Traditional School - Casa Grande</t>
  </si>
  <si>
    <t>Legacy Traditional School - Avondale</t>
  </si>
  <si>
    <t>Legacy Traditional School - Chandler</t>
  </si>
  <si>
    <t>Legacy Traditional School - Gilbert</t>
  </si>
  <si>
    <t>Legacy Traditional School -Glendale</t>
  </si>
  <si>
    <t>Legacy Traditional School - N. Chandler</t>
  </si>
  <si>
    <t>Legacy Traditional School - NW Tucson</t>
  </si>
  <si>
    <t>Legacy Traditional School-Peoria</t>
  </si>
  <si>
    <t>Legacy Traditional School-Surprise</t>
  </si>
  <si>
    <t>Leman Academy of Excellence, Inc.</t>
  </si>
  <si>
    <t>Liberty High School</t>
  </si>
  <si>
    <t>Liberty Traditional Charter School</t>
  </si>
  <si>
    <t>Lifelong Learning Research Institute Inc.</t>
  </si>
  <si>
    <t>Little Lamb Community School</t>
  </si>
  <si>
    <t>Madison Highland Prep</t>
  </si>
  <si>
    <t>MCCCD Gateway Early College High School</t>
  </si>
  <si>
    <t>Mary Ellen Halborson Education Foundation</t>
  </si>
  <si>
    <t>Masada Charter School</t>
  </si>
  <si>
    <t>Math and Science Success Academy</t>
  </si>
  <si>
    <t>MCCCD Phoenix College Preparatory Academy</t>
  </si>
  <si>
    <t>Metropolitan Arts Institute, Inc.</t>
  </si>
  <si>
    <t>Mexicayotl Academy, Inc.</t>
  </si>
  <si>
    <t>Midtown Primary School</t>
  </si>
  <si>
    <t>Milestones Charter School</t>
  </si>
  <si>
    <t>Mingus Springs Charter School</t>
  </si>
  <si>
    <t>Mohave  Accelerated Elementary School</t>
  </si>
  <si>
    <t>Mohave Accelerated Learning Center</t>
  </si>
  <si>
    <t>Montessori Academy</t>
  </si>
  <si>
    <t>Montessori Day Public Schools Chartered</t>
  </si>
  <si>
    <t>Montessori Education Centre - Charter School</t>
  </si>
  <si>
    <t>Montessori House</t>
  </si>
  <si>
    <t>Montessori Schoolhouse of Tucson</t>
  </si>
  <si>
    <t>Morrison Education Group dba Sun Valley Charter School</t>
  </si>
  <si>
    <t>Mountain Oak Charter School, Inc.</t>
  </si>
  <si>
    <t>Mountain Rose Academy, Inc.</t>
  </si>
  <si>
    <t>Mountain School Inc.</t>
  </si>
  <si>
    <t>New Horizon School for the Performing Arts</t>
  </si>
  <si>
    <t>New School for the Arts</t>
  </si>
  <si>
    <t>New School for the Arts Middle</t>
  </si>
  <si>
    <t>New World Educational Center</t>
  </si>
  <si>
    <t>Noah Webster Schools-Mesa</t>
  </si>
  <si>
    <t>Noah Webster Schools-Pima</t>
  </si>
  <si>
    <t>NORTH STAR CHARTER SCHOOL, INC.</t>
  </si>
  <si>
    <t>Northland Preparatory Academy</t>
  </si>
  <si>
    <t>Nosotros Academy</t>
  </si>
  <si>
    <t>Ombudsman Educational Services, Ltd.</t>
  </si>
  <si>
    <t>Omega Alpha Academy</t>
  </si>
  <si>
    <t>Open Doors Community School</t>
  </si>
  <si>
    <t>P.L.C. Charter Schools</t>
  </si>
  <si>
    <t>Pace Preparatory Academy, Inc.</t>
  </si>
  <si>
    <t>Painted Desert Demonstration Projects, Inc.</t>
  </si>
  <si>
    <t>Pan American Elementary</t>
  </si>
  <si>
    <t>Painted DesertMontessori</t>
  </si>
  <si>
    <t>Painted Pony Ranch Charter</t>
  </si>
  <si>
    <t>Paragon Management, Inc.</t>
  </si>
  <si>
    <t>Paramount Education Studies Inc</t>
  </si>
  <si>
    <t>Park View School, Inc.</t>
  </si>
  <si>
    <t>PAS Charter Inc.</t>
  </si>
  <si>
    <t>Patagonia Montessori Elementary School</t>
  </si>
  <si>
    <t>Pathfinder Charter School Foundation Imagine Cortez El</t>
  </si>
  <si>
    <t>Pathways in Education-Arizona</t>
  </si>
  <si>
    <t>PEAK School, Inc., The</t>
  </si>
  <si>
    <t>Pensar Academy</t>
  </si>
  <si>
    <t>Phoenix Advantage Charter School</t>
  </si>
  <si>
    <t>Phoenix Education Management LLC</t>
  </si>
  <si>
    <t>The Phoenix School of Academic Excellence</t>
  </si>
  <si>
    <t>Pillar Charter School</t>
  </si>
  <si>
    <t>Pima Prevention Partnership Arizona Collegiate High School</t>
  </si>
  <si>
    <t>Pima Prevention Partnership</t>
  </si>
  <si>
    <t>Pima Rose Academy, Inc.</t>
  </si>
  <si>
    <t>PINE FOREST EDUCATION ASSOCIATION, INC</t>
  </si>
  <si>
    <t>Pinnacle Education-Kino Academy, Inc.</t>
  </si>
  <si>
    <t>Pinnacle Education-Tempe, Inc</t>
  </si>
  <si>
    <t>Pinnacle Education-Westmark Chandler Boulevard, Inc</t>
  </si>
  <si>
    <t>Pioneer Preparatory School</t>
  </si>
  <si>
    <t>PLC Arts Academy at Scottsdale</t>
  </si>
  <si>
    <t>Pointe Educational Services</t>
  </si>
  <si>
    <t>PPEP Tec High School</t>
  </si>
  <si>
    <t>Portable Practical Education Program (PPEP, Inc)</t>
  </si>
  <si>
    <t>Premier Charter High School</t>
  </si>
  <si>
    <t>PRESCOTT VALLEY CHARTER SCHOOL</t>
  </si>
  <si>
    <t>Presidio School</t>
  </si>
  <si>
    <t>Reid Traditional Schools' Painted Rock Academy</t>
  </si>
  <si>
    <t>Reid Traditional Schools' Valley Academy</t>
  </si>
  <si>
    <t>Research Based Education Corporation</t>
  </si>
  <si>
    <t>Ridgeline Academy, Inc.</t>
  </si>
  <si>
    <t>RSD Charter School</t>
  </si>
  <si>
    <t>SAGE ACADEMY CHARTER SCHOOL</t>
  </si>
  <si>
    <t>SRPMIC COMMUNITY SCHOOLS</t>
  </si>
  <si>
    <t>San Tan Montessori School, Inc.</t>
  </si>
  <si>
    <t>SANTA CRUZ VALLEY OPPORTUNITIES IN EDUCATION</t>
  </si>
  <si>
    <t>Satori, Inc.</t>
  </si>
  <si>
    <t>SC Jensen Corporation</t>
  </si>
  <si>
    <t>Scottsdale Country Day School</t>
  </si>
  <si>
    <t>Sedona Charter School, Inc.</t>
  </si>
  <si>
    <t>Self Development Academy-Phoenix</t>
  </si>
  <si>
    <t>Self Development Charter School</t>
  </si>
  <si>
    <t>Shonto Preparatory Tehcnology High School</t>
  </si>
  <si>
    <t>Skyline Gila River Schools, LLC</t>
  </si>
  <si>
    <t>Skyline Schools, Inc</t>
  </si>
  <si>
    <t>Skyview School, Inc.</t>
  </si>
  <si>
    <t>Sonoran Desert School</t>
  </si>
  <si>
    <t>South Phoenix Academy, Inc.</t>
  </si>
  <si>
    <t>South Valley Academy, Inc.</t>
  </si>
  <si>
    <t>Southern Arizona Community Academy, Inc.</t>
  </si>
  <si>
    <t>Southgate Academy, Inc</t>
  </si>
  <si>
    <t>Southwest Leadership Academy</t>
  </si>
  <si>
    <t>STEP UP Schools, Inc.</t>
  </si>
  <si>
    <t>Stepping Stones Academy, Inc.</t>
  </si>
  <si>
    <t>StrengthBuilding Partners</t>
  </si>
  <si>
    <t>SUCCESS SCHOOL ARIZONA CHARTER ACADEMY</t>
  </si>
  <si>
    <t>Telesis Center for Learning, Inc.</t>
  </si>
  <si>
    <t>Tempe Preparatory Academy</t>
  </si>
  <si>
    <t>The Charter Foundation Inc. AmeriSchools Academy</t>
  </si>
  <si>
    <t>The FARM at Mission Montessori</t>
  </si>
  <si>
    <t>The Grande Innovation Academy</t>
  </si>
  <si>
    <t>The Odyssey Preparatory Academy, Inc.</t>
  </si>
  <si>
    <t>The Paideia Academies, Inc.</t>
  </si>
  <si>
    <t>The Shelby School</t>
  </si>
  <si>
    <t>Triumphant Learning Center</t>
  </si>
  <si>
    <t>Tucson Country Day School, Inc.</t>
  </si>
  <si>
    <t>Tucson International Academy, Inc.</t>
  </si>
  <si>
    <t>TUCSON PREPARATORY SCHOOL</t>
  </si>
  <si>
    <t>Tucson Youth Development, Inc./ACE Charter High School</t>
  </si>
  <si>
    <t>Twenty First Century Charter School, Inc. Bennett Academy</t>
  </si>
  <si>
    <t>Valley of the Sun Waldorf Education Association</t>
  </si>
  <si>
    <t>Vector School District, Inc</t>
  </si>
  <si>
    <t>Victory Collegiate Academy</t>
  </si>
  <si>
    <t>Victory High School, Inc.</t>
  </si>
  <si>
    <t>Villa Montessori Charter School</t>
  </si>
  <si>
    <t>Vision Charter School</t>
  </si>
  <si>
    <t>Vista Charter</t>
  </si>
  <si>
    <t>Vista College Preparatory, Inc.</t>
  </si>
  <si>
    <t>West Valley Arts &amp; Technology Academy</t>
  </si>
  <si>
    <t>Western School of Science and Technology</t>
  </si>
  <si>
    <t>Young Scholars Academy Charter School</t>
  </si>
  <si>
    <t>Yuma Private Industry Council dba Ed Opportunity Center</t>
  </si>
  <si>
    <t>Academy of Excellence</t>
  </si>
  <si>
    <t xml:space="preserve">Ahwatukee Foothills Prep </t>
  </si>
  <si>
    <t>Ambassador Academy</t>
  </si>
  <si>
    <t>Teleos Preparatory Academy Greathearts</t>
  </si>
  <si>
    <t>Bradley Academy of Excellence, Inc</t>
  </si>
  <si>
    <t>Early Career Academy</t>
  </si>
  <si>
    <t>Employ-Ability Unlimited</t>
  </si>
  <si>
    <t>Founding Fathers Academies</t>
  </si>
  <si>
    <t xml:space="preserve">Friendly House Inc. </t>
  </si>
  <si>
    <t xml:space="preserve">Global Renaissance Academy </t>
  </si>
  <si>
    <t>Imagine Elementary at Tempe</t>
  </si>
  <si>
    <t>Innovative Humanities Education Corp</t>
  </si>
  <si>
    <t xml:space="preserve">Athlos Trad. Academy Legacy Traditional School- Chandler </t>
  </si>
  <si>
    <t>Legacy Schools</t>
  </si>
  <si>
    <t>Life Skills of Arizona, Inc.</t>
  </si>
  <si>
    <t>Tucson Collegiate Prep., Inc.</t>
  </si>
  <si>
    <t>Patriot Academy</t>
  </si>
  <si>
    <t>Phoenix Collegiate Academy, Inc.</t>
  </si>
  <si>
    <t>PS Charter Schools</t>
  </si>
  <si>
    <t>Sonoran Science Academy Broadway</t>
  </si>
  <si>
    <t>Starshine Academy</t>
  </si>
  <si>
    <t>SySTEM Schools</t>
  </si>
  <si>
    <t>078791000</t>
  </si>
  <si>
    <t>108719000</t>
  </si>
  <si>
    <t>CTDS</t>
  </si>
  <si>
    <t>138761000</t>
  </si>
  <si>
    <t>108734000</t>
  </si>
  <si>
    <t>088704000</t>
  </si>
  <si>
    <t>078242000</t>
  </si>
  <si>
    <t>078270000</t>
  </si>
  <si>
    <t>108713000</t>
  </si>
  <si>
    <t>108665000</t>
  </si>
  <si>
    <t>078794000</t>
  </si>
  <si>
    <t>108767000</t>
  </si>
  <si>
    <t>078979000</t>
  </si>
  <si>
    <t>078701000</t>
  </si>
  <si>
    <t>138760000</t>
  </si>
  <si>
    <t>078793000</t>
  </si>
  <si>
    <t>118705000</t>
  </si>
  <si>
    <t>118706000</t>
  </si>
  <si>
    <t>078967000</t>
  </si>
  <si>
    <t>078724000</t>
  </si>
  <si>
    <t>078989000</t>
  </si>
  <si>
    <t>108794000</t>
  </si>
  <si>
    <t>118703000</t>
  </si>
  <si>
    <t>078950000</t>
  </si>
  <si>
    <t>078947000</t>
  </si>
  <si>
    <t>078948000</t>
  </si>
  <si>
    <t>078951000</t>
  </si>
  <si>
    <t>078983000</t>
  </si>
  <si>
    <t>078517000</t>
  </si>
  <si>
    <t>078953000</t>
  </si>
  <si>
    <t>078956000</t>
  </si>
  <si>
    <t>138754000</t>
  </si>
  <si>
    <t>078725000</t>
  </si>
  <si>
    <t>078926000</t>
  </si>
  <si>
    <t>108785000</t>
  </si>
  <si>
    <t>078525000</t>
  </si>
  <si>
    <t>078247000</t>
  </si>
  <si>
    <t>078597000</t>
  </si>
  <si>
    <t>078248000</t>
  </si>
  <si>
    <t>078406000</t>
  </si>
  <si>
    <t>078234000</t>
  </si>
  <si>
    <t>078214000</t>
  </si>
  <si>
    <t>078590000</t>
  </si>
  <si>
    <t>078266000</t>
  </si>
  <si>
    <t>078595000</t>
  </si>
  <si>
    <t>078596000</t>
  </si>
  <si>
    <t>078527000</t>
  </si>
  <si>
    <t>078249000</t>
  </si>
  <si>
    <t>078515000</t>
  </si>
  <si>
    <t>078540000</t>
  </si>
  <si>
    <t>078235000</t>
  </si>
  <si>
    <t>078592000</t>
  </si>
  <si>
    <t>078584000</t>
  </si>
  <si>
    <t>078533000</t>
  </si>
  <si>
    <t>078591000</t>
  </si>
  <si>
    <t>078984000</t>
  </si>
  <si>
    <t>078665000</t>
  </si>
  <si>
    <t>138785000</t>
  </si>
  <si>
    <t>078587000</t>
  </si>
  <si>
    <t>078510000</t>
  </si>
  <si>
    <t>078707000</t>
  </si>
  <si>
    <t>078993000</t>
  </si>
  <si>
    <t>078226000</t>
  </si>
  <si>
    <t>078723000</t>
  </si>
  <si>
    <t>108709000</t>
  </si>
  <si>
    <t>078511000</t>
  </si>
  <si>
    <t>078260000</t>
  </si>
  <si>
    <t>078991000</t>
  </si>
  <si>
    <t>078722000</t>
  </si>
  <si>
    <t>078559000</t>
  </si>
  <si>
    <t>078267000</t>
  </si>
  <si>
    <t>078285000</t>
  </si>
  <si>
    <t>078277000</t>
  </si>
  <si>
    <t>118716000</t>
  </si>
  <si>
    <t>078284000</t>
  </si>
  <si>
    <t>078546000</t>
  </si>
  <si>
    <t>078250000</t>
  </si>
  <si>
    <t>078251000</t>
  </si>
  <si>
    <t>078207000</t>
  </si>
  <si>
    <t>078208000</t>
  </si>
  <si>
    <t>078205000</t>
  </si>
  <si>
    <t>078614000</t>
  </si>
  <si>
    <t>078542000</t>
  </si>
  <si>
    <t>148757000</t>
  </si>
  <si>
    <t>078988000</t>
  </si>
  <si>
    <t>078987000</t>
  </si>
  <si>
    <t>078586000</t>
  </si>
  <si>
    <t>078269000</t>
  </si>
  <si>
    <t>078268000</t>
  </si>
  <si>
    <t>078272000</t>
  </si>
  <si>
    <t>078273000</t>
  </si>
  <si>
    <t>108725000</t>
  </si>
  <si>
    <t>078575000</t>
  </si>
  <si>
    <t>078736000</t>
  </si>
  <si>
    <t>078588000</t>
  </si>
  <si>
    <t>078589000</t>
  </si>
  <si>
    <t>038707000</t>
  </si>
  <si>
    <t>108737000</t>
  </si>
  <si>
    <t>078403000</t>
  </si>
  <si>
    <t>078212000</t>
  </si>
  <si>
    <t>078225000</t>
  </si>
  <si>
    <t>078231000</t>
  </si>
  <si>
    <t>108404000</t>
  </si>
  <si>
    <t>138786000</t>
  </si>
  <si>
    <t>078283000</t>
  </si>
  <si>
    <t>078282000</t>
  </si>
  <si>
    <t>078236000</t>
  </si>
  <si>
    <t>078972000</t>
  </si>
  <si>
    <t>078766000</t>
  </si>
  <si>
    <t>078754000</t>
  </si>
  <si>
    <t>108501000</t>
  </si>
  <si>
    <t>078745000</t>
  </si>
  <si>
    <t>078613000</t>
  </si>
  <si>
    <t>078762000</t>
  </si>
  <si>
    <t>078565000</t>
  </si>
  <si>
    <t>078564000</t>
  </si>
  <si>
    <t>098749000</t>
  </si>
  <si>
    <t>078909000</t>
  </si>
  <si>
    <t>078768000</t>
  </si>
  <si>
    <t>078959000</t>
  </si>
  <si>
    <t>078211000</t>
  </si>
  <si>
    <t>078534000</t>
  </si>
  <si>
    <t>108715000</t>
  </si>
  <si>
    <t>108777000</t>
  </si>
  <si>
    <t>098745000</t>
  </si>
  <si>
    <t>078524000</t>
  </si>
  <si>
    <t>148761000</t>
  </si>
  <si>
    <t>078218000</t>
  </si>
  <si>
    <t>028750000</t>
  </si>
  <si>
    <t>078772000</t>
  </si>
  <si>
    <t>078957000</t>
  </si>
  <si>
    <t>078995000</t>
  </si>
  <si>
    <t>108720000</t>
  </si>
  <si>
    <t>028701000</t>
  </si>
  <si>
    <t>108909000</t>
  </si>
  <si>
    <t>108788000</t>
  </si>
  <si>
    <t>138501000</t>
  </si>
  <si>
    <t>078530000</t>
  </si>
  <si>
    <t>078994000</t>
  </si>
  <si>
    <t>078513000</t>
  </si>
  <si>
    <t>108793000</t>
  </si>
  <si>
    <t>078253000</t>
  </si>
  <si>
    <t>108666000</t>
  </si>
  <si>
    <t>108502000</t>
  </si>
  <si>
    <t>078577000</t>
  </si>
  <si>
    <t>078621000</t>
  </si>
  <si>
    <t>108787000</t>
  </si>
  <si>
    <t>108732000</t>
  </si>
  <si>
    <t>108771000</t>
  </si>
  <si>
    <t>138714000</t>
  </si>
  <si>
    <t>048701000</t>
  </si>
  <si>
    <t>058703000</t>
  </si>
  <si>
    <t>078911000</t>
  </si>
  <si>
    <t>078202000</t>
  </si>
  <si>
    <t>078222000</t>
  </si>
  <si>
    <t>078223000</t>
  </si>
  <si>
    <t>078541000</t>
  </si>
  <si>
    <t>078509000</t>
  </si>
  <si>
    <t>078683000</t>
  </si>
  <si>
    <t>108781000</t>
  </si>
  <si>
    <t>108506000</t>
  </si>
  <si>
    <t>108653000</t>
  </si>
  <si>
    <t>078742000</t>
  </si>
  <si>
    <t>078740000</t>
  </si>
  <si>
    <t>078915000</t>
  </si>
  <si>
    <t>078705000</t>
  </si>
  <si>
    <t>078246000</t>
  </si>
  <si>
    <t>138705000</t>
  </si>
  <si>
    <t>078744000</t>
  </si>
  <si>
    <t>078917000</t>
  </si>
  <si>
    <t>078558000</t>
  </si>
  <si>
    <t>078717000</t>
  </si>
  <si>
    <t>078687000</t>
  </si>
  <si>
    <t>078401000</t>
  </si>
  <si>
    <t>078103000</t>
  </si>
  <si>
    <t>078711000</t>
  </si>
  <si>
    <t>078275000</t>
  </si>
  <si>
    <t>078239000</t>
  </si>
  <si>
    <t>078254000</t>
  </si>
  <si>
    <t>078901000</t>
  </si>
  <si>
    <t>078785000</t>
  </si>
  <si>
    <t>038750000</t>
  </si>
  <si>
    <t>038752000</t>
  </si>
  <si>
    <t>038705000</t>
  </si>
  <si>
    <t>078628000</t>
  </si>
  <si>
    <t>078755000</t>
  </si>
  <si>
    <t>078528000</t>
  </si>
  <si>
    <t>078679000</t>
  </si>
  <si>
    <t>078774000</t>
  </si>
  <si>
    <t>078708000</t>
  </si>
  <si>
    <t>078585000</t>
  </si>
  <si>
    <t>118709000</t>
  </si>
  <si>
    <t>108770000</t>
  </si>
  <si>
    <t>108789000</t>
  </si>
  <si>
    <t>108726000</t>
  </si>
  <si>
    <t>078594000</t>
  </si>
  <si>
    <t>078998000</t>
  </si>
  <si>
    <t>148760000</t>
  </si>
  <si>
    <t>038755000</t>
  </si>
  <si>
    <t>078259000</t>
  </si>
  <si>
    <t>078258000</t>
  </si>
  <si>
    <t>078712000</t>
  </si>
  <si>
    <t>078985000</t>
  </si>
  <si>
    <t>108701000</t>
  </si>
  <si>
    <t>108775000</t>
  </si>
  <si>
    <t>078204000</t>
  </si>
  <si>
    <t>078233000</t>
  </si>
  <si>
    <t>078752000</t>
  </si>
  <si>
    <t>078713000</t>
  </si>
  <si>
    <t>078975000</t>
  </si>
  <si>
    <t>078535000</t>
  </si>
  <si>
    <t>078553000</t>
  </si>
  <si>
    <t>078531000</t>
  </si>
  <si>
    <t>078519000</t>
  </si>
  <si>
    <t>078520000</t>
  </si>
  <si>
    <t>078536000</t>
  </si>
  <si>
    <t>078532000</t>
  </si>
  <si>
    <t>078521000</t>
  </si>
  <si>
    <t>078522000</t>
  </si>
  <si>
    <t>078547000</t>
  </si>
  <si>
    <t>078537000</t>
  </si>
  <si>
    <t>078538000</t>
  </si>
  <si>
    <t>078552000</t>
  </si>
  <si>
    <t>078508000</t>
  </si>
  <si>
    <t>078935000</t>
  </si>
  <si>
    <t>078974000</t>
  </si>
  <si>
    <t>108735000</t>
  </si>
  <si>
    <t>078751000</t>
  </si>
  <si>
    <t>078741000</t>
  </si>
  <si>
    <t>078710000</t>
  </si>
  <si>
    <t>078795000</t>
  </si>
  <si>
    <t>078928000</t>
  </si>
  <si>
    <t>148759000</t>
  </si>
  <si>
    <t>078240000</t>
  </si>
  <si>
    <t>078718000</t>
  </si>
  <si>
    <t>078570000</t>
  </si>
  <si>
    <t>078580000</t>
  </si>
  <si>
    <t>078571000</t>
  </si>
  <si>
    <t>078949000</t>
  </si>
  <si>
    <t>078576000</t>
  </si>
  <si>
    <t>108706000</t>
  </si>
  <si>
    <t>078999000</t>
  </si>
  <si>
    <t>078765000</t>
  </si>
  <si>
    <t>078952000</t>
  </si>
  <si>
    <t>078954000</t>
  </si>
  <si>
    <t>078567000</t>
  </si>
  <si>
    <t>078946000</t>
  </si>
  <si>
    <t>138759000</t>
  </si>
  <si>
    <t>078779000</t>
  </si>
  <si>
    <t>108784000</t>
  </si>
  <si>
    <t>078759000</t>
  </si>
  <si>
    <t>088620000</t>
  </si>
  <si>
    <t>138503000</t>
  </si>
  <si>
    <t>078101000</t>
  </si>
  <si>
    <t>118708000</t>
  </si>
  <si>
    <t>078507000</t>
  </si>
  <si>
    <t>118715000</t>
  </si>
  <si>
    <t>078215000</t>
  </si>
  <si>
    <t>078518000</t>
  </si>
  <si>
    <t>078229000</t>
  </si>
  <si>
    <t>118713000</t>
  </si>
  <si>
    <t>078274000</t>
  </si>
  <si>
    <t>108738000</t>
  </si>
  <si>
    <t>048750000</t>
  </si>
  <si>
    <t>078784000</t>
  </si>
  <si>
    <t>108908000</t>
  </si>
  <si>
    <t>078997000</t>
  </si>
  <si>
    <t>078219000</t>
  </si>
  <si>
    <t>078647000</t>
  </si>
  <si>
    <t>138757000</t>
  </si>
  <si>
    <t>088759000</t>
  </si>
  <si>
    <t>108798000</t>
  </si>
  <si>
    <t>078743000</t>
  </si>
  <si>
    <t>078906000</t>
  </si>
  <si>
    <t>128703000</t>
  </si>
  <si>
    <t>078976000</t>
  </si>
  <si>
    <t>138712000</t>
  </si>
  <si>
    <t>088703000</t>
  </si>
  <si>
    <t>088758000</t>
  </si>
  <si>
    <t>078977000</t>
  </si>
  <si>
    <t>078758000</t>
  </si>
  <si>
    <t>078763000</t>
  </si>
  <si>
    <t>078936000</t>
  </si>
  <si>
    <t>108703000</t>
  </si>
  <si>
    <t>078556000</t>
  </si>
  <si>
    <t>138768000</t>
  </si>
  <si>
    <t>108769000</t>
  </si>
  <si>
    <t>078771000</t>
  </si>
  <si>
    <t>078903000</t>
  </si>
  <si>
    <t>078981000</t>
  </si>
  <si>
    <t>078760000</t>
  </si>
  <si>
    <t>078930000</t>
  </si>
  <si>
    <t>078261000</t>
  </si>
  <si>
    <t>078945000</t>
  </si>
  <si>
    <t>038701000</t>
  </si>
  <si>
    <t>108707000</t>
  </si>
  <si>
    <t>078767000</t>
  </si>
  <si>
    <t>028751000</t>
  </si>
  <si>
    <t>108512000</t>
  </si>
  <si>
    <t>078907000</t>
  </si>
  <si>
    <t>138758000</t>
  </si>
  <si>
    <t>038753000</t>
  </si>
  <si>
    <t>138756000</t>
  </si>
  <si>
    <t>078912000</t>
  </si>
  <si>
    <t>138755000</t>
  </si>
  <si>
    <t>078963000</t>
  </si>
  <si>
    <t>128725000</t>
  </si>
  <si>
    <t>078792000</t>
  </si>
  <si>
    <t>038702000</t>
  </si>
  <si>
    <t>078238000</t>
  </si>
  <si>
    <t>078714000</t>
  </si>
  <si>
    <t>078716000</t>
  </si>
  <si>
    <t>078776000</t>
  </si>
  <si>
    <t>078504000</t>
  </si>
  <si>
    <t>108507000</t>
  </si>
  <si>
    <t>108799000</t>
  </si>
  <si>
    <t>108711000</t>
  </si>
  <si>
    <t>108602000</t>
  </si>
  <si>
    <t>038706000</t>
  </si>
  <si>
    <t>128701000</t>
  </si>
  <si>
    <t>078726000</t>
  </si>
  <si>
    <t>078920000</t>
  </si>
  <si>
    <t>078550000</t>
  </si>
  <si>
    <t>078598000</t>
  </si>
  <si>
    <t>078925000</t>
  </si>
  <si>
    <t>108744000</t>
  </si>
  <si>
    <t>108796000</t>
  </si>
  <si>
    <t>078939000</t>
  </si>
  <si>
    <t>078516000</t>
  </si>
  <si>
    <t>108778000</t>
  </si>
  <si>
    <t>078209000</t>
  </si>
  <si>
    <t>078749000</t>
  </si>
  <si>
    <t>078560000</t>
  </si>
  <si>
    <t>078609000</t>
  </si>
  <si>
    <t>108403000</t>
  </si>
  <si>
    <t>078735000</t>
  </si>
  <si>
    <t>078688000</t>
  </si>
  <si>
    <t>078656000</t>
  </si>
  <si>
    <t>078539000</t>
  </si>
  <si>
    <t>078243000</t>
  </si>
  <si>
    <t>138708000</t>
  </si>
  <si>
    <t>078256000</t>
  </si>
  <si>
    <t>078796000</t>
  </si>
  <si>
    <t>098746000</t>
  </si>
  <si>
    <t>078566000</t>
  </si>
  <si>
    <t>078914000</t>
  </si>
  <si>
    <t>138752000</t>
  </si>
  <si>
    <t>078786000</t>
  </si>
  <si>
    <t>078599000</t>
  </si>
  <si>
    <t>078578000</t>
  </si>
  <si>
    <t>108772000</t>
  </si>
  <si>
    <t>108779000</t>
  </si>
  <si>
    <t>078228000</t>
  </si>
  <si>
    <t>078634000</t>
  </si>
  <si>
    <t>078781000</t>
  </si>
  <si>
    <t>108227000</t>
  </si>
  <si>
    <t>078924000</t>
  </si>
  <si>
    <t>088702000</t>
  </si>
  <si>
    <t>078761000</t>
  </si>
  <si>
    <t>108722000</t>
  </si>
  <si>
    <t>078213000</t>
  </si>
  <si>
    <t>118717000</t>
  </si>
  <si>
    <t>078561000</t>
  </si>
  <si>
    <t>078206000</t>
  </si>
  <si>
    <t>048703000</t>
  </si>
  <si>
    <t>058702000</t>
  </si>
  <si>
    <t>108773000</t>
  </si>
  <si>
    <t>108714000</t>
  </si>
  <si>
    <t>108768000</t>
  </si>
  <si>
    <t>108660000</t>
  </si>
  <si>
    <t>078630000</t>
  </si>
  <si>
    <t>078964000</t>
  </si>
  <si>
    <t>078562000</t>
  </si>
  <si>
    <t>078410000</t>
  </si>
  <si>
    <t>078757000</t>
  </si>
  <si>
    <t>078715000</t>
  </si>
  <si>
    <t>108705000</t>
  </si>
  <si>
    <t>078960000</t>
  </si>
  <si>
    <t>078224000</t>
  </si>
  <si>
    <t>078221000</t>
  </si>
  <si>
    <t>088755000</t>
  </si>
  <si>
    <t>148758000</t>
  </si>
  <si>
    <t>078604000</t>
  </si>
  <si>
    <t>078582000</t>
  </si>
  <si>
    <t>078529000</t>
  </si>
  <si>
    <t>078551000</t>
  </si>
  <si>
    <t>078746000</t>
  </si>
  <si>
    <t>078271000</t>
  </si>
  <si>
    <t>078664000</t>
  </si>
  <si>
    <t>098750000</t>
  </si>
  <si>
    <t>078611000</t>
  </si>
  <si>
    <t>078523000</t>
  </si>
  <si>
    <t>118711000</t>
  </si>
  <si>
    <t>078685000</t>
  </si>
  <si>
    <t>078980000</t>
  </si>
  <si>
    <t>078563000</t>
  </si>
  <si>
    <t>108401000</t>
  </si>
  <si>
    <t>078733000</t>
  </si>
  <si>
    <t>108503000</t>
  </si>
  <si>
    <t>078992000</t>
  </si>
  <si>
    <t>078217000</t>
  </si>
  <si>
    <t>No</t>
  </si>
  <si>
    <t>Total Salaries</t>
  </si>
  <si>
    <t>Total Benefits</t>
  </si>
  <si>
    <t>Total Purchase Services</t>
  </si>
  <si>
    <t xml:space="preserve"> </t>
  </si>
  <si>
    <t>American Heritage Academy (EdKey)</t>
  </si>
  <si>
    <t>108505000</t>
  </si>
  <si>
    <t xml:space="preserve">  </t>
  </si>
  <si>
    <t>Kaizen Summit High</t>
  </si>
  <si>
    <t>Kaizen Vista Grove Elem</t>
  </si>
  <si>
    <t>New Horizon High School</t>
  </si>
  <si>
    <t>New Learning Ventures</t>
  </si>
  <si>
    <t>Pinnacle Education-Casa Grande</t>
  </si>
  <si>
    <t>118704000</t>
  </si>
  <si>
    <t xml:space="preserve"> Rising School (Closed October 2019)</t>
  </si>
  <si>
    <t>Science Technology Engineering and Mathamatics Arizona</t>
  </si>
  <si>
    <t>The French American Schol</t>
  </si>
  <si>
    <t>The Think Through Academy</t>
  </si>
  <si>
    <t>Arizona Education Solutions</t>
  </si>
  <si>
    <t>BASIS Schools,Scottsdale Primary West</t>
  </si>
  <si>
    <t>BASIS Schools, Phoenix Primary</t>
  </si>
  <si>
    <t>Bell Canyon Charter School, Imagine</t>
  </si>
  <si>
    <t>078416000</t>
  </si>
  <si>
    <t>118718000</t>
  </si>
  <si>
    <t>Legacy Traditional School - East Mesa</t>
  </si>
  <si>
    <t>078413000</t>
  </si>
  <si>
    <t>Legacy Traditional School - Phoenix</t>
  </si>
  <si>
    <t>078415000</t>
  </si>
  <si>
    <t>Legacy Traditional School - Laveen Village</t>
  </si>
  <si>
    <t>M&amp;O Page 2</t>
  </si>
  <si>
    <t>Regular Instruction Page 2</t>
  </si>
  <si>
    <t>Special Education Instruction Page 2</t>
  </si>
  <si>
    <t>Number of FTE Teachers</t>
  </si>
  <si>
    <t xml:space="preserve">INVESTMENT IN CAPITAL ASSETS </t>
  </si>
  <si>
    <r>
      <rPr>
        <b/>
        <sz val="12"/>
        <color theme="1"/>
        <rFont val="Calibri"/>
        <family val="2"/>
        <scheme val="minor"/>
      </rPr>
      <t>National Public Education Survey Summar</t>
    </r>
    <r>
      <rPr>
        <sz val="12"/>
        <color theme="1"/>
        <rFont val="Calibri"/>
        <family val="2"/>
        <scheme val="minor"/>
      </rPr>
      <t>y</t>
    </r>
  </si>
  <si>
    <t xml:space="preserve"> Page 2</t>
  </si>
  <si>
    <t>Page 1</t>
  </si>
  <si>
    <t>Revenue Page 1</t>
  </si>
  <si>
    <t>6100 Salaries</t>
  </si>
  <si>
    <t>6200 Benefits</t>
  </si>
  <si>
    <t>6300,6400, 6500 Purchase Services</t>
  </si>
  <si>
    <t>6600 Supplies</t>
  </si>
  <si>
    <t>6800 Other</t>
  </si>
  <si>
    <t>Full Time Non-Certified Teachers</t>
  </si>
  <si>
    <t xml:space="preserve">Athletics Other </t>
  </si>
  <si>
    <t>Leading Edge Academy Queen Creek</t>
  </si>
  <si>
    <r>
      <t xml:space="preserve">      </t>
    </r>
    <r>
      <rPr>
        <sz val="12"/>
        <rFont val="Calibri"/>
        <family val="2"/>
        <scheme val="minor"/>
      </rPr>
      <t>Subtotal (lines 1-13)</t>
    </r>
  </si>
  <si>
    <t>200 Special Education      1000 Instruction</t>
  </si>
  <si>
    <t>Owner Name</t>
  </si>
  <si>
    <t>Mary Ann Greene</t>
  </si>
  <si>
    <t>Sara and Jason Riegert</t>
  </si>
  <si>
    <t>Jean Thomas</t>
  </si>
  <si>
    <t xml:space="preserve"> Tatyana and Kim Chayka</t>
  </si>
  <si>
    <t>Howard Stewart</t>
  </si>
  <si>
    <t>Margaret Williamson</t>
  </si>
  <si>
    <t>Accelerated - David Jones</t>
  </si>
  <si>
    <t>Melanie Powers</t>
  </si>
  <si>
    <t>Cynthia Johnson Aaron Herres</t>
  </si>
  <si>
    <t>Steven Durand</t>
  </si>
  <si>
    <t>Akimel O Otham - Jacquelyn Power</t>
  </si>
  <si>
    <t>R Newton F Miller</t>
  </si>
  <si>
    <t>Stacey Cochran</t>
  </si>
  <si>
    <t>Glen Gaddie</t>
  </si>
  <si>
    <t>Leona -Theodore Frederick,Michele Kaye</t>
  </si>
  <si>
    <t>Glenn Way</t>
  </si>
  <si>
    <t>Damian Creamer</t>
  </si>
  <si>
    <t>Christine Curtis</t>
  </si>
  <si>
    <t>Great Hearts -Erik Twist</t>
  </si>
  <si>
    <t>AAEC -Dr. Linda Proctor Downing</t>
  </si>
  <si>
    <t>Diana Diaz</t>
  </si>
  <si>
    <t>Sharlet Barnett, Lori McClennan</t>
  </si>
  <si>
    <t>Raena James</t>
  </si>
  <si>
    <t>Aaron Coe, Kerri Wright</t>
  </si>
  <si>
    <t>Michael Gerity</t>
  </si>
  <si>
    <t>Dameon Blair </t>
  </si>
  <si>
    <t>Leah Fegulia</t>
  </si>
  <si>
    <t xml:space="preserve">    ASU</t>
  </si>
  <si>
    <t>Caroline White</t>
  </si>
  <si>
    <t>Rhonda Owens</t>
  </si>
  <si>
    <t>Tim Hardy</t>
  </si>
  <si>
    <t>Ball - Michael Larrabee</t>
  </si>
  <si>
    <t>BASIS -Dr. Craig Barrett</t>
  </si>
  <si>
    <t>Barbara Darroch, Carole Challoner</t>
  </si>
  <si>
    <t>Shari Popen</t>
  </si>
  <si>
    <t>Mark French</t>
  </si>
  <si>
    <t>Chad Kobold</t>
  </si>
  <si>
    <t>Steve Cho</t>
  </si>
  <si>
    <t>CAFA - Evelyn Taylor</t>
  </si>
  <si>
    <t>Timothy Smith</t>
  </si>
  <si>
    <t>Julio and Linda Gonzalez</t>
  </si>
  <si>
    <t>Karen Kordon</t>
  </si>
  <si>
    <t>Stephanie Musser</t>
  </si>
  <si>
    <t>Rose Academy - Dr. Eugene Kinghorn</t>
  </si>
  <si>
    <t>Bette Jeppson</t>
  </si>
  <si>
    <t>K Everson, S Nield, A Carlyle</t>
  </si>
  <si>
    <t>Jean Duffy</t>
  </si>
  <si>
    <t>Rick Ogston</t>
  </si>
  <si>
    <t>T Clayton, J Leahy</t>
  </si>
  <si>
    <t>Vada Phelps</t>
  </si>
  <si>
    <t>Greg and Wendy Miller</t>
  </si>
  <si>
    <t>Brad and Deanne Tobin</t>
  </si>
  <si>
    <t>Lisa Fink</t>
  </si>
  <si>
    <t>Kathryn Couch</t>
  </si>
  <si>
    <t>Carrie Brennan</t>
  </si>
  <si>
    <t>James Fogarty </t>
  </si>
  <si>
    <t>Charlene Mendoza</t>
  </si>
  <si>
    <t>John, Kerk, and Michael Ferguson</t>
  </si>
  <si>
    <t>Charles Mentken</t>
  </si>
  <si>
    <t>Margaret Roush Meier</t>
  </si>
  <si>
    <t>George Smith</t>
  </si>
  <si>
    <t>Goldie Burge</t>
  </si>
  <si>
    <t xml:space="preserve"> Magdalena Verdugo, Otilia Arvizu, Yizza Mares</t>
  </si>
  <si>
    <t>K Horn, A Pinholster</t>
  </si>
  <si>
    <t>James Shade</t>
  </si>
  <si>
    <t>Daisy (Gulan)</t>
  </si>
  <si>
    <t>Mark Jiles</t>
  </si>
  <si>
    <t>Shelly Adrian Erich Saphir</t>
  </si>
  <si>
    <t>Margie Montgomery</t>
  </si>
  <si>
    <t>Yvon Rochon</t>
  </si>
  <si>
    <t>Nancy McLendon</t>
  </si>
  <si>
    <t>D Williams and D Bolinger</t>
  </si>
  <si>
    <t>EAGLE Prep -Andrew Neumann,Steven Inman</t>
  </si>
  <si>
    <t>East Mesa Charter Elementary School Imagine</t>
  </si>
  <si>
    <t>Todd Brown</t>
  </si>
  <si>
    <t>John Penczar</t>
  </si>
  <si>
    <t>Greg Hart, Anne Ortiz</t>
  </si>
  <si>
    <t>EdKey -Mark Plitzuweit</t>
  </si>
  <si>
    <t>MaryAnn Penczar </t>
  </si>
  <si>
    <t>Deborah Salas</t>
  </si>
  <si>
    <t>Dr Lynn Robershotte</t>
  </si>
  <si>
    <t>Brian Holman</t>
  </si>
  <si>
    <t>Armando Ruiz</t>
  </si>
  <si>
    <t>Ramona Gonzales</t>
  </si>
  <si>
    <t>Tim Boykin</t>
  </si>
  <si>
    <t>Michael McCord</t>
  </si>
  <si>
    <t>Carolyn Sawyer</t>
  </si>
  <si>
    <t>Larry Wallen, Deidre Crawley</t>
  </si>
  <si>
    <t>Thomas Drumm</t>
  </si>
  <si>
    <t>Eric Alexander</t>
  </si>
  <si>
    <t xml:space="preserve">Donald Shenneville </t>
  </si>
  <si>
    <t>Michael Bashaw, Doug Pike</t>
  </si>
  <si>
    <t>Cindy Franklin</t>
  </si>
  <si>
    <t>Linda Hoffman</t>
  </si>
  <si>
    <t>Patrick Scott Meehan</t>
  </si>
  <si>
    <t>Nelleke Van Savooyen</t>
  </si>
  <si>
    <t>Karen Callahan</t>
  </si>
  <si>
    <t>Barbara Hawkins</t>
  </si>
  <si>
    <t>Mark Phillips</t>
  </si>
  <si>
    <t>Lee Griffin</t>
  </si>
  <si>
    <t>James Merino</t>
  </si>
  <si>
    <t>Deborah Ybarra</t>
  </si>
  <si>
    <t>Christy Zeller, Jennifer Ernst</t>
  </si>
  <si>
    <t>Earl Taylor Jared Taylor</t>
  </si>
  <si>
    <t>Earl Taylor</t>
  </si>
  <si>
    <t>Sheila Stolov</t>
  </si>
  <si>
    <t>Nicholas Sofka</t>
  </si>
  <si>
    <t>John Pirrone</t>
  </si>
  <si>
    <t>Steve Holm, Betsy Fera</t>
  </si>
  <si>
    <t>Anita Cohen </t>
  </si>
  <si>
    <t>Imagine Inc - Monte Lange,Bradford Uchacz</t>
  </si>
  <si>
    <t>Amanda Jelleson, April Castillo</t>
  </si>
  <si>
    <t>Santos Leon Jr.</t>
  </si>
  <si>
    <t>Holly Mullan</t>
  </si>
  <si>
    <t xml:space="preserve"> Gregory Sihler</t>
  </si>
  <si>
    <t>David Curd</t>
  </si>
  <si>
    <t>David Batchelder</t>
  </si>
  <si>
    <t>Rick Ogston </t>
  </si>
  <si>
    <t>Cynthia Maschoff</t>
  </si>
  <si>
    <t>Keerat Giordano</t>
  </si>
  <si>
    <t>Betsy Rowe, Susan Chan</t>
  </si>
  <si>
    <t>Lenka Stuidnicka</t>
  </si>
  <si>
    <t>Delmer Geesey</t>
  </si>
  <si>
    <t>Kathy Tolman</t>
  </si>
  <si>
    <t>Legacy Education -William Gregory</t>
  </si>
  <si>
    <t>Dennis O'Reilly</t>
  </si>
  <si>
    <t>Colleen DeRose</t>
  </si>
  <si>
    <t>Mary Lou Klem</t>
  </si>
  <si>
    <t>JoDene Tryon</t>
  </si>
  <si>
    <t>Kerry Clark</t>
  </si>
  <si>
    <t>MCCCD</t>
  </si>
  <si>
    <t>Mary Ellen Halvorson</t>
  </si>
  <si>
    <t>LeAnne Timpson</t>
  </si>
  <si>
    <t>Tatyana and Kim Chayka</t>
  </si>
  <si>
    <t>Mathew Baker</t>
  </si>
  <si>
    <t>Baltazar Garcia</t>
  </si>
  <si>
    <t>Judy White</t>
  </si>
  <si>
    <t>Tara Carbado</t>
  </si>
  <si>
    <t>Dawn Gonzales</t>
  </si>
  <si>
    <t>Vickie Christensen</t>
  </si>
  <si>
    <t>Julianne Newman, Krista Cross</t>
  </si>
  <si>
    <t>Margaret Huffman</t>
  </si>
  <si>
    <t>Tammy Whiting</t>
  </si>
  <si>
    <t>Regine Ebner</t>
  </si>
  <si>
    <t>Tanae Morrison</t>
  </si>
  <si>
    <t>Marlene Sullivan</t>
  </si>
  <si>
    <t>Renee Fauset</t>
  </si>
  <si>
    <t>James and Jann Wyler</t>
  </si>
  <si>
    <t>Katy Cardenas</t>
  </si>
  <si>
    <t>Gordon Llstrup</t>
  </si>
  <si>
    <t>J Friedermann, Vicki Dry</t>
  </si>
  <si>
    <t>Kurt Huzar</t>
  </si>
  <si>
    <t>Bob Lombardi</t>
  </si>
  <si>
    <t>Paul Felix, Ron Kovar</t>
  </si>
  <si>
    <t>Allison Oneill</t>
  </si>
  <si>
    <t>Jose Frisby, Steve Carvalho</t>
  </si>
  <si>
    <t>Mary Franco</t>
  </si>
  <si>
    <t>Kimberly Steele</t>
  </si>
  <si>
    <t>William Sakelarios</t>
  </si>
  <si>
    <t>Mark Sorensen</t>
  </si>
  <si>
    <t>Frank Yanez</t>
  </si>
  <si>
    <t>Jennifer Baker</t>
  </si>
  <si>
    <t>Timothy Gonzales</t>
  </si>
  <si>
    <t>Dale Cline</t>
  </si>
  <si>
    <t>Doug Pike</t>
  </si>
  <si>
    <t>Jesse Beebe</t>
  </si>
  <si>
    <t>Jamie Donahue, Jessica Ray Hertzler</t>
  </si>
  <si>
    <t>Tracy Braatz</t>
  </si>
  <si>
    <t>Susan Zupetz</t>
  </si>
  <si>
    <t>Rochelle Elliott</t>
  </si>
  <si>
    <t>Udo Schultz</t>
  </si>
  <si>
    <t>Julie and Nate Palma</t>
  </si>
  <si>
    <t>Richard Hay</t>
  </si>
  <si>
    <t>Thomas Donovan</t>
  </si>
  <si>
    <t>P Giovale, B Bates, Corey Allen, K Smith</t>
  </si>
  <si>
    <t>Pinnacle Education- Muhammad Padela</t>
  </si>
  <si>
    <t>Tony Best</t>
  </si>
  <si>
    <t>Judy Johnson</t>
  </si>
  <si>
    <t>PPEP -John Arnold</t>
  </si>
  <si>
    <t>Cladia Ramos</t>
  </si>
  <si>
    <t>John Atkinson, Monika Fuller</t>
  </si>
  <si>
    <t>Thomas Drexel</t>
  </si>
  <si>
    <t>Cuyler Reid, Heidi Mitchell</t>
  </si>
  <si>
    <t>James Sexton </t>
  </si>
  <si>
    <t>Keven Barker</t>
  </si>
  <si>
    <t>Sandra Davis</t>
  </si>
  <si>
    <t>Lenny Letcher, Lynette Clawson</t>
  </si>
  <si>
    <t>Chris Mcintier </t>
  </si>
  <si>
    <t>Kristopher Sippel</t>
  </si>
  <si>
    <t>Todd Harrison, Lauinda Oswald</t>
  </si>
  <si>
    <t>Joanna Honea</t>
  </si>
  <si>
    <t>Steve and Katherine Prahcharov</t>
  </si>
  <si>
    <t>Alice Madar, Steven Paley</t>
  </si>
  <si>
    <t>Anjum Majeed</t>
  </si>
  <si>
    <t>Gwen Todacheene </t>
  </si>
  <si>
    <t>Rhonda Owens, George Weihling, S Anderson</t>
  </si>
  <si>
    <t>Abelardo Cubillas</t>
  </si>
  <si>
    <t>Sherry Matjasik</t>
  </si>
  <si>
    <t>M Gantt, P Geiger ETAL</t>
  </si>
  <si>
    <t>Betty Ann Peschka JoAnna Curtis</t>
  </si>
  <si>
    <t>Dedre Alliger</t>
  </si>
  <si>
    <t>Pamela Clark Raines</t>
  </si>
  <si>
    <t>Heather Henderson, Melissa Holdaway</t>
  </si>
  <si>
    <t>Sandra Breece</t>
  </si>
  <si>
    <t>Chad Sampson</t>
  </si>
  <si>
    <t>Carol Towner</t>
  </si>
  <si>
    <t>Patricia Messer</t>
  </si>
  <si>
    <t>Megan Olson, Holly Johnson</t>
  </si>
  <si>
    <t>Robert Winsor</t>
  </si>
  <si>
    <t>Robin Dutt</t>
  </si>
  <si>
    <t>Richard Cooper, Cynthia Kappler</t>
  </si>
  <si>
    <t>Jennifer Herrera</t>
  </si>
  <si>
    <t>Steven Nelson, Mark Von Destinon</t>
  </si>
  <si>
    <t>Jay Slauter</t>
  </si>
  <si>
    <t>Nancy and Fred Bennett</t>
  </si>
  <si>
    <t>Jimmy Wahbeh, Charles Burkam</t>
  </si>
  <si>
    <t>Nick Schuerman </t>
  </si>
  <si>
    <t>Shirley Branham</t>
  </si>
  <si>
    <t>Margo O'Neil</t>
  </si>
  <si>
    <t>Caroline White </t>
  </si>
  <si>
    <t>Julia Meyerson</t>
  </si>
  <si>
    <t>Joseph Hattrick</t>
  </si>
  <si>
    <t>Peter Boyle</t>
  </si>
  <si>
    <t>Tonya Smith</t>
  </si>
  <si>
    <t>Alicia Huizar Patricia Ray</t>
  </si>
  <si>
    <t>ALT</t>
  </si>
  <si>
    <t>Counter</t>
  </si>
  <si>
    <t>ALT AOI</t>
  </si>
  <si>
    <t>AOI</t>
  </si>
  <si>
    <t>ALT  AOI</t>
  </si>
  <si>
    <t>Alternative (ALT) - Arizona Online Instruction (AOI)</t>
  </si>
  <si>
    <t>81078-79</t>
  </si>
  <si>
    <t>Entity Number</t>
  </si>
  <si>
    <t>Anne Legge, Monte Rich,Carrie Vickerman, Ryan Louis,Jill Killeen, Dena Ford</t>
  </si>
  <si>
    <t>Vivian Ruskowitz, Matthew Roll, David Beyer, Shuang Chen</t>
  </si>
  <si>
    <t>For-Profit</t>
  </si>
  <si>
    <t>New 2018</t>
  </si>
  <si>
    <t>Dave Foster Brian Bissell  Caitlin Alexander</t>
  </si>
  <si>
    <t>Amy Shaw   Corinne Arnout   Patrice Amout</t>
  </si>
  <si>
    <t>Kari Klein   Najat Benaoussar   Hitham Mohamed  Badria Sulaiman</t>
  </si>
  <si>
    <t>Marta Pasos   Luis Pasos   Todd Wade</t>
  </si>
  <si>
    <t>Christoper Eltiste, Kevin O'Malley, James Candland</t>
  </si>
  <si>
    <t>TOTALS</t>
  </si>
  <si>
    <t>2200 Instructional Support</t>
  </si>
  <si>
    <t>ASRS</t>
  </si>
  <si>
    <t>AOI Enrollment Full and part Time</t>
  </si>
  <si>
    <t>ALT Basketball Prep</t>
  </si>
  <si>
    <t>Letter Grade</t>
  </si>
  <si>
    <t>A</t>
  </si>
  <si>
    <t>C</t>
  </si>
  <si>
    <t>A,B</t>
  </si>
  <si>
    <t>B</t>
  </si>
  <si>
    <t>C,C</t>
  </si>
  <si>
    <t xml:space="preserve">C,C </t>
  </si>
  <si>
    <t>F</t>
  </si>
  <si>
    <t>A,A,B</t>
  </si>
  <si>
    <t>D</t>
  </si>
  <si>
    <t>B,B,C</t>
  </si>
  <si>
    <t>Franklin Phonetic Primary School Sunntslope</t>
  </si>
  <si>
    <t>B,B</t>
  </si>
  <si>
    <t>A,B,B</t>
  </si>
  <si>
    <t>A,A,</t>
  </si>
  <si>
    <t>D.A</t>
  </si>
  <si>
    <t>B,A</t>
  </si>
  <si>
    <t>C,A</t>
  </si>
  <si>
    <t>B,B,A,A</t>
  </si>
  <si>
    <t>B,B  A (HS)</t>
  </si>
  <si>
    <t>Arizona Agribusiness &amp; Equine Center Inc MESA</t>
  </si>
  <si>
    <t>C,B</t>
  </si>
  <si>
    <t>D  B(HS)</t>
  </si>
  <si>
    <t>C,C  B(HS)</t>
  </si>
  <si>
    <t>A  B(HS)</t>
  </si>
  <si>
    <t>C  C(HS)</t>
  </si>
  <si>
    <t>C, B</t>
  </si>
  <si>
    <t>A,A,A, A</t>
  </si>
  <si>
    <t>B  B(HS)</t>
  </si>
  <si>
    <t>A, A</t>
  </si>
  <si>
    <t>C,C,B</t>
  </si>
  <si>
    <t>Choice Academies JEFERSON PREP</t>
  </si>
  <si>
    <t>B, A</t>
  </si>
  <si>
    <t>Espiritu Community Development Corporation NFL YET</t>
  </si>
  <si>
    <t>C,B,B,B</t>
  </si>
  <si>
    <t>B,A   A(HS)</t>
  </si>
  <si>
    <t>C, C</t>
  </si>
  <si>
    <t>Daisy Education Corporation PHOENIX</t>
  </si>
  <si>
    <t>Daisy Education Corporation TUCSON</t>
  </si>
  <si>
    <t>Daisy Education Corporation EasT</t>
  </si>
  <si>
    <t>A,A,A,A,B,B,B,B,B,B</t>
  </si>
  <si>
    <t>ALT ?</t>
  </si>
  <si>
    <t>A,C</t>
  </si>
  <si>
    <t>B,B,B,B,B,B,C</t>
  </si>
  <si>
    <t>B, C(ONLINE)</t>
  </si>
  <si>
    <t>B (ALT)</t>
  </si>
  <si>
    <t>A,A</t>
  </si>
  <si>
    <t>D,B</t>
  </si>
  <si>
    <t>NR</t>
  </si>
  <si>
    <t>K-2 SCHOOL</t>
  </si>
  <si>
    <t>Estrella Educational Foundation MARICOPA INST TECH</t>
  </si>
  <si>
    <t>D,C</t>
  </si>
  <si>
    <t>NEW</t>
  </si>
  <si>
    <t xml:space="preserve">C </t>
  </si>
  <si>
    <t>Daisy Education Corporation PARAGON SCIENCE</t>
  </si>
  <si>
    <t>NR SMALL</t>
  </si>
  <si>
    <t>D,D,C,C</t>
  </si>
  <si>
    <t>B,B,NR</t>
  </si>
  <si>
    <t>Akimel O Otham Pee Posh Charter School K-2</t>
  </si>
  <si>
    <t>Akimel O Otham Pee Posh Charter School 3-5</t>
  </si>
  <si>
    <t>D,B,C</t>
  </si>
  <si>
    <t>C,B (ONLINE)</t>
  </si>
  <si>
    <t>C (ALT) A,A,C  B</t>
  </si>
  <si>
    <t>C,B,B,C,C,C,C</t>
  </si>
  <si>
    <t>American Indian/Alaskan Native</t>
  </si>
  <si>
    <t>Black/African American</t>
  </si>
  <si>
    <t>Hispanic/Latino</t>
  </si>
  <si>
    <t>White</t>
  </si>
  <si>
    <t>Native Hawaiian/Pacific Islander</t>
  </si>
  <si>
    <t>Multiple Races</t>
  </si>
  <si>
    <t>Total</t>
  </si>
  <si>
    <t>*</t>
  </si>
  <si>
    <t>HI</t>
  </si>
  <si>
    <t>A-R</t>
  </si>
  <si>
    <t>A-SC</t>
  </si>
  <si>
    <t>MDSSI</t>
  </si>
  <si>
    <t>OI-R</t>
  </si>
  <si>
    <t>OI-SC</t>
  </si>
  <si>
    <t>SLD</t>
  </si>
  <si>
    <t>EDP</t>
  </si>
  <si>
    <t>MOID</t>
  </si>
  <si>
    <t>VI</t>
  </si>
  <si>
    <t>Total SE</t>
  </si>
  <si>
    <t>6.9.2.1</t>
  </si>
  <si>
    <t>1..6</t>
  </si>
  <si>
    <t>ok</t>
  </si>
  <si>
    <t>Asian (October 1, 2018 Enrollment Report - Ethnicity)</t>
  </si>
  <si>
    <t>ELL  (CHAR 55-1 Special Education Enrollment 100th day))</t>
  </si>
  <si>
    <t>Total Free/ReducedLunch</t>
  </si>
  <si>
    <t>Total Instruction (100 &amp; 200 1000, 610,620, K-3 Reading, 301)</t>
  </si>
  <si>
    <t>Total Facilities (2600, 5000)</t>
  </si>
  <si>
    <t>Net Gain-Loss ( Total revenue-Total expenditures)</t>
  </si>
  <si>
    <t>Instruction/ADM</t>
  </si>
  <si>
    <t>Instruction % of Revenue</t>
  </si>
  <si>
    <t>Administration/ADM</t>
  </si>
  <si>
    <t>Administration % Revenue</t>
  </si>
  <si>
    <t>Facilities/ADM</t>
  </si>
  <si>
    <t>Facilities % Revenue</t>
  </si>
  <si>
    <t>Total Fees and Donations</t>
  </si>
  <si>
    <t>Local Revenue</t>
  </si>
  <si>
    <t>State Revenue</t>
  </si>
  <si>
    <t>Federal Revenue</t>
  </si>
  <si>
    <t>Total Revenue</t>
  </si>
  <si>
    <t>Fees and Donations/ADM</t>
  </si>
  <si>
    <t>Income Eligibility 1  (Free)</t>
  </si>
  <si>
    <t>Income Eligibility 2 (Reduced)</t>
  </si>
  <si>
    <t>Total Administration (100&amp; 200 2300, 2400, 2500, 2900)</t>
  </si>
  <si>
    <t>Per/ADM</t>
  </si>
  <si>
    <t xml:space="preserve">Closed </t>
  </si>
  <si>
    <t>Total Revenue/ADM</t>
  </si>
  <si>
    <t>State+Federal Revenue</t>
  </si>
  <si>
    <t>Local Revenue/ADM</t>
  </si>
  <si>
    <t>State+Federal/ADM</t>
  </si>
  <si>
    <t>NR K-4</t>
  </si>
  <si>
    <t>White + Asian</t>
  </si>
  <si>
    <t>% Underserved Minority</t>
  </si>
  <si>
    <t>% FRL</t>
  </si>
  <si>
    <t>% SE</t>
  </si>
  <si>
    <t>Student Support Total</t>
  </si>
  <si>
    <t>Student Support/ADM</t>
  </si>
  <si>
    <t>Studnt Support % Revenue</t>
  </si>
  <si>
    <t>Instructional Support Total</t>
  </si>
  <si>
    <t>Instructional Support/ADM</t>
  </si>
  <si>
    <t>Instructional Support % Revenue</t>
  </si>
  <si>
    <t>Food service/ADM</t>
  </si>
  <si>
    <t>Food service/ % Revenue</t>
  </si>
  <si>
    <t>Transportation/ADM</t>
  </si>
  <si>
    <t>Transportation % Revenue</t>
  </si>
  <si>
    <t>Extra Curricular Total</t>
  </si>
  <si>
    <t>Extra Curricular/ADM</t>
  </si>
  <si>
    <t>Extra Curricular % Revenue</t>
  </si>
  <si>
    <t>Special Education ( non Administrative)</t>
  </si>
  <si>
    <t>Specila Education/ADM</t>
  </si>
  <si>
    <t>Special Education % Revenue</t>
  </si>
  <si>
    <t>TOTAL EXPENDITURES/ADM</t>
  </si>
  <si>
    <t>TOTAL EXPENDITURES % REVENUE</t>
  </si>
  <si>
    <t>Gain/Loss % Revenue</t>
  </si>
  <si>
    <t>Food Service</t>
  </si>
  <si>
    <t>Transportation</t>
  </si>
  <si>
    <t xml:space="preserve">        2100 Student Suport</t>
  </si>
  <si>
    <t xml:space="preserve">        2200 Instructional Support </t>
  </si>
  <si>
    <t>Gain/Loss /ADM</t>
  </si>
  <si>
    <t>October 1 Enrollment 2019</t>
  </si>
  <si>
    <t>October Enrollment 2020</t>
  </si>
  <si>
    <t>100th Day ADM 2019</t>
  </si>
  <si>
    <t>100th Day ADM 2020</t>
  </si>
  <si>
    <t>&lt;11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</si>
</sst>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&quot;$&quot;#,##0;[Red]&quot;$&quot;#,##0"/>
    <numFmt numFmtId="166" formatCode="_-* #,##0_-;\-* #,##0_-;_-* &quot;-&quot;??_-;_-@_-"/>
    <numFmt numFmtId="167" formatCode="&quot;$&quot;#,##0.0;[Red]&quot;$&quot;#,##0.0"/>
    <numFmt numFmtId="168" formatCode="\(0E+00\);\(\-0E+00\)"/>
    <numFmt numFmtId="169" formatCode="0.0%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  <font>
      <u/>
      <sz val="9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2"/>
      <color rgb="FF3366FF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9"/>
      <color theme="1"/>
      <name val="TimesNewRomanPSMT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179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Font="0" applyBorder="0"/>
    <xf numFmtId="0" fontId="5" fillId="0" borderId="0" applyNumberForma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5">
    <xf numFmtId="0" fontId="0" fillId="0" borderId="0" xfId="0"/>
    <xf numFmtId="0" fontId="2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6" borderId="0" xfId="0" applyFill="1"/>
    <xf numFmtId="165" fontId="0" fillId="6" borderId="0" xfId="0" applyNumberFormat="1" applyFill="1"/>
    <xf numFmtId="0" fontId="2" fillId="6" borderId="0" xfId="0" applyFont="1" applyFill="1"/>
    <xf numFmtId="165" fontId="2" fillId="0" borderId="0" xfId="0" applyNumberFormat="1" applyFont="1" applyBorder="1"/>
    <xf numFmtId="165" fontId="0" fillId="0" borderId="0" xfId="0" applyNumberFormat="1" applyFont="1" applyBorder="1"/>
    <xf numFmtId="165" fontId="0" fillId="3" borderId="0" xfId="0" applyNumberFormat="1" applyFont="1" applyFill="1" applyBorder="1"/>
    <xf numFmtId="165" fontId="0" fillId="6" borderId="0" xfId="0" applyNumberFormat="1" applyFont="1" applyFill="1" applyBorder="1"/>
    <xf numFmtId="165" fontId="2" fillId="6" borderId="0" xfId="0" applyNumberFormat="1" applyFont="1" applyFill="1" applyBorder="1"/>
    <xf numFmtId="165" fontId="2" fillId="6" borderId="0" xfId="0" applyNumberFormat="1" applyFont="1" applyFill="1" applyBorder="1" applyAlignment="1">
      <alignment horizontal="center"/>
    </xf>
    <xf numFmtId="165" fontId="8" fillId="6" borderId="0" xfId="2" applyNumberFormat="1" applyFont="1" applyFill="1" applyBorder="1" applyAlignment="1" applyProtection="1"/>
    <xf numFmtId="165" fontId="0" fillId="0" borderId="0" xfId="0" applyNumberFormat="1" applyFont="1" applyFill="1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right" wrapText="1"/>
    </xf>
    <xf numFmtId="49" fontId="11" fillId="0" borderId="3" xfId="0" applyNumberFormat="1" applyFont="1" applyBorder="1" applyAlignment="1">
      <alignment horizontal="right"/>
    </xf>
    <xf numFmtId="49" fontId="11" fillId="0" borderId="3" xfId="4" applyNumberFormat="1" applyFont="1" applyBorder="1" applyAlignment="1" applyProtection="1">
      <alignment horizontal="right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right"/>
    </xf>
    <xf numFmtId="49" fontId="11" fillId="0" borderId="3" xfId="4" applyNumberFormat="1" applyFont="1" applyBorder="1" applyAlignment="1" applyProtection="1">
      <alignment horizontal="center"/>
      <protection locked="0"/>
    </xf>
    <xf numFmtId="0" fontId="0" fillId="0" borderId="0" xfId="0" applyFont="1" applyBorder="1"/>
    <xf numFmtId="165" fontId="11" fillId="0" borderId="0" xfId="0" applyNumberFormat="1" applyFont="1" applyBorder="1"/>
    <xf numFmtId="165" fontId="10" fillId="0" borderId="0" xfId="0" applyNumberFormat="1" applyFont="1" applyBorder="1"/>
    <xf numFmtId="165" fontId="11" fillId="0" borderId="0" xfId="0" applyNumberFormat="1" applyFont="1" applyFill="1" applyBorder="1"/>
    <xf numFmtId="165" fontId="12" fillId="2" borderId="0" xfId="2" applyNumberFormat="1" applyFont="1" applyFill="1" applyBorder="1" applyAlignment="1" applyProtection="1"/>
    <xf numFmtId="165" fontId="10" fillId="6" borderId="0" xfId="0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165" fontId="11" fillId="0" borderId="0" xfId="0" applyNumberFormat="1" applyFont="1" applyFill="1" applyBorder="1" applyAlignment="1" applyProtection="1">
      <protection locked="0"/>
    </xf>
    <xf numFmtId="165" fontId="11" fillId="0" borderId="0" xfId="0" applyNumberFormat="1" applyFont="1" applyBorder="1" applyAlignment="1" applyProtection="1">
      <protection locked="0"/>
    </xf>
    <xf numFmtId="0" fontId="11" fillId="0" borderId="3" xfId="4" applyFont="1" applyFill="1" applyBorder="1" applyAlignment="1">
      <alignment horizontal="center" wrapText="1"/>
    </xf>
    <xf numFmtId="0" fontId="0" fillId="7" borderId="3" xfId="0" applyFont="1" applyFill="1" applyBorder="1" applyAlignment="1">
      <alignment wrapText="1"/>
    </xf>
    <xf numFmtId="165" fontId="0" fillId="7" borderId="0" xfId="0" applyNumberFormat="1" applyFont="1" applyFill="1" applyBorder="1"/>
    <xf numFmtId="37" fontId="3" fillId="0" borderId="3" xfId="4" applyNumberFormat="1" applyFont="1" applyBorder="1" applyAlignment="1" applyProtection="1">
      <alignment horizontal="right"/>
      <protection locked="0"/>
    </xf>
    <xf numFmtId="49" fontId="3" fillId="0" borderId="4" xfId="0" applyNumberFormat="1" applyFont="1" applyBorder="1" applyAlignment="1">
      <alignment horizontal="center"/>
    </xf>
    <xf numFmtId="0" fontId="0" fillId="6" borderId="3" xfId="0" applyFont="1" applyFill="1" applyBorder="1" applyAlignment="1">
      <alignment wrapText="1"/>
    </xf>
    <xf numFmtId="0" fontId="0" fillId="7" borderId="0" xfId="0" applyFill="1"/>
    <xf numFmtId="0" fontId="0" fillId="6" borderId="0" xfId="0" applyFont="1" applyFill="1" applyBorder="1"/>
    <xf numFmtId="0" fontId="2" fillId="7" borderId="0" xfId="0" applyFont="1" applyFill="1"/>
    <xf numFmtId="165" fontId="0" fillId="7" borderId="0" xfId="0" applyNumberFormat="1" applyFill="1"/>
    <xf numFmtId="0" fontId="6" fillId="7" borderId="0" xfId="0" applyFont="1" applyFill="1" applyBorder="1"/>
    <xf numFmtId="0" fontId="7" fillId="7" borderId="0" xfId="0" applyFont="1" applyFill="1" applyBorder="1"/>
    <xf numFmtId="0" fontId="0" fillId="7" borderId="0" xfId="0" applyFont="1" applyFill="1" applyBorder="1"/>
    <xf numFmtId="165" fontId="2" fillId="7" borderId="0" xfId="0" applyNumberFormat="1" applyFont="1" applyFill="1" applyBorder="1"/>
    <xf numFmtId="0" fontId="10" fillId="7" borderId="0" xfId="0" applyFont="1" applyFill="1" applyBorder="1"/>
    <xf numFmtId="38" fontId="3" fillId="7" borderId="0" xfId="0" applyNumberFormat="1" applyFont="1" applyFill="1" applyBorder="1" applyAlignment="1" applyProtection="1"/>
    <xf numFmtId="165" fontId="11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37" fontId="11" fillId="0" borderId="0" xfId="0" applyNumberFormat="1" applyFont="1" applyBorder="1" applyAlignment="1" applyProtection="1">
      <protection locked="0"/>
    </xf>
    <xf numFmtId="37" fontId="11" fillId="0" borderId="0" xfId="0" applyNumberFormat="1" applyFont="1" applyBorder="1" applyProtection="1">
      <protection locked="0"/>
    </xf>
    <xf numFmtId="166" fontId="11" fillId="0" borderId="0" xfId="1" applyNumberFormat="1" applyFont="1" applyFill="1" applyBorder="1" applyProtection="1">
      <protection locked="0"/>
    </xf>
    <xf numFmtId="166" fontId="11" fillId="0" borderId="0" xfId="1" applyNumberFormat="1" applyFont="1" applyBorder="1" applyProtection="1">
      <protection locked="0"/>
    </xf>
    <xf numFmtId="165" fontId="3" fillId="0" borderId="1" xfId="0" applyNumberFormat="1" applyFont="1" applyFill="1" applyBorder="1" applyAlignment="1" applyProtection="1">
      <protection locked="0"/>
    </xf>
    <xf numFmtId="165" fontId="11" fillId="4" borderId="0" xfId="0" applyNumberFormat="1" applyFont="1" applyFill="1" applyBorder="1" applyAlignment="1" applyProtection="1">
      <alignment horizontal="right" vertical="center"/>
      <protection locked="0"/>
    </xf>
    <xf numFmtId="165" fontId="11" fillId="0" borderId="0" xfId="11" applyNumberFormat="1" applyFont="1" applyFill="1" applyBorder="1" applyAlignment="1" applyProtection="1">
      <protection locked="0"/>
    </xf>
    <xf numFmtId="165" fontId="0" fillId="0" borderId="0" xfId="0" applyNumberFormat="1" applyFont="1" applyFill="1" applyBorder="1" applyAlignment="1" applyProtection="1">
      <protection locked="0"/>
    </xf>
    <xf numFmtId="165" fontId="11" fillId="0" borderId="0" xfId="1" applyNumberFormat="1" applyFont="1" applyBorder="1" applyProtection="1">
      <protection locked="0"/>
    </xf>
    <xf numFmtId="165" fontId="0" fillId="0" borderId="0" xfId="0" applyNumberFormat="1" applyFont="1" applyBorder="1" applyAlignment="1" applyProtection="1">
      <protection locked="0"/>
    </xf>
    <xf numFmtId="165" fontId="11" fillId="0" borderId="0" xfId="0" applyNumberFormat="1" applyFont="1" applyBorder="1" applyProtection="1">
      <protection locked="0"/>
    </xf>
    <xf numFmtId="165" fontId="11" fillId="0" borderId="0" xfId="0" applyNumberFormat="1" applyFont="1" applyBorder="1" applyAlignment="1" applyProtection="1"/>
    <xf numFmtId="165" fontId="11" fillId="0" borderId="0" xfId="11" applyNumberFormat="1" applyFont="1" applyBorder="1" applyAlignment="1" applyProtection="1">
      <protection locked="0"/>
    </xf>
    <xf numFmtId="165" fontId="0" fillId="0" borderId="0" xfId="0" applyNumberFormat="1"/>
    <xf numFmtId="165" fontId="0" fillId="0" borderId="0" xfId="0" applyNumberFormat="1" applyFill="1"/>
    <xf numFmtId="165" fontId="11" fillId="0" borderId="0" xfId="0" applyNumberFormat="1" applyFont="1" applyFill="1" applyBorder="1" applyProtection="1">
      <protection locked="0"/>
    </xf>
    <xf numFmtId="165" fontId="11" fillId="0" borderId="0" xfId="0" applyNumberFormat="1" applyFont="1" applyFill="1" applyBorder="1" applyProtection="1"/>
    <xf numFmtId="165" fontId="11" fillId="0" borderId="4" xfId="0" applyNumberFormat="1" applyFont="1" applyFill="1" applyBorder="1" applyProtection="1"/>
    <xf numFmtId="165" fontId="11" fillId="4" borderId="0" xfId="0" applyNumberFormat="1" applyFont="1" applyFill="1" applyBorder="1" applyProtection="1">
      <protection locked="0"/>
    </xf>
    <xf numFmtId="165" fontId="11" fillId="4" borderId="2" xfId="4" applyNumberFormat="1" applyFont="1" applyFill="1" applyBorder="1" applyProtection="1">
      <protection locked="0"/>
    </xf>
    <xf numFmtId="165" fontId="11" fillId="4" borderId="3" xfId="4" applyNumberFormat="1" applyFont="1" applyFill="1" applyBorder="1" applyProtection="1">
      <protection locked="0"/>
    </xf>
    <xf numFmtId="165" fontId="11" fillId="4" borderId="0" xfId="0" applyNumberFormat="1" applyFont="1" applyFill="1" applyBorder="1" applyAlignment="1" applyProtection="1">
      <protection locked="0"/>
    </xf>
    <xf numFmtId="165" fontId="11" fillId="4" borderId="0" xfId="4" applyNumberFormat="1" applyFont="1" applyFill="1" applyBorder="1" applyAlignment="1" applyProtection="1">
      <protection locked="0"/>
    </xf>
    <xf numFmtId="165" fontId="11" fillId="4" borderId="0" xfId="0" applyNumberFormat="1" applyFont="1" applyFill="1" applyBorder="1" applyAlignment="1"/>
    <xf numFmtId="165" fontId="11" fillId="4" borderId="0" xfId="4" applyNumberFormat="1" applyFont="1" applyFill="1" applyBorder="1" applyAlignment="1"/>
    <xf numFmtId="165" fontId="11" fillId="0" borderId="0" xfId="4" applyNumberFormat="1" applyFont="1" applyFill="1" applyBorder="1"/>
    <xf numFmtId="165" fontId="11" fillId="4" borderId="3" xfId="4" applyNumberFormat="1" applyFont="1" applyFill="1" applyBorder="1" applyAlignment="1" applyProtection="1">
      <protection locked="0"/>
    </xf>
    <xf numFmtId="165" fontId="11" fillId="4" borderId="3" xfId="4" applyNumberFormat="1" applyFont="1" applyFill="1" applyBorder="1" applyAlignment="1"/>
    <xf numFmtId="165" fontId="11" fillId="0" borderId="0" xfId="4" applyNumberFormat="1" applyFont="1" applyFill="1"/>
    <xf numFmtId="165" fontId="11" fillId="0" borderId="3" xfId="0" applyNumberFormat="1" applyFont="1" applyFill="1" applyBorder="1" applyAlignment="1" applyProtection="1"/>
    <xf numFmtId="165" fontId="11" fillId="0" borderId="0" xfId="0" applyNumberFormat="1" applyFont="1" applyBorder="1" applyProtection="1"/>
    <xf numFmtId="165" fontId="11" fillId="0" borderId="0" xfId="4" applyNumberFormat="1" applyFont="1" applyBorder="1" applyProtection="1">
      <protection locked="0"/>
    </xf>
    <xf numFmtId="165" fontId="11" fillId="0" borderId="0" xfId="4" applyNumberFormat="1" applyFon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 indent="1"/>
    </xf>
    <xf numFmtId="16" fontId="0" fillId="0" borderId="0" xfId="0" applyNumberFormat="1" applyFont="1" applyBorder="1"/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 indent="1"/>
    </xf>
    <xf numFmtId="0" fontId="0" fillId="0" borderId="0" xfId="0" applyBorder="1" applyAlignment="1">
      <alignment horizontal="left" wrapText="1"/>
    </xf>
    <xf numFmtId="167" fontId="0" fillId="0" borderId="0" xfId="0" applyNumberFormat="1" applyFont="1" applyBorder="1"/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right"/>
    </xf>
    <xf numFmtId="0" fontId="0" fillId="0" borderId="0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65" fontId="3" fillId="0" borderId="0" xfId="4" applyNumberFormat="1" applyFont="1" applyFill="1" applyBorder="1" applyProtection="1"/>
    <xf numFmtId="165" fontId="3" fillId="0" borderId="0" xfId="4" applyNumberFormat="1" applyFont="1" applyBorder="1"/>
    <xf numFmtId="165" fontId="3" fillId="0" borderId="0" xfId="4" applyNumberFormat="1" applyFont="1" applyFill="1" applyBorder="1"/>
    <xf numFmtId="0" fontId="0" fillId="7" borderId="0" xfId="0" applyFill="1" applyBorder="1"/>
    <xf numFmtId="0" fontId="0" fillId="6" borderId="0" xfId="0" applyFill="1" applyBorder="1"/>
    <xf numFmtId="37" fontId="3" fillId="0" borderId="2" xfId="4" applyNumberFormat="1" applyFont="1" applyFill="1" applyBorder="1" applyProtection="1"/>
    <xf numFmtId="37" fontId="3" fillId="0" borderId="3" xfId="4" applyNumberFormat="1" applyFont="1" applyBorder="1"/>
    <xf numFmtId="37" fontId="3" fillId="0" borderId="3" xfId="4" applyNumberFormat="1" applyFont="1" applyBorder="1" applyProtection="1"/>
    <xf numFmtId="37" fontId="3" fillId="0" borderId="3" xfId="4" applyNumberFormat="1" applyFont="1" applyFill="1" applyBorder="1" applyProtection="1"/>
    <xf numFmtId="37" fontId="3" fillId="0" borderId="3" xfId="4" applyNumberFormat="1" applyFont="1" applyFill="1" applyBorder="1"/>
    <xf numFmtId="0" fontId="1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49" fontId="11" fillId="0" borderId="0" xfId="0" applyNumberFormat="1" applyFont="1" applyBorder="1" applyAlignment="1">
      <alignment horizontal="right"/>
    </xf>
    <xf numFmtId="49" fontId="11" fillId="0" borderId="0" xfId="4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49" fontId="11" fillId="0" borderId="0" xfId="4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14" fillId="0" borderId="0" xfId="0" applyFont="1"/>
    <xf numFmtId="37" fontId="0" fillId="0" borderId="9" xfId="0" applyNumberFormat="1" applyFont="1" applyBorder="1" applyAlignment="1"/>
    <xf numFmtId="37" fontId="0" fillId="0" borderId="8" xfId="0" applyNumberFormat="1" applyFont="1" applyBorder="1" applyAlignment="1"/>
    <xf numFmtId="37" fontId="0" fillId="0" borderId="10" xfId="0" applyNumberFormat="1" applyFont="1" applyBorder="1" applyAlignment="1"/>
    <xf numFmtId="38" fontId="0" fillId="8" borderId="11" xfId="0" applyNumberFormat="1" applyFont="1" applyFill="1" applyBorder="1" applyAlignment="1"/>
    <xf numFmtId="38" fontId="0" fillId="8" borderId="12" xfId="0" applyNumberFormat="1" applyFont="1" applyFill="1" applyBorder="1" applyAlignment="1"/>
    <xf numFmtId="168" fontId="0" fillId="0" borderId="0" xfId="0" applyNumberFormat="1" applyFont="1" applyAlignment="1"/>
    <xf numFmtId="37" fontId="3" fillId="0" borderId="4" xfId="0" applyNumberFormat="1" applyFont="1" applyBorder="1" applyProtection="1">
      <protection locked="0"/>
    </xf>
    <xf numFmtId="37" fontId="3" fillId="0" borderId="0" xfId="0" applyNumberFormat="1" applyFont="1" applyProtection="1">
      <protection locked="0"/>
    </xf>
    <xf numFmtId="37" fontId="3" fillId="0" borderId="2" xfId="4" applyNumberFormat="1" applyFont="1" applyBorder="1" applyProtection="1"/>
    <xf numFmtId="165" fontId="3" fillId="0" borderId="0" xfId="4" applyNumberFormat="1" applyFont="1" applyBorder="1" applyProtection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3" borderId="0" xfId="0" applyFill="1"/>
    <xf numFmtId="0" fontId="0" fillId="3" borderId="0" xfId="0" applyFill="1" applyBorder="1"/>
    <xf numFmtId="0" fontId="0" fillId="0" borderId="0" xfId="0" applyFill="1" applyBorder="1"/>
    <xf numFmtId="9" fontId="0" fillId="0" borderId="0" xfId="0" applyNumberFormat="1"/>
    <xf numFmtId="165" fontId="2" fillId="3" borderId="0" xfId="0" applyNumberFormat="1" applyFont="1" applyFill="1" applyBorder="1"/>
    <xf numFmtId="0" fontId="0" fillId="0" borderId="0" xfId="0" applyFill="1"/>
    <xf numFmtId="0" fontId="0" fillId="0" borderId="0" xfId="0" applyFont="1" applyFill="1" applyBorder="1"/>
    <xf numFmtId="165" fontId="2" fillId="0" borderId="0" xfId="0" applyNumberFormat="1" applyFont="1" applyAlignment="1">
      <alignment wrapText="1"/>
    </xf>
    <xf numFmtId="165" fontId="2" fillId="0" borderId="0" xfId="0" applyNumberFormat="1" applyFont="1"/>
    <xf numFmtId="165" fontId="2" fillId="0" borderId="0" xfId="1" applyNumberFormat="1" applyFont="1" applyAlignment="1">
      <alignment horizontal="right"/>
    </xf>
    <xf numFmtId="165" fontId="2" fillId="0" borderId="3" xfId="0" applyNumberFormat="1" applyFont="1" applyFill="1" applyBorder="1" applyAlignment="1">
      <alignment wrapText="1"/>
    </xf>
    <xf numFmtId="165" fontId="2" fillId="0" borderId="3" xfId="0" applyNumberFormat="1" applyFont="1" applyBorder="1"/>
    <xf numFmtId="165" fontId="2" fillId="5" borderId="0" xfId="0" applyNumberFormat="1" applyFont="1" applyFill="1" applyBorder="1"/>
    <xf numFmtId="165" fontId="2" fillId="7" borderId="0" xfId="0" applyNumberFormat="1" applyFont="1" applyFill="1"/>
    <xf numFmtId="165" fontId="2" fillId="6" borderId="0" xfId="0" applyNumberFormat="1" applyFont="1" applyFill="1"/>
    <xf numFmtId="165" fontId="2" fillId="3" borderId="0" xfId="0" applyNumberFormat="1" applyFont="1" applyFill="1"/>
    <xf numFmtId="0" fontId="0" fillId="9" borderId="0" xfId="0" applyFill="1"/>
    <xf numFmtId="0" fontId="0" fillId="9" borderId="0" xfId="0" applyFill="1" applyBorder="1"/>
    <xf numFmtId="165" fontId="2" fillId="9" borderId="0" xfId="0" applyNumberFormat="1" applyFont="1" applyFill="1"/>
    <xf numFmtId="166" fontId="2" fillId="0" borderId="0" xfId="1" applyNumberFormat="1" applyFont="1" applyAlignment="1">
      <alignment horizontal="right"/>
    </xf>
    <xf numFmtId="0" fontId="2" fillId="0" borderId="0" xfId="0" applyFont="1"/>
    <xf numFmtId="166" fontId="2" fillId="3" borderId="0" xfId="1" applyNumberFormat="1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5" borderId="0" xfId="0" applyFont="1" applyFill="1" applyBorder="1"/>
    <xf numFmtId="0" fontId="2" fillId="7" borderId="0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/>
    <xf numFmtId="0" fontId="2" fillId="0" borderId="6" xfId="0" applyFont="1" applyFill="1" applyBorder="1" applyAlignment="1">
      <alignment wrapText="1"/>
    </xf>
    <xf numFmtId="0" fontId="2" fillId="0" borderId="6" xfId="0" applyFont="1" applyBorder="1"/>
    <xf numFmtId="0" fontId="2" fillId="0" borderId="7" xfId="0" applyFont="1" applyFill="1" applyBorder="1" applyAlignment="1">
      <alignment wrapText="1"/>
    </xf>
    <xf numFmtId="0" fontId="2" fillId="0" borderId="7" xfId="0" applyFont="1" applyBorder="1"/>
    <xf numFmtId="165" fontId="11" fillId="6" borderId="0" xfId="0" applyNumberFormat="1" applyFont="1" applyFill="1" applyBorder="1" applyAlignment="1" applyProtection="1">
      <protection locked="0"/>
    </xf>
    <xf numFmtId="0" fontId="0" fillId="6" borderId="0" xfId="0" applyFill="1" applyAlignment="1">
      <alignment horizontal="right"/>
    </xf>
    <xf numFmtId="9" fontId="0" fillId="6" borderId="0" xfId="0" applyNumberFormat="1" applyFill="1"/>
    <xf numFmtId="0" fontId="0" fillId="0" borderId="0" xfId="0" applyFill="1" applyAlignment="1">
      <alignment wrapText="1"/>
    </xf>
    <xf numFmtId="0" fontId="2" fillId="5" borderId="3" xfId="0" applyFont="1" applyFill="1" applyBorder="1" applyAlignment="1">
      <alignment wrapText="1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right"/>
    </xf>
    <xf numFmtId="0" fontId="2" fillId="5" borderId="5" xfId="0" applyFont="1" applyFill="1" applyBorder="1"/>
    <xf numFmtId="0" fontId="6" fillId="5" borderId="13" xfId="0" applyFont="1" applyFill="1" applyBorder="1"/>
    <xf numFmtId="0" fontId="7" fillId="5" borderId="13" xfId="0" applyFont="1" applyFill="1" applyBorder="1"/>
    <xf numFmtId="165" fontId="2" fillId="5" borderId="13" xfId="0" applyNumberFormat="1" applyFont="1" applyFill="1" applyBorder="1"/>
    <xf numFmtId="0" fontId="2" fillId="5" borderId="13" xfId="0" applyFont="1" applyFill="1" applyBorder="1"/>
    <xf numFmtId="0" fontId="0" fillId="5" borderId="13" xfId="0" applyFont="1" applyFill="1" applyBorder="1"/>
    <xf numFmtId="0" fontId="10" fillId="6" borderId="4" xfId="0" applyFont="1" applyFill="1" applyBorder="1"/>
    <xf numFmtId="0" fontId="6" fillId="6" borderId="4" xfId="0" applyFont="1" applyFill="1" applyBorder="1"/>
    <xf numFmtId="16" fontId="6" fillId="6" borderId="4" xfId="0" applyNumberFormat="1" applyFont="1" applyFill="1" applyBorder="1"/>
    <xf numFmtId="0" fontId="7" fillId="6" borderId="4" xfId="0" applyFont="1" applyFill="1" applyBorder="1"/>
    <xf numFmtId="16" fontId="0" fillId="6" borderId="4" xfId="0" applyNumberFormat="1" applyFont="1" applyFill="1" applyBorder="1"/>
    <xf numFmtId="165" fontId="2" fillId="6" borderId="4" xfId="0" applyNumberFormat="1" applyFont="1" applyFill="1" applyBorder="1"/>
    <xf numFmtId="0" fontId="2" fillId="6" borderId="4" xfId="0" applyFont="1" applyFill="1" applyBorder="1"/>
    <xf numFmtId="0" fontId="0" fillId="6" borderId="4" xfId="0" applyFont="1" applyFill="1" applyBorder="1"/>
    <xf numFmtId="0" fontId="6" fillId="0" borderId="4" xfId="0" applyFont="1" applyFill="1" applyBorder="1"/>
    <xf numFmtId="0" fontId="0" fillId="0" borderId="4" xfId="0" applyFont="1" applyFill="1" applyBorder="1"/>
    <xf numFmtId="169" fontId="0" fillId="0" borderId="0" xfId="0" applyNumberFormat="1"/>
    <xf numFmtId="9" fontId="2" fillId="0" borderId="0" xfId="0" applyNumberFormat="1" applyFont="1"/>
    <xf numFmtId="3" fontId="18" fillId="0" borderId="0" xfId="0" applyNumberFormat="1" applyFont="1"/>
    <xf numFmtId="0" fontId="17" fillId="0" borderId="0" xfId="0" applyFont="1"/>
    <xf numFmtId="37" fontId="3" fillId="0" borderId="5" xfId="4" applyNumberFormat="1" applyFont="1" applyBorder="1" applyProtection="1"/>
    <xf numFmtId="37" fontId="3" fillId="0" borderId="2" xfId="4" applyNumberFormat="1" applyFont="1" applyBorder="1" applyProtection="1"/>
    <xf numFmtId="165" fontId="3" fillId="0" borderId="0" xfId="4" applyNumberFormat="1" applyFont="1" applyBorder="1" applyProtection="1"/>
    <xf numFmtId="1" fontId="2" fillId="0" borderId="0" xfId="1" applyNumberFormat="1" applyFont="1" applyAlignment="1">
      <alignment horizontal="right"/>
    </xf>
  </cellXfs>
  <cellStyles count="179">
    <cellStyle name="Comma" xfId="1" builtinId="3"/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Hyperlink" xfId="2" builtinId="8"/>
    <cellStyle name="Normal" xfId="0" builtinId="0"/>
    <cellStyle name="Normal 3" xfId="9" xr:uid="{00000000-0005-0000-0000-0000B0000000}"/>
    <cellStyle name="Normal 5" xfId="11" xr:uid="{00000000-0005-0000-0000-0000B1000000}"/>
    <cellStyle name="Normal_Sheet1" xfId="4" xr:uid="{00000000-0005-0000-0000-0000B2000000}"/>
  </cellStyles>
  <dxfs count="2"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GeneralPage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131</xdr:row>
      <xdr:rowOff>0</xdr:rowOff>
    </xdr:from>
    <xdr:to>
      <xdr:col>4</xdr:col>
      <xdr:colOff>337480</xdr:colOff>
      <xdr:row>131</xdr:row>
      <xdr:rowOff>3843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52900" y="304800"/>
          <a:ext cx="1391580" cy="308643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Instructions</a:t>
          </a:r>
          <a:endParaRPr lang="en-US" sz="1200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hall/Downloads/156625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hall/Downloads/P&amp;L%20FY%202019%20actual%20to%20budget%20before%20audit%2008.16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Instructions"/>
      <sheetName val="Alerts"/>
    </sheetNames>
    <sheetDataSet>
      <sheetData sheetId="0"/>
      <sheetData sheetId="1"/>
      <sheetData sheetId="2"/>
      <sheetData sheetId="3"/>
      <sheetData sheetId="4"/>
      <sheetData sheetId="5">
        <row r="11">
          <cell r="I11">
            <v>404325</v>
          </cell>
        </row>
      </sheetData>
      <sheetData sheetId="6"/>
      <sheetData sheetId="7"/>
      <sheetData sheetId="8"/>
      <sheetData sheetId="9">
        <row r="39">
          <cell r="J39">
            <v>2380079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Books Desktop Export Tips"/>
      <sheetName val="Sheet1"/>
    </sheetNames>
    <sheetDataSet>
      <sheetData sheetId="0" refreshError="1"/>
      <sheetData sheetId="1" refreshError="1">
        <row r="6">
          <cell r="J6">
            <v>22004.639999999999</v>
          </cell>
        </row>
        <row r="80">
          <cell r="J80">
            <v>1195232.48</v>
          </cell>
        </row>
        <row r="88">
          <cell r="J88">
            <v>328079.56</v>
          </cell>
        </row>
        <row r="96">
          <cell r="J96">
            <v>272730.77</v>
          </cell>
        </row>
        <row r="100">
          <cell r="J100">
            <v>165624.70000000001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F249"/>
  <sheetViews>
    <sheetView tabSelected="1" topLeftCell="A53" zoomScale="111" zoomScaleNormal="111" workbookViewId="0">
      <pane xSplit="1" topLeftCell="OU1" activePane="topRight" state="frozen"/>
      <selection activeCell="A21" sqref="A21"/>
      <selection pane="topRight" activeCell="PB54" sqref="PB54"/>
    </sheetView>
  </sheetViews>
  <sheetFormatPr baseColWidth="10" defaultRowHeight="16"/>
  <cols>
    <col min="1" max="1" width="47.1640625" customWidth="1"/>
    <col min="2" max="2" width="12.1640625" bestFit="1" customWidth="1"/>
    <col min="3" max="3" width="12.5" customWidth="1"/>
    <col min="4" max="4" width="13.6640625" bestFit="1" customWidth="1"/>
    <col min="5" max="5" width="12" customWidth="1"/>
    <col min="6" max="6" width="14.5" bestFit="1" customWidth="1"/>
    <col min="7" max="7" width="13.33203125" customWidth="1"/>
    <col min="8" max="8" width="12.83203125" bestFit="1" customWidth="1"/>
    <col min="9" max="9" width="13.6640625" bestFit="1" customWidth="1"/>
    <col min="10" max="13" width="13.33203125" bestFit="1" customWidth="1"/>
    <col min="14" max="14" width="13.1640625" bestFit="1" customWidth="1"/>
    <col min="15" max="15" width="11.83203125" bestFit="1" customWidth="1"/>
    <col min="16" max="16" width="11.6640625" bestFit="1" customWidth="1"/>
    <col min="17" max="19" width="13.33203125" bestFit="1" customWidth="1"/>
    <col min="20" max="29" width="13.6640625" bestFit="1" customWidth="1"/>
    <col min="30" max="30" width="12.6640625" customWidth="1"/>
    <col min="31" max="31" width="14.5" customWidth="1"/>
    <col min="32" max="49" width="13.33203125" bestFit="1" customWidth="1"/>
    <col min="50" max="50" width="13.5" bestFit="1" customWidth="1"/>
    <col min="51" max="53" width="13.33203125" bestFit="1" customWidth="1"/>
    <col min="54" max="54" width="13.33203125" customWidth="1"/>
    <col min="55" max="55" width="12.83203125" customWidth="1"/>
    <col min="56" max="56" width="12.33203125" customWidth="1"/>
    <col min="57" max="57" width="11.83203125" customWidth="1"/>
    <col min="58" max="58" width="12" customWidth="1"/>
    <col min="59" max="59" width="12.83203125" customWidth="1"/>
    <col min="60" max="61" width="13.33203125" bestFit="1" customWidth="1"/>
    <col min="62" max="62" width="12.6640625" customWidth="1"/>
    <col min="63" max="64" width="12.1640625" customWidth="1"/>
    <col min="65" max="65" width="11.83203125" bestFit="1" customWidth="1"/>
    <col min="66" max="66" width="11.6640625" customWidth="1"/>
    <col min="67" max="67" width="13.1640625" customWidth="1"/>
    <col min="68" max="68" width="13.83203125" customWidth="1"/>
    <col min="69" max="69" width="12.33203125" customWidth="1"/>
    <col min="70" max="70" width="13.6640625" customWidth="1"/>
    <col min="71" max="71" width="12.83203125" customWidth="1"/>
    <col min="72" max="72" width="11.33203125" customWidth="1"/>
    <col min="73" max="73" width="12.33203125" customWidth="1"/>
    <col min="74" max="74" width="11.6640625" customWidth="1"/>
    <col min="75" max="75" width="12.33203125" customWidth="1"/>
    <col min="76" max="77" width="12.6640625" customWidth="1"/>
    <col min="78" max="78" width="13.6640625" customWidth="1"/>
    <col min="79" max="79" width="12.5" customWidth="1"/>
    <col min="80" max="80" width="11.83203125" bestFit="1" customWidth="1"/>
    <col min="81" max="81" width="16.5" customWidth="1"/>
    <col min="82" max="82" width="13.33203125" bestFit="1" customWidth="1"/>
    <col min="83" max="85" width="13.6640625" bestFit="1" customWidth="1"/>
    <col min="86" max="86" width="13.5" customWidth="1"/>
    <col min="87" max="87" width="12" customWidth="1"/>
    <col min="88" max="88" width="12.33203125" customWidth="1"/>
    <col min="89" max="89" width="13.33203125" bestFit="1" customWidth="1"/>
    <col min="90" max="90" width="12.1640625" customWidth="1"/>
    <col min="91" max="91" width="12.33203125" customWidth="1"/>
    <col min="92" max="92" width="14.5" customWidth="1"/>
    <col min="93" max="93" width="16.1640625" customWidth="1"/>
    <col min="94" max="94" width="13.33203125" bestFit="1" customWidth="1"/>
    <col min="95" max="95" width="13" customWidth="1"/>
    <col min="96" max="96" width="13.33203125" bestFit="1" customWidth="1"/>
    <col min="97" max="97" width="12.1640625" customWidth="1"/>
    <col min="98" max="98" width="14.83203125" customWidth="1"/>
    <col min="99" max="99" width="13.33203125" bestFit="1" customWidth="1"/>
    <col min="100" max="100" width="12.1640625" customWidth="1"/>
    <col min="101" max="101" width="12.33203125" customWidth="1"/>
    <col min="102" max="104" width="13.33203125" bestFit="1" customWidth="1"/>
    <col min="105" max="106" width="12.1640625" customWidth="1"/>
    <col min="107" max="107" width="11.5" customWidth="1"/>
    <col min="108" max="108" width="13.33203125" bestFit="1" customWidth="1"/>
    <col min="109" max="109" width="12.33203125" customWidth="1"/>
    <col min="110" max="110" width="11.83203125" bestFit="1" customWidth="1"/>
    <col min="111" max="111" width="13.33203125" bestFit="1" customWidth="1"/>
    <col min="112" max="113" width="13.6640625" bestFit="1" customWidth="1"/>
    <col min="114" max="116" width="13.33203125" bestFit="1" customWidth="1"/>
    <col min="117" max="117" width="12.1640625" customWidth="1"/>
    <col min="118" max="119" width="13.33203125" bestFit="1" customWidth="1"/>
    <col min="120" max="120" width="14.5" bestFit="1" customWidth="1"/>
    <col min="121" max="121" width="13.33203125" bestFit="1" customWidth="1"/>
    <col min="122" max="122" width="11.83203125" bestFit="1" customWidth="1"/>
    <col min="123" max="123" width="12" customWidth="1"/>
    <col min="124" max="124" width="14.5" bestFit="1" customWidth="1"/>
    <col min="125" max="125" width="13.6640625" bestFit="1" customWidth="1"/>
    <col min="126" max="126" width="13.33203125" bestFit="1" customWidth="1"/>
    <col min="127" max="127" width="12.83203125" customWidth="1"/>
    <col min="128" max="128" width="13.33203125" bestFit="1" customWidth="1"/>
    <col min="129" max="129" width="13.6640625" bestFit="1" customWidth="1"/>
    <col min="130" max="130" width="13.5" customWidth="1"/>
    <col min="131" max="131" width="13.33203125" bestFit="1" customWidth="1"/>
    <col min="132" max="132" width="12.33203125" customWidth="1"/>
    <col min="133" max="133" width="12.5" customWidth="1"/>
    <col min="134" max="134" width="12.33203125" customWidth="1"/>
    <col min="135" max="135" width="13.6640625" bestFit="1" customWidth="1"/>
    <col min="136" max="136" width="12" customWidth="1"/>
    <col min="137" max="137" width="13.6640625" bestFit="1" customWidth="1"/>
    <col min="138" max="138" width="13" customWidth="1"/>
    <col min="139" max="139" width="13.6640625" bestFit="1" customWidth="1"/>
    <col min="140" max="140" width="12.1640625" bestFit="1" customWidth="1"/>
    <col min="141" max="141" width="13.6640625" bestFit="1" customWidth="1"/>
    <col min="142" max="144" width="13.33203125" bestFit="1" customWidth="1"/>
    <col min="145" max="145" width="12" customWidth="1"/>
    <col min="147" max="149" width="13.33203125" bestFit="1" customWidth="1"/>
    <col min="150" max="150" width="14.5" bestFit="1" customWidth="1"/>
    <col min="151" max="151" width="13.33203125" bestFit="1" customWidth="1"/>
    <col min="152" max="152" width="11.83203125" bestFit="1" customWidth="1"/>
    <col min="153" max="154" width="13.33203125" bestFit="1" customWidth="1"/>
    <col min="155" max="155" width="11.5" customWidth="1"/>
    <col min="156" max="156" width="13.5" bestFit="1" customWidth="1"/>
    <col min="157" max="162" width="13.33203125" bestFit="1" customWidth="1"/>
    <col min="163" max="163" width="11.83203125" bestFit="1" customWidth="1"/>
    <col min="164" max="165" width="13.6640625" bestFit="1" customWidth="1"/>
    <col min="166" max="166" width="12.33203125" customWidth="1"/>
    <col min="167" max="167" width="14.5" bestFit="1" customWidth="1"/>
    <col min="168" max="168" width="13.6640625" bestFit="1" customWidth="1"/>
    <col min="169" max="169" width="14.5" bestFit="1" customWidth="1"/>
    <col min="170" max="170" width="13.6640625" bestFit="1" customWidth="1"/>
    <col min="171" max="171" width="14.5" bestFit="1" customWidth="1"/>
    <col min="172" max="174" width="13.6640625" bestFit="1" customWidth="1"/>
    <col min="175" max="176" width="13.33203125" bestFit="1" customWidth="1"/>
    <col min="177" max="177" width="12.1640625" bestFit="1" customWidth="1"/>
    <col min="178" max="178" width="13" customWidth="1"/>
    <col min="179" max="179" width="14.5" bestFit="1" customWidth="1"/>
    <col min="180" max="180" width="11.83203125" customWidth="1"/>
    <col min="181" max="181" width="12.33203125" customWidth="1"/>
    <col min="182" max="183" width="13.33203125" bestFit="1" customWidth="1"/>
    <col min="184" max="184" width="13.6640625" bestFit="1" customWidth="1"/>
    <col min="185" max="185" width="13.33203125" bestFit="1" customWidth="1"/>
    <col min="186" max="186" width="12.1640625" customWidth="1"/>
    <col min="187" max="187" width="13.33203125" bestFit="1" customWidth="1"/>
    <col min="188" max="188" width="13.6640625" bestFit="1" customWidth="1"/>
    <col min="189" max="189" width="13.33203125" bestFit="1" customWidth="1"/>
    <col min="190" max="190" width="13.6640625" bestFit="1" customWidth="1"/>
    <col min="191" max="191" width="13.1640625" bestFit="1" customWidth="1"/>
    <col min="192" max="194" width="13.33203125" bestFit="1" customWidth="1"/>
    <col min="195" max="195" width="12.5" customWidth="1"/>
    <col min="196" max="196" width="12.1640625" bestFit="1" customWidth="1"/>
    <col min="197" max="197" width="13.5" bestFit="1" customWidth="1"/>
    <col min="198" max="198" width="13.6640625" bestFit="1" customWidth="1"/>
    <col min="199" max="199" width="12.1640625" customWidth="1"/>
    <col min="200" max="200" width="13.6640625" bestFit="1" customWidth="1"/>
    <col min="201" max="201" width="13.33203125" bestFit="1" customWidth="1"/>
    <col min="202" max="203" width="13.6640625" bestFit="1" customWidth="1"/>
    <col min="204" max="204" width="12.6640625" customWidth="1"/>
    <col min="205" max="205" width="13.5" bestFit="1" customWidth="1"/>
    <col min="206" max="206" width="13.1640625" customWidth="1"/>
    <col min="207" max="207" width="12.6640625" customWidth="1"/>
    <col min="208" max="208" width="13.33203125" bestFit="1" customWidth="1"/>
    <col min="209" max="209" width="14.5" bestFit="1" customWidth="1"/>
    <col min="211" max="211" width="13.5" bestFit="1" customWidth="1"/>
    <col min="212" max="212" width="13.6640625" bestFit="1" customWidth="1"/>
    <col min="213" max="213" width="11.6640625" customWidth="1"/>
    <col min="214" max="214" width="13" customWidth="1"/>
    <col min="215" max="216" width="13.6640625" bestFit="1" customWidth="1"/>
    <col min="217" max="220" width="13.33203125" bestFit="1" customWidth="1"/>
    <col min="221" max="221" width="13.6640625" bestFit="1" customWidth="1"/>
    <col min="222" max="222" width="13.33203125" bestFit="1" customWidth="1"/>
    <col min="223" max="224" width="13.6640625" bestFit="1" customWidth="1"/>
    <col min="225" max="225" width="14.5" bestFit="1" customWidth="1"/>
    <col min="226" max="231" width="13.6640625" bestFit="1" customWidth="1"/>
    <col min="232" max="233" width="13.33203125" bestFit="1" customWidth="1"/>
    <col min="235" max="235" width="13.33203125" bestFit="1" customWidth="1"/>
    <col min="236" max="236" width="15.1640625" customWidth="1"/>
    <col min="237" max="237" width="12.1640625" bestFit="1" customWidth="1"/>
    <col min="238" max="238" width="11.83203125" bestFit="1" customWidth="1"/>
    <col min="239" max="239" width="12.1640625" customWidth="1"/>
    <col min="240" max="240" width="13.6640625" bestFit="1" customWidth="1"/>
    <col min="241" max="241" width="11.83203125" bestFit="1" customWidth="1"/>
    <col min="242" max="242" width="14.5" bestFit="1" customWidth="1"/>
    <col min="243" max="243" width="12.1640625" bestFit="1" customWidth="1"/>
    <col min="244" max="255" width="13.6640625" bestFit="1" customWidth="1"/>
    <col min="256" max="256" width="12.1640625" bestFit="1" customWidth="1"/>
    <col min="257" max="257" width="13.6640625" bestFit="1" customWidth="1"/>
    <col min="258" max="258" width="12.1640625" bestFit="1" customWidth="1"/>
    <col min="259" max="259" width="11.83203125" bestFit="1" customWidth="1"/>
    <col min="260" max="262" width="13.33203125" bestFit="1" customWidth="1"/>
    <col min="263" max="263" width="14.1640625" customWidth="1"/>
    <col min="264" max="266" width="13.33203125" bestFit="1" customWidth="1"/>
    <col min="267" max="267" width="12.6640625" customWidth="1"/>
    <col min="268" max="268" width="13.33203125" bestFit="1" customWidth="1"/>
    <col min="269" max="269" width="11.6640625" customWidth="1"/>
    <col min="270" max="270" width="13.83203125" customWidth="1"/>
    <col min="271" max="272" width="11.83203125" customWidth="1"/>
    <col min="273" max="273" width="12.83203125" customWidth="1"/>
    <col min="274" max="274" width="12.33203125" customWidth="1"/>
    <col min="275" max="275" width="11.83203125" customWidth="1"/>
    <col min="276" max="276" width="12.1640625" customWidth="1"/>
    <col min="277" max="277" width="13.83203125" customWidth="1"/>
    <col min="278" max="279" width="13.6640625" customWidth="1"/>
    <col min="280" max="280" width="12.5" customWidth="1"/>
    <col min="281" max="281" width="12" customWidth="1"/>
    <col min="282" max="282" width="12.33203125" customWidth="1"/>
    <col min="283" max="283" width="13" customWidth="1"/>
    <col min="284" max="284" width="11.83203125" bestFit="1" customWidth="1"/>
    <col min="285" max="285" width="13.33203125" bestFit="1" customWidth="1"/>
    <col min="286" max="286" width="11.83203125" bestFit="1" customWidth="1"/>
    <col min="287" max="291" width="13.33203125" bestFit="1" customWidth="1"/>
    <col min="292" max="292" width="14.5" customWidth="1"/>
    <col min="293" max="293" width="13.33203125" bestFit="1" customWidth="1"/>
    <col min="294" max="294" width="13.33203125" customWidth="1"/>
    <col min="295" max="295" width="13.33203125" bestFit="1" customWidth="1"/>
    <col min="296" max="296" width="13" bestFit="1" customWidth="1"/>
    <col min="297" max="300" width="13.33203125" bestFit="1" customWidth="1"/>
    <col min="301" max="301" width="11.33203125" bestFit="1" customWidth="1"/>
    <col min="302" max="303" width="13.33203125" bestFit="1" customWidth="1"/>
    <col min="304" max="304" width="11.83203125" bestFit="1" customWidth="1"/>
    <col min="305" max="305" width="12" customWidth="1"/>
    <col min="306" max="306" width="14.6640625" customWidth="1"/>
    <col min="307" max="311" width="13.33203125" bestFit="1" customWidth="1"/>
    <col min="312" max="312" width="11.83203125" bestFit="1" customWidth="1"/>
    <col min="313" max="316" width="13.33203125" bestFit="1" customWidth="1"/>
    <col min="317" max="317" width="11.83203125" customWidth="1"/>
    <col min="318" max="318" width="13.33203125" bestFit="1" customWidth="1"/>
    <col min="319" max="319" width="12.5" customWidth="1"/>
    <col min="320" max="321" width="13.33203125" bestFit="1" customWidth="1"/>
    <col min="322" max="322" width="12.5" customWidth="1"/>
    <col min="323" max="323" width="13.1640625" bestFit="1" customWidth="1"/>
    <col min="324" max="324" width="13.6640625" customWidth="1"/>
    <col min="325" max="325" width="13.33203125" bestFit="1" customWidth="1"/>
    <col min="326" max="326" width="13.1640625" bestFit="1" customWidth="1"/>
    <col min="327" max="327" width="13.33203125" bestFit="1" customWidth="1"/>
    <col min="328" max="328" width="13.5" customWidth="1"/>
    <col min="329" max="329" width="11.33203125" bestFit="1" customWidth="1"/>
    <col min="330" max="331" width="13.33203125" bestFit="1" customWidth="1"/>
    <col min="332" max="332" width="13.1640625" bestFit="1" customWidth="1"/>
    <col min="333" max="337" width="13.33203125" bestFit="1" customWidth="1"/>
    <col min="338" max="338" width="12.6640625" customWidth="1"/>
    <col min="339" max="339" width="13.33203125" bestFit="1" customWidth="1"/>
    <col min="340" max="340" width="11.83203125" bestFit="1" customWidth="1"/>
    <col min="342" max="343" width="11.33203125" bestFit="1" customWidth="1"/>
    <col min="344" max="345" width="13.33203125" bestFit="1" customWidth="1"/>
    <col min="346" max="347" width="11.83203125" bestFit="1" customWidth="1"/>
    <col min="348" max="348" width="13.33203125" bestFit="1" customWidth="1"/>
    <col min="349" max="349" width="12.83203125" bestFit="1" customWidth="1"/>
    <col min="350" max="350" width="12.5" customWidth="1"/>
    <col min="351" max="351" width="12.6640625" style="107" customWidth="1"/>
    <col min="352" max="352" width="13.33203125" bestFit="1" customWidth="1"/>
    <col min="353" max="353" width="12.83203125" customWidth="1"/>
    <col min="354" max="360" width="13.33203125" bestFit="1" customWidth="1"/>
    <col min="361" max="361" width="11.83203125" bestFit="1" customWidth="1"/>
    <col min="362" max="363" width="13.33203125" bestFit="1" customWidth="1"/>
    <col min="364" max="364" width="12.5" customWidth="1"/>
    <col min="365" max="365" width="11.33203125" bestFit="1" customWidth="1"/>
    <col min="366" max="366" width="13.33203125" bestFit="1" customWidth="1"/>
    <col min="367" max="367" width="12.83203125" bestFit="1" customWidth="1"/>
    <col min="368" max="368" width="11.83203125" customWidth="1"/>
    <col min="369" max="379" width="13.33203125" bestFit="1" customWidth="1"/>
    <col min="380" max="380" width="13.33203125" customWidth="1"/>
    <col min="381" max="381" width="13.33203125" bestFit="1" customWidth="1"/>
    <col min="382" max="382" width="11.83203125" bestFit="1" customWidth="1"/>
    <col min="383" max="383" width="13.33203125" bestFit="1" customWidth="1"/>
    <col min="384" max="384" width="14.83203125" customWidth="1"/>
    <col min="385" max="385" width="13" customWidth="1"/>
    <col min="386" max="388" width="13.33203125" bestFit="1" customWidth="1"/>
    <col min="389" max="390" width="11.83203125" bestFit="1" customWidth="1"/>
    <col min="391" max="391" width="13.6640625" customWidth="1"/>
    <col min="392" max="392" width="13.33203125" customWidth="1"/>
    <col min="393" max="394" width="12.83203125" customWidth="1"/>
    <col min="395" max="395" width="11.83203125" bestFit="1" customWidth="1"/>
    <col min="396" max="396" width="13.33203125" bestFit="1" customWidth="1"/>
    <col min="397" max="397" width="12.6640625" customWidth="1"/>
    <col min="398" max="398" width="13.83203125" customWidth="1"/>
    <col min="399" max="399" width="13.1640625" customWidth="1"/>
    <col min="400" max="400" width="16" customWidth="1"/>
    <col min="401" max="401" width="13.83203125" customWidth="1"/>
    <col min="402" max="403" width="13.33203125" bestFit="1" customWidth="1"/>
    <col min="404" max="404" width="11.83203125" bestFit="1" customWidth="1"/>
    <col min="405" max="405" width="12" customWidth="1"/>
    <col min="406" max="406" width="13.1640625" bestFit="1" customWidth="1"/>
    <col min="407" max="407" width="12.83203125" customWidth="1"/>
    <col min="408" max="411" width="13.33203125" bestFit="1" customWidth="1"/>
    <col min="412" max="412" width="4.33203125" style="3" customWidth="1"/>
    <col min="413" max="413" width="16.1640625" style="149" customWidth="1"/>
    <col min="414" max="414" width="11.5" style="161" bestFit="1" customWidth="1"/>
    <col min="415" max="415" width="11.5" style="166" customWidth="1"/>
    <col min="416" max="416" width="11.5" style="161" customWidth="1"/>
  </cols>
  <sheetData>
    <row r="1" spans="1:453" s="84" customFormat="1" ht="34">
      <c r="A1" s="84" t="s">
        <v>1209</v>
      </c>
      <c r="B1" s="84" t="s">
        <v>1210</v>
      </c>
      <c r="C1" s="84" t="s">
        <v>1256</v>
      </c>
      <c r="D1" s="84" t="s">
        <v>1213</v>
      </c>
      <c r="E1" s="84" t="s">
        <v>1211</v>
      </c>
      <c r="F1" s="84" t="s">
        <v>1210</v>
      </c>
      <c r="G1" s="84" t="s">
        <v>1211</v>
      </c>
      <c r="H1" s="84" t="s">
        <v>1212</v>
      </c>
      <c r="I1" s="84" t="s">
        <v>1211</v>
      </c>
      <c r="J1" s="84" t="s">
        <v>1210</v>
      </c>
      <c r="K1" s="84" t="s">
        <v>1210</v>
      </c>
      <c r="L1" s="84" t="s">
        <v>1211</v>
      </c>
      <c r="M1" s="84" t="s">
        <v>1210</v>
      </c>
      <c r="N1" s="84" t="s">
        <v>1211</v>
      </c>
      <c r="O1" s="84" t="s">
        <v>1264</v>
      </c>
      <c r="P1" s="84" t="s">
        <v>1213</v>
      </c>
      <c r="Q1" s="84" t="s">
        <v>1213</v>
      </c>
      <c r="R1" s="84" t="s">
        <v>1210</v>
      </c>
      <c r="S1" s="84" t="s">
        <v>1210</v>
      </c>
      <c r="T1" s="84" t="s">
        <v>1210</v>
      </c>
      <c r="U1" s="84" t="s">
        <v>1213</v>
      </c>
      <c r="V1" s="84" t="s">
        <v>1213</v>
      </c>
      <c r="W1" s="84" t="s">
        <v>1213</v>
      </c>
      <c r="X1" s="84" t="s">
        <v>1213</v>
      </c>
      <c r="Y1" s="84" t="s">
        <v>1213</v>
      </c>
      <c r="Z1" s="84" t="s">
        <v>1210</v>
      </c>
      <c r="AA1" s="84" t="s">
        <v>1213</v>
      </c>
      <c r="AB1" s="84" t="s">
        <v>1213</v>
      </c>
      <c r="AC1" s="84" t="s">
        <v>1210</v>
      </c>
      <c r="AD1" s="84" t="s">
        <v>1249</v>
      </c>
      <c r="AE1" s="84" t="s">
        <v>1213</v>
      </c>
      <c r="AF1" s="84" t="s">
        <v>1211</v>
      </c>
      <c r="AG1" s="84" t="s">
        <v>1210</v>
      </c>
      <c r="AH1" s="84" t="s">
        <v>1210</v>
      </c>
      <c r="AI1" s="84" t="s">
        <v>1210</v>
      </c>
      <c r="AJ1" s="84" t="s">
        <v>1213</v>
      </c>
      <c r="AK1" s="84" t="s">
        <v>1210</v>
      </c>
      <c r="AL1" s="84" t="s">
        <v>1210</v>
      </c>
      <c r="AM1" s="84" t="s">
        <v>1213</v>
      </c>
      <c r="AN1" s="84" t="s">
        <v>1210</v>
      </c>
      <c r="AO1" s="84" t="s">
        <v>1210</v>
      </c>
      <c r="AP1" s="84" t="s">
        <v>1213</v>
      </c>
      <c r="AQ1" s="84" t="s">
        <v>1210</v>
      </c>
      <c r="AR1" s="84" t="s">
        <v>1210</v>
      </c>
      <c r="AS1" s="84" t="s">
        <v>1213</v>
      </c>
      <c r="AT1" s="84" t="s">
        <v>1210</v>
      </c>
      <c r="AU1" s="84" t="s">
        <v>1210</v>
      </c>
      <c r="AV1" s="84" t="s">
        <v>1213</v>
      </c>
      <c r="AW1" s="84" t="s">
        <v>1213</v>
      </c>
      <c r="AX1" s="84" t="s">
        <v>1210</v>
      </c>
      <c r="AY1" s="84" t="s">
        <v>1210</v>
      </c>
      <c r="AZ1" s="84" t="s">
        <v>1210</v>
      </c>
      <c r="BA1" s="84" t="s">
        <v>1210</v>
      </c>
      <c r="BB1" s="84" t="s">
        <v>1210</v>
      </c>
      <c r="BC1" s="84" t="s">
        <v>1213</v>
      </c>
      <c r="BD1" s="84" t="s">
        <v>1210</v>
      </c>
      <c r="BE1" s="84" t="s">
        <v>1210</v>
      </c>
      <c r="BF1" s="84" t="s">
        <v>1210</v>
      </c>
      <c r="BG1" s="84" t="s">
        <v>1210</v>
      </c>
      <c r="BH1" s="84" t="s">
        <v>1257</v>
      </c>
      <c r="BI1" s="84" t="s">
        <v>1216</v>
      </c>
      <c r="BJ1" s="84" t="s">
        <v>1269</v>
      </c>
      <c r="BL1" s="84" t="s">
        <v>1261</v>
      </c>
      <c r="BN1" s="84" t="s">
        <v>1213</v>
      </c>
      <c r="BO1" s="84" t="s">
        <v>1210</v>
      </c>
      <c r="BP1" s="84" t="s">
        <v>1211</v>
      </c>
      <c r="BQ1" s="84" t="s">
        <v>1213</v>
      </c>
      <c r="BR1" s="84" t="s">
        <v>1213</v>
      </c>
      <c r="BS1" s="84" t="s">
        <v>1210</v>
      </c>
      <c r="BT1" s="84" t="s">
        <v>1322</v>
      </c>
      <c r="BU1" s="84" t="s">
        <v>1210</v>
      </c>
      <c r="BV1" s="84" t="s">
        <v>1210</v>
      </c>
      <c r="BW1" s="84" t="s">
        <v>1210</v>
      </c>
      <c r="BX1" s="84" t="s">
        <v>1264</v>
      </c>
      <c r="BY1" s="84" t="s">
        <v>1218</v>
      </c>
      <c r="BZ1" s="84" t="s">
        <v>1213</v>
      </c>
      <c r="CB1" s="84" t="s">
        <v>1218</v>
      </c>
      <c r="CC1" s="84" t="s">
        <v>1213</v>
      </c>
      <c r="CD1" s="84" t="s">
        <v>1216</v>
      </c>
      <c r="CE1" s="84" t="s">
        <v>1213</v>
      </c>
      <c r="CF1" s="84" t="s">
        <v>1210</v>
      </c>
      <c r="CG1" s="84" t="s">
        <v>1213</v>
      </c>
      <c r="CH1" s="84" t="s">
        <v>1210</v>
      </c>
      <c r="CI1" s="84" t="s">
        <v>1210</v>
      </c>
      <c r="CJ1" s="84" t="s">
        <v>1210</v>
      </c>
      <c r="CK1" s="84" t="s">
        <v>1210</v>
      </c>
      <c r="CL1" s="84" t="s">
        <v>1210</v>
      </c>
      <c r="CM1" s="84" t="s">
        <v>1210</v>
      </c>
      <c r="CN1" s="84" t="s">
        <v>1210</v>
      </c>
      <c r="CO1" s="84" t="s">
        <v>1210</v>
      </c>
      <c r="CP1" s="84" t="s">
        <v>1210</v>
      </c>
      <c r="CQ1" s="84" t="s">
        <v>1210</v>
      </c>
      <c r="CR1" s="84" t="s">
        <v>1210</v>
      </c>
      <c r="CS1" s="84" t="s">
        <v>1210</v>
      </c>
      <c r="CT1" s="84" t="s">
        <v>1210</v>
      </c>
      <c r="CU1" s="84" t="s">
        <v>1210</v>
      </c>
      <c r="CV1" s="84" t="s">
        <v>1210</v>
      </c>
      <c r="CW1" s="84" t="s">
        <v>1210</v>
      </c>
      <c r="CX1" s="84" t="s">
        <v>1210</v>
      </c>
      <c r="CY1" s="84" t="s">
        <v>1210</v>
      </c>
      <c r="CZ1" s="84" t="s">
        <v>1210</v>
      </c>
      <c r="DA1" s="84" t="s">
        <v>1210</v>
      </c>
      <c r="DB1" s="84" t="s">
        <v>1210</v>
      </c>
      <c r="DC1" s="84" t="s">
        <v>1210</v>
      </c>
      <c r="DD1" s="84" t="s">
        <v>1210</v>
      </c>
      <c r="DE1" s="84" t="s">
        <v>1236</v>
      </c>
      <c r="DF1" s="84" t="s">
        <v>1211</v>
      </c>
      <c r="DG1" s="84" t="s">
        <v>1270</v>
      </c>
      <c r="DH1" s="84" t="s">
        <v>1213</v>
      </c>
      <c r="DI1" s="84" t="s">
        <v>1210</v>
      </c>
      <c r="DJ1" s="84" t="s">
        <v>1210</v>
      </c>
      <c r="DK1" s="84" t="s">
        <v>1215</v>
      </c>
      <c r="DL1" s="84" t="s">
        <v>1213</v>
      </c>
      <c r="DM1" s="84" t="s">
        <v>1210</v>
      </c>
      <c r="DN1" s="84" t="s">
        <v>1214</v>
      </c>
      <c r="DO1" s="84" t="s">
        <v>1213</v>
      </c>
      <c r="DP1" s="84" t="s">
        <v>1210</v>
      </c>
      <c r="DQ1" s="84" t="s">
        <v>1212</v>
      </c>
      <c r="DR1" s="84" t="s">
        <v>1213</v>
      </c>
      <c r="DS1" s="84" t="s">
        <v>1210</v>
      </c>
      <c r="DT1" s="84" t="s">
        <v>1266</v>
      </c>
      <c r="DU1" s="84" t="s">
        <v>1213</v>
      </c>
      <c r="DV1" s="84" t="s">
        <v>1258</v>
      </c>
      <c r="DW1" s="84" t="s">
        <v>1271</v>
      </c>
      <c r="DX1" s="84" t="s">
        <v>1210</v>
      </c>
      <c r="DY1" s="84" t="s">
        <v>1210</v>
      </c>
      <c r="DZ1" s="84" t="s">
        <v>1238</v>
      </c>
      <c r="EA1" s="84" t="s">
        <v>1221</v>
      </c>
      <c r="EB1" s="84" t="s">
        <v>1232</v>
      </c>
      <c r="EC1" s="84" t="s">
        <v>1211</v>
      </c>
      <c r="ED1" s="84" t="s">
        <v>1213</v>
      </c>
      <c r="EE1" s="84" t="s">
        <v>1210</v>
      </c>
      <c r="EF1" s="84" t="s">
        <v>1213</v>
      </c>
      <c r="EG1" s="84" t="s">
        <v>1211</v>
      </c>
      <c r="EH1" s="84" t="s">
        <v>1213</v>
      </c>
      <c r="EI1" s="84" t="s">
        <v>1211</v>
      </c>
      <c r="EJ1" s="84" t="s">
        <v>1213</v>
      </c>
      <c r="EK1" s="84" t="s">
        <v>1213</v>
      </c>
      <c r="EL1" s="84" t="s">
        <v>1216</v>
      </c>
      <c r="EM1" s="84" t="s">
        <v>1211</v>
      </c>
      <c r="EN1" s="84" t="s">
        <v>1210</v>
      </c>
      <c r="EO1" s="84" t="s">
        <v>1210</v>
      </c>
      <c r="EP1" s="84" t="s">
        <v>1211</v>
      </c>
      <c r="EQ1" s="84" t="s">
        <v>1211</v>
      </c>
      <c r="ER1" s="84" t="s">
        <v>1210</v>
      </c>
      <c r="ES1" s="84" t="s">
        <v>1213</v>
      </c>
      <c r="ET1" s="84" t="s">
        <v>1237</v>
      </c>
      <c r="EU1" s="84" t="s">
        <v>1213</v>
      </c>
      <c r="EV1" s="84" t="s">
        <v>1210</v>
      </c>
      <c r="EW1" s="84" t="s">
        <v>1211</v>
      </c>
      <c r="EX1" s="84" t="s">
        <v>1218</v>
      </c>
      <c r="EY1" s="84" t="s">
        <v>1210</v>
      </c>
      <c r="EZ1" s="84" t="s">
        <v>1210</v>
      </c>
      <c r="FA1" s="84" t="s">
        <v>1265</v>
      </c>
      <c r="FB1" s="84" t="s">
        <v>1211</v>
      </c>
      <c r="FC1" s="84" t="s">
        <v>1213</v>
      </c>
      <c r="FD1" s="84" t="s">
        <v>1211</v>
      </c>
      <c r="FE1" s="84" t="s">
        <v>1211</v>
      </c>
      <c r="FF1" s="84" t="s">
        <v>1210</v>
      </c>
      <c r="FG1" s="84" t="s">
        <v>1216</v>
      </c>
      <c r="FH1" s="84" t="s">
        <v>1226</v>
      </c>
      <c r="FI1" s="84" t="s">
        <v>1235</v>
      </c>
      <c r="FJ1" s="84" t="s">
        <v>1230</v>
      </c>
      <c r="FK1" s="84" t="s">
        <v>1217</v>
      </c>
      <c r="FL1" s="84" t="s">
        <v>1211</v>
      </c>
      <c r="FM1" s="84" t="s">
        <v>1245</v>
      </c>
      <c r="FO1" s="84" t="s">
        <v>1213</v>
      </c>
      <c r="FP1" s="84" t="s">
        <v>1216</v>
      </c>
      <c r="FQ1" s="84" t="s">
        <v>1257</v>
      </c>
      <c r="FR1" s="84" t="s">
        <v>1234</v>
      </c>
      <c r="FS1" s="84" t="s">
        <v>1210</v>
      </c>
      <c r="FT1" t="s">
        <v>1221</v>
      </c>
      <c r="FU1" s="84" t="s">
        <v>1213</v>
      </c>
      <c r="FV1" s="84" t="s">
        <v>1238</v>
      </c>
      <c r="FW1" s="84" t="s">
        <v>1213</v>
      </c>
      <c r="FX1" s="84" t="s">
        <v>1213</v>
      </c>
      <c r="FY1" s="84" t="s">
        <v>1211</v>
      </c>
      <c r="FZ1" s="84" t="s">
        <v>1257</v>
      </c>
      <c r="GB1" s="84" t="s">
        <v>1218</v>
      </c>
      <c r="GC1" s="84" t="s">
        <v>1211</v>
      </c>
      <c r="GD1" s="84" t="s">
        <v>1219</v>
      </c>
      <c r="GE1" s="84" t="s">
        <v>1213</v>
      </c>
      <c r="GF1" s="84" t="s">
        <v>1213</v>
      </c>
      <c r="GG1" s="84" t="s">
        <v>1213</v>
      </c>
      <c r="GH1" s="84" t="s">
        <v>1210</v>
      </c>
      <c r="GI1" s="84" t="s">
        <v>1211</v>
      </c>
      <c r="GJ1" s="84" t="s">
        <v>1211</v>
      </c>
      <c r="GK1" s="84" t="s">
        <v>1213</v>
      </c>
      <c r="GL1" s="84" t="s">
        <v>1211</v>
      </c>
      <c r="GM1" s="84" t="s">
        <v>1260</v>
      </c>
      <c r="GO1" s="84" t="s">
        <v>1213</v>
      </c>
      <c r="GP1" s="84" t="s">
        <v>1257</v>
      </c>
      <c r="GQ1" s="84" t="s">
        <v>1211</v>
      </c>
      <c r="GR1" s="84" t="s">
        <v>1260</v>
      </c>
      <c r="GS1" s="84" t="s">
        <v>1213</v>
      </c>
      <c r="GT1" s="84" t="s">
        <v>1210</v>
      </c>
      <c r="GU1" s="84" t="s">
        <v>1210</v>
      </c>
      <c r="GV1" s="84" t="s">
        <v>1239</v>
      </c>
      <c r="GW1" s="84" t="s">
        <v>1210</v>
      </c>
      <c r="GX1" s="84" t="s">
        <v>1210</v>
      </c>
      <c r="GY1" s="84" t="s">
        <v>1213</v>
      </c>
      <c r="GZ1" s="84" t="s">
        <v>1210</v>
      </c>
      <c r="HA1" s="84" t="s">
        <v>1230</v>
      </c>
      <c r="HB1" s="84" t="s">
        <v>1210</v>
      </c>
      <c r="HC1" s="84" t="s">
        <v>1210</v>
      </c>
      <c r="HD1" s="84" t="s">
        <v>1210</v>
      </c>
      <c r="HE1" s="84" t="s">
        <v>1210</v>
      </c>
      <c r="HF1" s="84" t="s">
        <v>1210</v>
      </c>
      <c r="HG1" s="84" t="s">
        <v>1210</v>
      </c>
      <c r="HH1" s="84" t="s">
        <v>1213</v>
      </c>
      <c r="HI1" s="84" t="s">
        <v>1213</v>
      </c>
      <c r="HJ1" s="84" t="s">
        <v>1211</v>
      </c>
      <c r="HK1" s="84" t="s">
        <v>1213</v>
      </c>
      <c r="HL1" s="84" t="s">
        <v>1213</v>
      </c>
      <c r="HM1" s="84" t="s">
        <v>1211</v>
      </c>
      <c r="HN1" s="84" t="s">
        <v>1211</v>
      </c>
      <c r="HO1" s="84" t="s">
        <v>1218</v>
      </c>
      <c r="HP1" s="84" t="s">
        <v>1213</v>
      </c>
      <c r="HQ1" s="84" t="s">
        <v>1211</v>
      </c>
      <c r="HR1" s="84" t="s">
        <v>1213</v>
      </c>
      <c r="HS1" s="84" t="s">
        <v>1213</v>
      </c>
      <c r="HT1" s="84" t="s">
        <v>1211</v>
      </c>
      <c r="HU1" s="84" t="s">
        <v>1213</v>
      </c>
      <c r="HV1" s="84" t="s">
        <v>1213</v>
      </c>
      <c r="HW1" s="84" t="s">
        <v>1213</v>
      </c>
      <c r="HX1" s="84" t="s">
        <v>1210</v>
      </c>
      <c r="HY1" s="84" t="s">
        <v>1210</v>
      </c>
      <c r="HZ1" s="84" t="s">
        <v>1211</v>
      </c>
      <c r="IA1" s="84" t="s">
        <v>1211</v>
      </c>
      <c r="IB1" s="84" t="s">
        <v>1218</v>
      </c>
      <c r="IC1" s="84" t="s">
        <v>1264</v>
      </c>
      <c r="ID1" s="84" t="s">
        <v>1213</v>
      </c>
      <c r="IE1" s="84" t="s">
        <v>1210</v>
      </c>
      <c r="IF1" s="84" t="s">
        <v>1213</v>
      </c>
      <c r="IG1" s="84" t="s">
        <v>1210</v>
      </c>
      <c r="IH1" s="84" t="s">
        <v>1210</v>
      </c>
      <c r="II1" s="84" t="s">
        <v>1264</v>
      </c>
      <c r="IJ1" s="84" t="s">
        <v>1211</v>
      </c>
      <c r="IK1" s="84" t="s">
        <v>1218</v>
      </c>
      <c r="IL1" s="84" t="s">
        <v>1213</v>
      </c>
      <c r="IM1" s="84" t="s">
        <v>1210</v>
      </c>
      <c r="IN1" s="84" t="s">
        <v>1210</v>
      </c>
      <c r="IO1" s="84" t="s">
        <v>1218</v>
      </c>
      <c r="IP1" s="84" t="s">
        <v>1213</v>
      </c>
      <c r="IQ1" s="84" t="s">
        <v>1213</v>
      </c>
      <c r="IR1" s="84" t="s">
        <v>1213</v>
      </c>
      <c r="IU1" s="84" t="s">
        <v>1213</v>
      </c>
      <c r="IV1" s="84" t="s">
        <v>1211</v>
      </c>
      <c r="IZ1" s="84" t="s">
        <v>1210</v>
      </c>
      <c r="JA1" s="84" t="s">
        <v>1210</v>
      </c>
      <c r="JB1" s="84" t="s">
        <v>1210</v>
      </c>
      <c r="JC1" s="84" t="s">
        <v>1228</v>
      </c>
      <c r="JD1" s="84" t="s">
        <v>1213</v>
      </c>
      <c r="JE1" s="84" t="s">
        <v>1221</v>
      </c>
      <c r="JF1" s="84" t="s">
        <v>1241</v>
      </c>
      <c r="JG1" s="84" t="s">
        <v>1213</v>
      </c>
      <c r="JH1" s="84" t="s">
        <v>1213</v>
      </c>
      <c r="JI1" s="84" t="s">
        <v>1210</v>
      </c>
      <c r="JJ1" s="84" t="s">
        <v>1210</v>
      </c>
      <c r="JK1" s="84" t="s">
        <v>1210</v>
      </c>
      <c r="JL1" s="84" t="s">
        <v>1261</v>
      </c>
      <c r="JM1" s="84" t="s">
        <v>1210</v>
      </c>
      <c r="JN1" s="84" t="s">
        <v>1210</v>
      </c>
      <c r="JO1" s="84" t="s">
        <v>1213</v>
      </c>
      <c r="JP1" s="84" t="s">
        <v>1210</v>
      </c>
      <c r="JQ1" s="84" t="s">
        <v>1210</v>
      </c>
      <c r="JR1" s="84" t="s">
        <v>1213</v>
      </c>
      <c r="JS1" s="84" t="s">
        <v>1261</v>
      </c>
      <c r="JT1" s="84" t="s">
        <v>1210</v>
      </c>
      <c r="JU1" s="84" t="s">
        <v>1210</v>
      </c>
      <c r="JV1" s="84" t="s">
        <v>1211</v>
      </c>
      <c r="JW1" s="84" t="s">
        <v>1222</v>
      </c>
      <c r="JX1" s="84" t="s">
        <v>1213</v>
      </c>
      <c r="JY1" s="84" t="s">
        <v>1223</v>
      </c>
      <c r="JZ1" s="84" t="s">
        <v>1216</v>
      </c>
      <c r="KA1" s="84" t="s">
        <v>1210</v>
      </c>
      <c r="KB1" s="84" t="s">
        <v>1210</v>
      </c>
      <c r="KC1" s="84" t="s">
        <v>1210</v>
      </c>
      <c r="KD1" s="84" t="s">
        <v>1210</v>
      </c>
      <c r="KE1" s="84" t="s">
        <v>1210</v>
      </c>
      <c r="KF1" s="84" t="s">
        <v>1210</v>
      </c>
      <c r="KG1" s="84" t="s">
        <v>1210</v>
      </c>
      <c r="KH1" s="84" t="s">
        <v>1213</v>
      </c>
      <c r="KI1" s="84" t="s">
        <v>1224</v>
      </c>
      <c r="KJ1" s="84" t="s">
        <v>1211</v>
      </c>
      <c r="KK1" s="84" t="s">
        <v>1213</v>
      </c>
      <c r="KL1" s="84" t="s">
        <v>1213</v>
      </c>
      <c r="KM1" s="84" t="s">
        <v>1225</v>
      </c>
      <c r="KN1" s="84" t="s">
        <v>1213</v>
      </c>
      <c r="KO1" s="84" t="s">
        <v>1210</v>
      </c>
      <c r="KP1" s="84" t="s">
        <v>1226</v>
      </c>
      <c r="KQ1" s="84" t="s">
        <v>1223</v>
      </c>
      <c r="KR1" s="84" t="s">
        <v>1216</v>
      </c>
      <c r="KS1" s="84" t="s">
        <v>1210</v>
      </c>
      <c r="KT1" s="84" t="s">
        <v>1213</v>
      </c>
      <c r="KU1" s="84" t="s">
        <v>1218</v>
      </c>
      <c r="KV1" s="84" t="s">
        <v>1213</v>
      </c>
      <c r="KW1" s="84" t="s">
        <v>1211</v>
      </c>
      <c r="KX1" s="84" t="s">
        <v>1211</v>
      </c>
      <c r="KY1" s="84" t="s">
        <v>1213</v>
      </c>
      <c r="KZ1" s="84" t="s">
        <v>1213</v>
      </c>
      <c r="LA1" s="84" t="s">
        <v>1210</v>
      </c>
      <c r="LB1" s="84" t="s">
        <v>1213</v>
      </c>
      <c r="LC1" s="84" t="s">
        <v>1213</v>
      </c>
      <c r="LD1" s="84" t="s">
        <v>1213</v>
      </c>
      <c r="LE1" s="84" t="s">
        <v>1211</v>
      </c>
      <c r="LF1" s="84" t="s">
        <v>1213</v>
      </c>
      <c r="LG1" s="84" t="s">
        <v>1252</v>
      </c>
      <c r="LH1" s="84" t="s">
        <v>1211</v>
      </c>
      <c r="LI1" s="84" t="s">
        <v>1211</v>
      </c>
      <c r="LJ1" s="84" t="s">
        <v>1218</v>
      </c>
      <c r="LL1" s="84" t="s">
        <v>1213</v>
      </c>
      <c r="LM1" s="84" t="s">
        <v>1211</v>
      </c>
      <c r="LN1" s="84" t="s">
        <v>1210</v>
      </c>
      <c r="LO1" s="84" t="s">
        <v>1211</v>
      </c>
      <c r="LP1" s="84" t="s">
        <v>1244</v>
      </c>
      <c r="LQ1" s="84" t="s">
        <v>1211</v>
      </c>
      <c r="LR1" s="84" t="s">
        <v>1231</v>
      </c>
      <c r="LS1" s="84" t="s">
        <v>1230</v>
      </c>
      <c r="LT1" s="84" t="s">
        <v>1211</v>
      </c>
      <c r="LU1" s="84" t="s">
        <v>1211</v>
      </c>
      <c r="LW1" s="84" t="s">
        <v>1211</v>
      </c>
      <c r="LX1" s="84" t="s">
        <v>1213</v>
      </c>
      <c r="LY1" s="84" t="s">
        <v>1218</v>
      </c>
      <c r="LZ1" s="84" t="s">
        <v>1211</v>
      </c>
      <c r="MA1" s="84" t="s">
        <v>1211</v>
      </c>
      <c r="MB1" s="84" t="s">
        <v>1264</v>
      </c>
      <c r="MC1" s="84" t="s">
        <v>1213</v>
      </c>
      <c r="MD1" s="84" t="s">
        <v>1210</v>
      </c>
      <c r="ME1" s="84" t="s">
        <v>1213</v>
      </c>
      <c r="MF1" s="84" t="s">
        <v>1210</v>
      </c>
      <c r="MG1" s="84" t="s">
        <v>1211</v>
      </c>
      <c r="MH1" s="84" t="s">
        <v>1264</v>
      </c>
      <c r="MI1" s="84" t="s">
        <v>1213</v>
      </c>
      <c r="MJ1" s="84" t="s">
        <v>1253</v>
      </c>
      <c r="MK1" s="84" t="s">
        <v>1213</v>
      </c>
      <c r="ML1" s="84" t="s">
        <v>1213</v>
      </c>
      <c r="MM1" s="140" t="s">
        <v>1225</v>
      </c>
      <c r="MN1" s="84" t="s">
        <v>1272</v>
      </c>
      <c r="MP1" s="84" t="s">
        <v>1210</v>
      </c>
      <c r="MQ1" s="84" t="s">
        <v>1213</v>
      </c>
      <c r="MR1" s="84" t="s">
        <v>1210</v>
      </c>
      <c r="MS1" s="84" t="s">
        <v>1210</v>
      </c>
      <c r="MT1" s="84" t="s">
        <v>1210</v>
      </c>
      <c r="MU1" s="84" t="s">
        <v>1218</v>
      </c>
      <c r="MV1" s="84" t="s">
        <v>1210</v>
      </c>
      <c r="MW1" s="84" t="s">
        <v>1216</v>
      </c>
      <c r="MX1" s="84" t="s">
        <v>1218</v>
      </c>
      <c r="MY1" s="84" t="s">
        <v>1213</v>
      </c>
      <c r="MZ1" s="84" t="s">
        <v>1213</v>
      </c>
      <c r="NA1" s="84" t="s">
        <v>1216</v>
      </c>
      <c r="NB1" s="84" t="s">
        <v>1213</v>
      </c>
      <c r="NC1" s="84" t="s">
        <v>1213</v>
      </c>
      <c r="ND1" s="84" t="s">
        <v>1261</v>
      </c>
      <c r="NE1" s="84" t="s">
        <v>1210</v>
      </c>
      <c r="NF1" s="84" t="s">
        <v>1210</v>
      </c>
      <c r="NG1" s="84" t="s">
        <v>1213</v>
      </c>
      <c r="NH1" s="84" t="s">
        <v>1210</v>
      </c>
      <c r="NI1" s="84" t="s">
        <v>1211</v>
      </c>
      <c r="NJ1" s="84" t="s">
        <v>1213</v>
      </c>
      <c r="NK1" s="84" t="s">
        <v>1254</v>
      </c>
      <c r="NL1" s="84" t="s">
        <v>1210</v>
      </c>
      <c r="NO1" s="84" t="s">
        <v>1262</v>
      </c>
      <c r="NP1" s="84" t="s">
        <v>1210</v>
      </c>
      <c r="NQ1" s="84" t="s">
        <v>1213</v>
      </c>
      <c r="NR1" s="84" t="s">
        <v>1264</v>
      </c>
      <c r="NS1" s="84" t="s">
        <v>1210</v>
      </c>
      <c r="NT1" s="84" t="s">
        <v>1264</v>
      </c>
      <c r="NU1" s="84" t="s">
        <v>1210</v>
      </c>
      <c r="NV1" s="84" t="s">
        <v>1233</v>
      </c>
      <c r="NW1" s="84" t="s">
        <v>1210</v>
      </c>
      <c r="NX1" s="84" t="s">
        <v>1227</v>
      </c>
      <c r="NY1" s="84" t="s">
        <v>1210</v>
      </c>
      <c r="NZ1" s="84" t="s">
        <v>1261</v>
      </c>
      <c r="OA1" s="84" t="s">
        <v>1211</v>
      </c>
      <c r="OB1" s="84" t="s">
        <v>1243</v>
      </c>
      <c r="OC1" s="84" t="s">
        <v>1213</v>
      </c>
      <c r="OD1" s="84" t="s">
        <v>1261</v>
      </c>
      <c r="OE1" s="84" t="s">
        <v>1213</v>
      </c>
      <c r="OF1" s="84" t="s">
        <v>1213</v>
      </c>
      <c r="OG1" s="84" t="s">
        <v>1260</v>
      </c>
      <c r="OH1" s="84" t="s">
        <v>1218</v>
      </c>
      <c r="OI1" s="84" t="s">
        <v>1255</v>
      </c>
      <c r="OJ1" s="84" t="s">
        <v>1210</v>
      </c>
      <c r="OK1" s="84" t="s">
        <v>1213</v>
      </c>
      <c r="OM1" s="84" t="s">
        <v>1211</v>
      </c>
      <c r="ON1" s="84" t="s">
        <v>1264</v>
      </c>
      <c r="OO1" s="84" t="s">
        <v>1210</v>
      </c>
      <c r="OP1" s="84" t="s">
        <v>1264</v>
      </c>
      <c r="OQ1" s="84" t="s">
        <v>1210</v>
      </c>
      <c r="OR1" s="84" t="s">
        <v>1211</v>
      </c>
      <c r="OS1" s="84" t="s">
        <v>1213</v>
      </c>
      <c r="OT1" s="84" t="s">
        <v>1210</v>
      </c>
      <c r="OU1" s="84" t="s">
        <v>1211</v>
      </c>
      <c r="OV1" s="177"/>
      <c r="OW1" s="148"/>
      <c r="OX1" s="163"/>
      <c r="OY1" s="178"/>
      <c r="OZ1" s="163"/>
    </row>
    <row r="2" spans="1:453">
      <c r="A2" t="s">
        <v>1206</v>
      </c>
      <c r="H2" t="s">
        <v>1206</v>
      </c>
      <c r="J2" t="s">
        <v>1206</v>
      </c>
      <c r="K2" t="s">
        <v>1206</v>
      </c>
      <c r="L2" t="s">
        <v>1206</v>
      </c>
      <c r="N2" t="s">
        <v>1206</v>
      </c>
      <c r="O2" t="s">
        <v>1206</v>
      </c>
      <c r="P2" t="s">
        <v>1206</v>
      </c>
      <c r="S2" t="s">
        <v>1206</v>
      </c>
      <c r="AF2" t="s">
        <v>1206</v>
      </c>
      <c r="BB2" t="s">
        <v>1206</v>
      </c>
      <c r="BC2" t="s">
        <v>1206</v>
      </c>
      <c r="BD2" t="s">
        <v>1206</v>
      </c>
      <c r="BE2" t="s">
        <v>1206</v>
      </c>
      <c r="BF2" t="s">
        <v>1206</v>
      </c>
      <c r="BG2" t="s">
        <v>1206</v>
      </c>
      <c r="BJ2" t="s">
        <v>1206</v>
      </c>
      <c r="BN2" t="s">
        <v>1206</v>
      </c>
      <c r="BO2" t="s">
        <v>1206</v>
      </c>
      <c r="CE2" t="s">
        <v>1206</v>
      </c>
      <c r="CF2" t="s">
        <v>1206</v>
      </c>
      <c r="CG2" t="s">
        <v>1206</v>
      </c>
      <c r="DD2" t="s">
        <v>1206</v>
      </c>
      <c r="DE2" t="s">
        <v>1206</v>
      </c>
      <c r="DG2" t="s">
        <v>1206</v>
      </c>
      <c r="DQ2" t="s">
        <v>1206</v>
      </c>
      <c r="DS2" t="s">
        <v>1206</v>
      </c>
      <c r="DX2" t="s">
        <v>1206</v>
      </c>
      <c r="EB2" t="s">
        <v>1206</v>
      </c>
      <c r="EI2" t="s">
        <v>1206</v>
      </c>
      <c r="EO2" t="s">
        <v>1206</v>
      </c>
      <c r="EP2" t="s">
        <v>1206</v>
      </c>
      <c r="ES2" t="s">
        <v>1213</v>
      </c>
      <c r="EU2" t="s">
        <v>1206</v>
      </c>
      <c r="EY2" t="s">
        <v>1206</v>
      </c>
      <c r="EZ2" t="s">
        <v>1206</v>
      </c>
      <c r="FH2" s="128" t="s">
        <v>1206</v>
      </c>
      <c r="FI2" t="s">
        <v>1206</v>
      </c>
      <c r="FJ2" t="s">
        <v>1206</v>
      </c>
      <c r="FK2" t="s">
        <v>1206</v>
      </c>
      <c r="FL2" t="s">
        <v>1206</v>
      </c>
      <c r="FM2" t="s">
        <v>1206</v>
      </c>
      <c r="FN2" t="s">
        <v>1206</v>
      </c>
      <c r="FO2" t="s">
        <v>1206</v>
      </c>
      <c r="FP2" t="s">
        <v>1206</v>
      </c>
      <c r="FQ2" t="s">
        <v>1206</v>
      </c>
      <c r="FR2" t="s">
        <v>1206</v>
      </c>
      <c r="FU2" t="s">
        <v>1206</v>
      </c>
      <c r="FV2" t="s">
        <v>1206</v>
      </c>
      <c r="FX2" t="s">
        <v>1206</v>
      </c>
      <c r="FY2" t="s">
        <v>1206</v>
      </c>
      <c r="FZ2" t="s">
        <v>1206</v>
      </c>
      <c r="GC2" s="128" t="s">
        <v>1206</v>
      </c>
      <c r="GE2" s="128" t="s">
        <v>1206</v>
      </c>
      <c r="GF2" s="128" t="s">
        <v>1206</v>
      </c>
      <c r="GJ2" s="128" t="s">
        <v>1206</v>
      </c>
      <c r="GK2" s="128" t="s">
        <v>1206</v>
      </c>
      <c r="GO2" s="128" t="s">
        <v>1206</v>
      </c>
      <c r="GP2" s="128" t="s">
        <v>1206</v>
      </c>
      <c r="GQ2" s="128" t="s">
        <v>1206</v>
      </c>
      <c r="GR2" s="128" t="s">
        <v>1206</v>
      </c>
      <c r="GS2" s="128" t="s">
        <v>1206</v>
      </c>
      <c r="GT2" s="128" t="s">
        <v>1206</v>
      </c>
      <c r="GU2" s="128" t="s">
        <v>1206</v>
      </c>
      <c r="GY2" s="128" t="s">
        <v>1206</v>
      </c>
      <c r="HB2" s="128"/>
      <c r="HC2" s="128"/>
      <c r="HD2" s="128"/>
      <c r="HE2" s="128"/>
      <c r="HF2" s="128" t="s">
        <v>1206</v>
      </c>
      <c r="HG2" s="128" t="s">
        <v>1206</v>
      </c>
      <c r="IA2" s="128" t="s">
        <v>1206</v>
      </c>
      <c r="ID2" s="128" t="s">
        <v>1206</v>
      </c>
      <c r="IG2" s="128" t="s">
        <v>1206</v>
      </c>
      <c r="IH2" s="128" t="s">
        <v>1206</v>
      </c>
      <c r="JA2" s="128" t="s">
        <v>1206</v>
      </c>
      <c r="JC2" s="128" t="s">
        <v>1206</v>
      </c>
      <c r="JX2" s="128" t="s">
        <v>1206</v>
      </c>
      <c r="KD2" s="128" t="s">
        <v>1206</v>
      </c>
      <c r="KE2" s="128" t="s">
        <v>1206</v>
      </c>
      <c r="KH2" s="128" t="s">
        <v>1206</v>
      </c>
      <c r="KI2" s="128" t="s">
        <v>1206</v>
      </c>
      <c r="KL2" s="128" t="s">
        <v>1206</v>
      </c>
      <c r="KM2" s="128" t="s">
        <v>1206</v>
      </c>
      <c r="KN2" s="128" t="s">
        <v>1206</v>
      </c>
      <c r="KU2" s="128" t="s">
        <v>1206</v>
      </c>
      <c r="KV2" s="128" t="s">
        <v>1206</v>
      </c>
      <c r="KY2" s="128" t="s">
        <v>1206</v>
      </c>
      <c r="KZ2" s="128" t="s">
        <v>1206</v>
      </c>
      <c r="LD2" s="128" t="s">
        <v>1206</v>
      </c>
      <c r="LE2" s="128" t="s">
        <v>1206</v>
      </c>
      <c r="LF2" s="128" t="s">
        <v>1206</v>
      </c>
      <c r="LJ2" s="128" t="s">
        <v>1206</v>
      </c>
      <c r="LK2" s="128" t="s">
        <v>1206</v>
      </c>
      <c r="LN2" s="128" t="s">
        <v>1206</v>
      </c>
      <c r="LP2" s="128" t="s">
        <v>1206</v>
      </c>
      <c r="LQ2" s="128" t="s">
        <v>1206</v>
      </c>
      <c r="LR2" s="128" t="s">
        <v>1206</v>
      </c>
      <c r="LT2" s="128" t="s">
        <v>1206</v>
      </c>
      <c r="LU2" s="128" t="s">
        <v>1206</v>
      </c>
      <c r="LW2" s="128" t="s">
        <v>1206</v>
      </c>
      <c r="MB2" s="128" t="s">
        <v>1206</v>
      </c>
      <c r="MC2" s="128" t="s">
        <v>1206</v>
      </c>
      <c r="MD2" s="128" t="s">
        <v>1206</v>
      </c>
      <c r="ME2" s="128" t="s">
        <v>1206</v>
      </c>
      <c r="MF2" s="128" t="s">
        <v>1206</v>
      </c>
      <c r="MG2" s="128" t="s">
        <v>1206</v>
      </c>
      <c r="MH2" s="128" t="s">
        <v>1206</v>
      </c>
      <c r="MI2" s="128" t="s">
        <v>1206</v>
      </c>
      <c r="MJ2" s="128" t="s">
        <v>1206</v>
      </c>
      <c r="MK2" s="128" t="s">
        <v>1206</v>
      </c>
      <c r="MQ2" s="128" t="s">
        <v>1206</v>
      </c>
      <c r="MR2" s="128" t="s">
        <v>1206</v>
      </c>
      <c r="MS2" s="128" t="s">
        <v>1206</v>
      </c>
      <c r="MT2" s="128" t="s">
        <v>1206</v>
      </c>
      <c r="MU2" s="128" t="s">
        <v>1206</v>
      </c>
      <c r="MV2" s="128" t="s">
        <v>1206</v>
      </c>
      <c r="NF2" s="128" t="s">
        <v>1206</v>
      </c>
      <c r="NG2" s="128" t="s">
        <v>1206</v>
      </c>
      <c r="NR2" s="128" t="s">
        <v>1206</v>
      </c>
      <c r="NS2" s="128" t="s">
        <v>1206</v>
      </c>
      <c r="NU2" s="128" t="s">
        <v>1206</v>
      </c>
      <c r="NV2" s="128" t="s">
        <v>1206</v>
      </c>
      <c r="NX2" s="128" t="s">
        <v>1206</v>
      </c>
      <c r="OE2" s="128" t="s">
        <v>1206</v>
      </c>
      <c r="OF2" s="128" t="s">
        <v>1206</v>
      </c>
      <c r="OH2" s="128" t="s">
        <v>1206</v>
      </c>
      <c r="OT2" s="128" t="s">
        <v>1206</v>
      </c>
      <c r="OV2" s="146"/>
      <c r="OY2" s="179"/>
    </row>
    <row r="3" spans="1:453">
      <c r="A3" t="s">
        <v>1197</v>
      </c>
      <c r="H3" t="s">
        <v>1210</v>
      </c>
      <c r="R3" t="s">
        <v>1197</v>
      </c>
      <c r="S3" t="s">
        <v>1197</v>
      </c>
      <c r="AE3" t="s">
        <v>1197</v>
      </c>
      <c r="DI3" t="s">
        <v>1197</v>
      </c>
      <c r="DQ3" t="s">
        <v>1197</v>
      </c>
      <c r="EU3" t="s">
        <v>1197</v>
      </c>
      <c r="FB3" t="s">
        <v>1197</v>
      </c>
      <c r="FC3" t="s">
        <v>1197</v>
      </c>
      <c r="FD3" t="s">
        <v>1197</v>
      </c>
      <c r="FE3" t="s">
        <v>1197</v>
      </c>
      <c r="FF3" t="s">
        <v>1197</v>
      </c>
      <c r="FH3" t="s">
        <v>1251</v>
      </c>
      <c r="FS3" t="s">
        <v>1197</v>
      </c>
      <c r="FV3" t="s">
        <v>1197</v>
      </c>
      <c r="GM3" t="s">
        <v>1197</v>
      </c>
      <c r="HG3" t="s">
        <v>1197</v>
      </c>
      <c r="KV3" t="s">
        <v>1197</v>
      </c>
      <c r="LG3" t="s">
        <v>1197</v>
      </c>
      <c r="LZ3" t="s">
        <v>1197</v>
      </c>
      <c r="MF3" t="s">
        <v>1197</v>
      </c>
      <c r="MH3" t="s">
        <v>1197</v>
      </c>
      <c r="MI3" t="s">
        <v>1197</v>
      </c>
      <c r="MJ3" t="s">
        <v>1197</v>
      </c>
      <c r="MK3" t="s">
        <v>1197</v>
      </c>
      <c r="NO3" t="s">
        <v>1197</v>
      </c>
      <c r="OV3" s="146"/>
      <c r="OY3" s="179"/>
    </row>
    <row r="4" spans="1:453">
      <c r="A4" t="s">
        <v>1192</v>
      </c>
      <c r="D4" t="s">
        <v>1187</v>
      </c>
      <c r="I4" t="s">
        <v>1187</v>
      </c>
      <c r="K4" t="s">
        <v>1187</v>
      </c>
      <c r="N4" t="s">
        <v>1187</v>
      </c>
      <c r="T4" t="s">
        <v>1187</v>
      </c>
      <c r="U4" t="s">
        <v>1187</v>
      </c>
      <c r="V4" t="s">
        <v>1187</v>
      </c>
      <c r="W4" t="s">
        <v>1187</v>
      </c>
      <c r="X4" t="s">
        <v>1187</v>
      </c>
      <c r="Y4" t="s">
        <v>1187</v>
      </c>
      <c r="Z4" t="s">
        <v>1187</v>
      </c>
      <c r="AB4" t="s">
        <v>1187</v>
      </c>
      <c r="AC4" t="s">
        <v>1187</v>
      </c>
      <c r="AE4" t="s">
        <v>1189</v>
      </c>
      <c r="BI4" t="s">
        <v>1187</v>
      </c>
      <c r="BK4" t="s">
        <v>1190</v>
      </c>
      <c r="BL4" t="s">
        <v>1190</v>
      </c>
      <c r="CA4" t="s">
        <v>1190</v>
      </c>
      <c r="CC4" t="s">
        <v>1208</v>
      </c>
      <c r="CD4" t="s">
        <v>1250</v>
      </c>
      <c r="DG4" t="s">
        <v>1191</v>
      </c>
      <c r="DQ4" t="s">
        <v>1187</v>
      </c>
      <c r="DS4" t="s">
        <v>1187</v>
      </c>
      <c r="DT4" t="s">
        <v>1187</v>
      </c>
      <c r="DU4" t="s">
        <v>1190</v>
      </c>
      <c r="DW4" t="s">
        <v>1187</v>
      </c>
      <c r="EE4" t="s">
        <v>1187</v>
      </c>
      <c r="EH4" t="s">
        <v>1187</v>
      </c>
      <c r="EJ4" t="s">
        <v>1187</v>
      </c>
      <c r="EK4" t="s">
        <v>1187</v>
      </c>
      <c r="EU4" t="s">
        <v>1187</v>
      </c>
      <c r="FA4" t="s">
        <v>1191</v>
      </c>
      <c r="FF4" t="s">
        <v>1187</v>
      </c>
      <c r="FH4" t="s">
        <v>1187</v>
      </c>
      <c r="FN4" t="s">
        <v>1190</v>
      </c>
      <c r="FT4" t="s">
        <v>1191</v>
      </c>
      <c r="GH4" t="s">
        <v>1190</v>
      </c>
      <c r="GM4" t="s">
        <v>1187</v>
      </c>
      <c r="GO4" t="s">
        <v>1187</v>
      </c>
      <c r="GS4" t="s">
        <v>1187</v>
      </c>
      <c r="HG4" t="s">
        <v>1187</v>
      </c>
      <c r="ID4" t="s">
        <v>1187</v>
      </c>
      <c r="IE4" t="s">
        <v>1187</v>
      </c>
      <c r="IG4" t="s">
        <v>1187</v>
      </c>
      <c r="IL4" t="s">
        <v>1187</v>
      </c>
      <c r="IP4" t="s">
        <v>1187</v>
      </c>
      <c r="IR4" t="s">
        <v>1187</v>
      </c>
      <c r="IS4" t="s">
        <v>1187</v>
      </c>
      <c r="IT4" t="s">
        <v>1187</v>
      </c>
      <c r="IU4" t="s">
        <v>1187</v>
      </c>
      <c r="IV4" t="s">
        <v>1187</v>
      </c>
      <c r="IW4" t="s">
        <v>1187</v>
      </c>
      <c r="IX4" t="s">
        <v>1187</v>
      </c>
      <c r="IY4" t="s">
        <v>1187</v>
      </c>
      <c r="JE4" t="s">
        <v>1190</v>
      </c>
      <c r="JH4" t="s">
        <v>1187</v>
      </c>
      <c r="JW4" t="s">
        <v>1190</v>
      </c>
      <c r="JX4" t="s">
        <v>1187</v>
      </c>
      <c r="JZ4" t="s">
        <v>1187</v>
      </c>
      <c r="KV4" t="s">
        <v>1187</v>
      </c>
      <c r="LD4" t="s">
        <v>1187</v>
      </c>
      <c r="LF4" t="s">
        <v>1187</v>
      </c>
      <c r="LG4" t="s">
        <v>1187</v>
      </c>
      <c r="LK4" t="s">
        <v>1187</v>
      </c>
      <c r="LS4" t="s">
        <v>1187</v>
      </c>
      <c r="LV4" t="s">
        <v>1190</v>
      </c>
      <c r="MA4" t="s">
        <v>1187</v>
      </c>
      <c r="MB4" t="s">
        <v>1191</v>
      </c>
      <c r="MC4" t="s">
        <v>1187</v>
      </c>
      <c r="MD4" t="s">
        <v>1187</v>
      </c>
      <c r="ME4" t="s">
        <v>1187</v>
      </c>
      <c r="MF4" t="s">
        <v>1187</v>
      </c>
      <c r="MH4" t="s">
        <v>1187</v>
      </c>
      <c r="MI4" t="s">
        <v>1187</v>
      </c>
      <c r="MJ4" t="s">
        <v>1189</v>
      </c>
      <c r="MK4" t="s">
        <v>1191</v>
      </c>
      <c r="MN4" t="s">
        <v>1187</v>
      </c>
      <c r="MO4" t="s">
        <v>1190</v>
      </c>
      <c r="MP4" t="s">
        <v>1187</v>
      </c>
      <c r="MW4" t="s">
        <v>1191</v>
      </c>
      <c r="MY4" t="s">
        <v>1187</v>
      </c>
      <c r="NC4" t="s">
        <v>1187</v>
      </c>
      <c r="NJ4" t="s">
        <v>1187</v>
      </c>
      <c r="NM4" t="s">
        <v>1187</v>
      </c>
      <c r="NN4" t="s">
        <v>1187</v>
      </c>
      <c r="NO4" t="s">
        <v>1191</v>
      </c>
      <c r="NQ4" t="s">
        <v>1187</v>
      </c>
      <c r="OH4" t="s">
        <v>1187</v>
      </c>
      <c r="OI4" t="s">
        <v>1187</v>
      </c>
      <c r="OL4" t="s">
        <v>1187</v>
      </c>
      <c r="OP4" t="s">
        <v>1187</v>
      </c>
      <c r="OU4" t="s">
        <v>1187</v>
      </c>
      <c r="OV4" s="146"/>
      <c r="OY4" s="179"/>
    </row>
    <row r="5" spans="1:453">
      <c r="A5" t="s">
        <v>1207</v>
      </c>
      <c r="AE5">
        <v>6896</v>
      </c>
      <c r="BK5">
        <v>2266</v>
      </c>
      <c r="BL5">
        <v>230</v>
      </c>
      <c r="CA5">
        <v>296</v>
      </c>
      <c r="DG5">
        <v>213</v>
      </c>
      <c r="DU5">
        <v>2</v>
      </c>
      <c r="FA5">
        <v>130</v>
      </c>
      <c r="FN5">
        <v>789</v>
      </c>
      <c r="FT5">
        <v>496</v>
      </c>
      <c r="GH5">
        <v>13</v>
      </c>
      <c r="JE5">
        <v>53</v>
      </c>
      <c r="JW5">
        <v>58</v>
      </c>
      <c r="LV5">
        <v>175</v>
      </c>
      <c r="MB5">
        <v>23</v>
      </c>
      <c r="MJ5">
        <v>753</v>
      </c>
      <c r="MK5">
        <v>111</v>
      </c>
      <c r="MO5">
        <v>5040</v>
      </c>
      <c r="MW5">
        <v>79</v>
      </c>
      <c r="NO5">
        <v>11</v>
      </c>
      <c r="OV5" s="146"/>
      <c r="OY5" s="179"/>
    </row>
    <row r="6" spans="1:453" ht="119">
      <c r="A6" s="85" t="s">
        <v>961</v>
      </c>
      <c r="B6" s="86" t="s">
        <v>962</v>
      </c>
      <c r="C6" s="86" t="s">
        <v>963</v>
      </c>
      <c r="D6" s="86" t="s">
        <v>964</v>
      </c>
      <c r="E6" s="87" t="s">
        <v>965</v>
      </c>
      <c r="F6" s="87" t="s">
        <v>965</v>
      </c>
      <c r="G6" s="87" t="s">
        <v>965</v>
      </c>
      <c r="H6" s="84" t="s">
        <v>966</v>
      </c>
      <c r="I6" s="84" t="s">
        <v>967</v>
      </c>
      <c r="J6" s="87" t="s">
        <v>968</v>
      </c>
      <c r="K6" s="87" t="s">
        <v>968</v>
      </c>
      <c r="L6" s="86" t="s">
        <v>969</v>
      </c>
      <c r="M6" s="86" t="s">
        <v>970</v>
      </c>
      <c r="N6" s="87" t="s">
        <v>971</v>
      </c>
      <c r="O6" s="87" t="s">
        <v>972</v>
      </c>
      <c r="P6" s="87" t="s">
        <v>972</v>
      </c>
      <c r="Q6" s="86" t="s">
        <v>973</v>
      </c>
      <c r="R6" s="86" t="s">
        <v>974</v>
      </c>
      <c r="S6" s="87" t="s">
        <v>975</v>
      </c>
      <c r="T6" s="87" t="s">
        <v>976</v>
      </c>
      <c r="U6" s="87" t="s">
        <v>976</v>
      </c>
      <c r="V6" s="87" t="s">
        <v>976</v>
      </c>
      <c r="W6" s="87" t="s">
        <v>976</v>
      </c>
      <c r="X6" s="87" t="s">
        <v>976</v>
      </c>
      <c r="Y6" s="87" t="s">
        <v>976</v>
      </c>
      <c r="Z6" s="87" t="s">
        <v>976</v>
      </c>
      <c r="AA6" s="87" t="s">
        <v>976</v>
      </c>
      <c r="AB6" s="87" t="s">
        <v>976</v>
      </c>
      <c r="AC6" s="87" t="s">
        <v>976</v>
      </c>
      <c r="AD6" s="86" t="s">
        <v>977</v>
      </c>
      <c r="AE6" s="86" t="s">
        <v>978</v>
      </c>
      <c r="AF6" s="88" t="s">
        <v>979</v>
      </c>
      <c r="AG6" s="87" t="s">
        <v>980</v>
      </c>
      <c r="AH6" s="87" t="s">
        <v>980</v>
      </c>
      <c r="AI6" s="87" t="s">
        <v>980</v>
      </c>
      <c r="AJ6" s="87" t="s">
        <v>980</v>
      </c>
      <c r="AK6" s="87" t="s">
        <v>980</v>
      </c>
      <c r="AL6" s="87" t="s">
        <v>980</v>
      </c>
      <c r="AM6" s="87" t="s">
        <v>980</v>
      </c>
      <c r="AN6" s="87" t="s">
        <v>980</v>
      </c>
      <c r="AO6" s="87" t="s">
        <v>980</v>
      </c>
      <c r="AP6" s="87" t="s">
        <v>980</v>
      </c>
      <c r="AQ6" s="87" t="s">
        <v>980</v>
      </c>
      <c r="AR6" s="87" t="s">
        <v>980</v>
      </c>
      <c r="AS6" s="87" t="s">
        <v>980</v>
      </c>
      <c r="AT6" s="87" t="s">
        <v>980</v>
      </c>
      <c r="AU6" s="87" t="s">
        <v>980</v>
      </c>
      <c r="AV6" s="87" t="s">
        <v>980</v>
      </c>
      <c r="AW6" s="89" t="s">
        <v>980</v>
      </c>
      <c r="AX6" s="87" t="s">
        <v>980</v>
      </c>
      <c r="AY6" s="87" t="s">
        <v>980</v>
      </c>
      <c r="AZ6" s="87" t="s">
        <v>980</v>
      </c>
      <c r="BA6" s="87" t="s">
        <v>980</v>
      </c>
      <c r="BB6" s="87" t="s">
        <v>981</v>
      </c>
      <c r="BC6" s="87" t="s">
        <v>981</v>
      </c>
      <c r="BD6" s="87" t="s">
        <v>981</v>
      </c>
      <c r="BE6" s="87" t="s">
        <v>981</v>
      </c>
      <c r="BF6" s="87" t="s">
        <v>981</v>
      </c>
      <c r="BG6" s="87" t="s">
        <v>981</v>
      </c>
      <c r="BH6" s="86" t="s">
        <v>982</v>
      </c>
      <c r="BI6" s="86" t="s">
        <v>983</v>
      </c>
      <c r="BJ6" s="87" t="s">
        <v>984</v>
      </c>
      <c r="BK6" s="86" t="s">
        <v>985</v>
      </c>
      <c r="BL6" s="86" t="s">
        <v>1199</v>
      </c>
      <c r="BM6" s="86" t="s">
        <v>986</v>
      </c>
      <c r="BN6" s="87" t="s">
        <v>987</v>
      </c>
      <c r="BO6" s="86" t="s">
        <v>988</v>
      </c>
      <c r="BP6" s="87" t="s">
        <v>989</v>
      </c>
      <c r="BQ6" s="87" t="s">
        <v>989</v>
      </c>
      <c r="BR6" s="87" t="s">
        <v>989</v>
      </c>
      <c r="BS6" s="87" t="s">
        <v>989</v>
      </c>
      <c r="BT6" s="87" t="s">
        <v>989</v>
      </c>
      <c r="BU6" s="87" t="s">
        <v>989</v>
      </c>
      <c r="BV6" s="87" t="s">
        <v>989</v>
      </c>
      <c r="BW6" s="87" t="s">
        <v>989</v>
      </c>
      <c r="BX6" s="87" t="s">
        <v>989</v>
      </c>
      <c r="BY6" s="87" t="s">
        <v>989</v>
      </c>
      <c r="BZ6" s="87" t="s">
        <v>989</v>
      </c>
      <c r="CA6" s="87" t="s">
        <v>989</v>
      </c>
      <c r="CB6" s="87" t="s">
        <v>990</v>
      </c>
      <c r="CC6" s="87" t="s">
        <v>991</v>
      </c>
      <c r="CD6" s="87" t="s">
        <v>992</v>
      </c>
      <c r="CE6" s="87" t="s">
        <v>993</v>
      </c>
      <c r="CF6" s="87" t="s">
        <v>993</v>
      </c>
      <c r="CG6" s="87" t="s">
        <v>993</v>
      </c>
      <c r="CH6" s="87" t="s">
        <v>994</v>
      </c>
      <c r="CI6" s="87" t="s">
        <v>994</v>
      </c>
      <c r="CJ6" s="87" t="s">
        <v>994</v>
      </c>
      <c r="CK6" s="87" t="s">
        <v>994</v>
      </c>
      <c r="CL6" s="87" t="s">
        <v>994</v>
      </c>
      <c r="CM6" s="87" t="s">
        <v>994</v>
      </c>
      <c r="CN6" s="87" t="s">
        <v>994</v>
      </c>
      <c r="CO6" s="87" t="s">
        <v>994</v>
      </c>
      <c r="CP6" s="87" t="s">
        <v>994</v>
      </c>
      <c r="CQ6" s="87" t="s">
        <v>994</v>
      </c>
      <c r="CR6" s="87" t="s">
        <v>994</v>
      </c>
      <c r="CS6" s="87" t="s">
        <v>994</v>
      </c>
      <c r="CT6" s="87" t="s">
        <v>994</v>
      </c>
      <c r="CU6" s="87" t="s">
        <v>994</v>
      </c>
      <c r="CV6" s="87" t="s">
        <v>994</v>
      </c>
      <c r="CW6" s="87" t="s">
        <v>994</v>
      </c>
      <c r="CX6" s="87" t="s">
        <v>994</v>
      </c>
      <c r="CY6" s="87" t="s">
        <v>994</v>
      </c>
      <c r="CZ6" s="87" t="s">
        <v>994</v>
      </c>
      <c r="DA6" s="87" t="s">
        <v>994</v>
      </c>
      <c r="DB6" s="87" t="s">
        <v>994</v>
      </c>
      <c r="DC6" s="87" t="s">
        <v>994</v>
      </c>
      <c r="DD6" s="86" t="s">
        <v>995</v>
      </c>
      <c r="DE6" s="86" t="s">
        <v>1203</v>
      </c>
      <c r="DF6" s="86" t="s">
        <v>996</v>
      </c>
      <c r="DG6" s="86" t="s">
        <v>997</v>
      </c>
      <c r="DH6" s="87" t="s">
        <v>998</v>
      </c>
      <c r="DI6" s="86" t="s">
        <v>999</v>
      </c>
      <c r="DJ6" s="87" t="s">
        <v>1000</v>
      </c>
      <c r="DK6" s="87" t="s">
        <v>1000</v>
      </c>
      <c r="DL6" s="87" t="s">
        <v>1000</v>
      </c>
      <c r="DM6" s="87" t="s">
        <v>1001</v>
      </c>
      <c r="DN6" s="86" t="s">
        <v>1002</v>
      </c>
      <c r="DO6" s="86" t="s">
        <v>1003</v>
      </c>
      <c r="DP6" s="86" t="s">
        <v>1004</v>
      </c>
      <c r="DQ6" s="87" t="s">
        <v>1005</v>
      </c>
      <c r="DR6" s="88" t="s">
        <v>1006</v>
      </c>
      <c r="DS6" s="86" t="s">
        <v>1007</v>
      </c>
      <c r="DT6" s="86" t="s">
        <v>1008</v>
      </c>
      <c r="DU6" s="86" t="s">
        <v>1009</v>
      </c>
      <c r="DV6" s="86" t="s">
        <v>1010</v>
      </c>
      <c r="DW6" s="86" t="s">
        <v>1011</v>
      </c>
      <c r="DX6" s="86" t="s">
        <v>1012</v>
      </c>
      <c r="DY6" s="86" t="s">
        <v>1013</v>
      </c>
      <c r="DZ6" s="88" t="s">
        <v>1014</v>
      </c>
      <c r="EA6" s="86" t="s">
        <v>1015</v>
      </c>
      <c r="EB6" s="86" t="s">
        <v>1016</v>
      </c>
      <c r="EC6" s="87" t="s">
        <v>1017</v>
      </c>
      <c r="ED6" s="86" t="s">
        <v>1018</v>
      </c>
      <c r="EE6" s="86" t="s">
        <v>1019</v>
      </c>
      <c r="EF6" s="86" t="s">
        <v>1020</v>
      </c>
      <c r="EG6" s="86" t="s">
        <v>1021</v>
      </c>
      <c r="EH6" s="86" t="s">
        <v>1022</v>
      </c>
      <c r="EI6" s="86" t="s">
        <v>1023</v>
      </c>
      <c r="EJ6" s="84" t="s">
        <v>1024</v>
      </c>
      <c r="EK6" s="84" t="s">
        <v>1024</v>
      </c>
      <c r="EL6" s="86" t="s">
        <v>1025</v>
      </c>
      <c r="EM6" s="86" t="s">
        <v>1026</v>
      </c>
      <c r="EN6" s="87" t="s">
        <v>1027</v>
      </c>
      <c r="EO6" s="87" t="s">
        <v>1027</v>
      </c>
      <c r="EP6" s="87" t="s">
        <v>1027</v>
      </c>
      <c r="EQ6" s="87" t="s">
        <v>1027</v>
      </c>
      <c r="ER6" s="87" t="s">
        <v>1027</v>
      </c>
      <c r="ES6" s="87" t="s">
        <v>1027</v>
      </c>
      <c r="ET6" s="86" t="s">
        <v>1028</v>
      </c>
      <c r="EU6" s="87" t="s">
        <v>1005</v>
      </c>
      <c r="EV6" s="86" t="s">
        <v>1029</v>
      </c>
      <c r="EW6" s="86" t="s">
        <v>1030</v>
      </c>
      <c r="EX6" s="86" t="s">
        <v>1031</v>
      </c>
      <c r="EY6" s="86" t="s">
        <v>1032</v>
      </c>
      <c r="EZ6" s="86" t="s">
        <v>1033</v>
      </c>
      <c r="FA6" s="86" t="s">
        <v>1001</v>
      </c>
      <c r="FB6" s="87" t="s">
        <v>1034</v>
      </c>
      <c r="FC6" s="87" t="s">
        <v>1034</v>
      </c>
      <c r="FD6" s="87" t="s">
        <v>1034</v>
      </c>
      <c r="FE6" s="87" t="s">
        <v>1034</v>
      </c>
      <c r="FF6" s="86" t="s">
        <v>1036</v>
      </c>
      <c r="FG6" s="87" t="s">
        <v>1037</v>
      </c>
      <c r="FH6" s="86" t="s">
        <v>1038</v>
      </c>
      <c r="FI6" s="87" t="s">
        <v>1039</v>
      </c>
      <c r="FJ6" s="87" t="s">
        <v>1039</v>
      </c>
      <c r="FK6" s="87" t="s">
        <v>1039</v>
      </c>
      <c r="FL6" s="87" t="s">
        <v>1039</v>
      </c>
      <c r="FM6" s="87" t="s">
        <v>1039</v>
      </c>
      <c r="FN6" s="87" t="s">
        <v>1039</v>
      </c>
      <c r="FO6" s="87" t="s">
        <v>1039</v>
      </c>
      <c r="FP6" s="87" t="s">
        <v>1039</v>
      </c>
      <c r="FQ6" s="87" t="s">
        <v>1039</v>
      </c>
      <c r="FR6" s="87" t="s">
        <v>1039</v>
      </c>
      <c r="FS6" s="87" t="s">
        <v>1040</v>
      </c>
      <c r="FT6" s="86" t="s">
        <v>971</v>
      </c>
      <c r="FU6" s="86" t="s">
        <v>1041</v>
      </c>
      <c r="FV6" s="86" t="s">
        <v>1042</v>
      </c>
      <c r="FW6" s="86" t="s">
        <v>1043</v>
      </c>
      <c r="FX6" s="86" t="s">
        <v>1044</v>
      </c>
      <c r="FY6" s="86" t="s">
        <v>1044</v>
      </c>
      <c r="FZ6" s="86" t="s">
        <v>1044</v>
      </c>
      <c r="GA6" s="139" t="s">
        <v>1045</v>
      </c>
      <c r="GB6" s="86" t="s">
        <v>1046</v>
      </c>
      <c r="GC6" s="86" t="s">
        <v>1047</v>
      </c>
      <c r="GD6" s="86" t="s">
        <v>1048</v>
      </c>
      <c r="GE6" s="86" t="s">
        <v>1049</v>
      </c>
      <c r="GF6" s="86" t="s">
        <v>1050</v>
      </c>
      <c r="GG6" s="86" t="s">
        <v>1051</v>
      </c>
      <c r="GH6" s="86" t="s">
        <v>1052</v>
      </c>
      <c r="GI6" s="86" t="s">
        <v>1053</v>
      </c>
      <c r="GJ6" s="86" t="s">
        <v>1054</v>
      </c>
      <c r="GK6" s="86" t="s">
        <v>1054</v>
      </c>
      <c r="GL6" s="86" t="s">
        <v>1055</v>
      </c>
      <c r="GM6" s="86" t="s">
        <v>1056</v>
      </c>
      <c r="GN6" s="86" t="s">
        <v>1057</v>
      </c>
      <c r="GO6" s="86" t="s">
        <v>1058</v>
      </c>
      <c r="GP6" s="86" t="s">
        <v>1059</v>
      </c>
      <c r="GQ6" s="86" t="s">
        <v>1060</v>
      </c>
      <c r="GR6" s="86" t="s">
        <v>1061</v>
      </c>
      <c r="GS6" s="86" t="s">
        <v>1062</v>
      </c>
      <c r="GT6" s="90" t="s">
        <v>975</v>
      </c>
      <c r="GU6" s="86" t="s">
        <v>975</v>
      </c>
      <c r="GV6" s="86" t="s">
        <v>1063</v>
      </c>
      <c r="GW6" s="86" t="s">
        <v>1064</v>
      </c>
      <c r="GX6" s="86" t="s">
        <v>1065</v>
      </c>
      <c r="GY6" s="86" t="s">
        <v>1065</v>
      </c>
      <c r="GZ6" s="86" t="s">
        <v>1066</v>
      </c>
      <c r="HA6" s="86" t="s">
        <v>984</v>
      </c>
      <c r="HB6" s="86" t="s">
        <v>1067</v>
      </c>
      <c r="HC6" s="86" t="s">
        <v>1068</v>
      </c>
      <c r="HD6" s="86" t="s">
        <v>1069</v>
      </c>
      <c r="HE6" s="86" t="s">
        <v>1070</v>
      </c>
      <c r="HF6" s="86" t="s">
        <v>1070</v>
      </c>
      <c r="HG6" s="87" t="s">
        <v>1071</v>
      </c>
      <c r="HH6" s="87" t="s">
        <v>1072</v>
      </c>
      <c r="HI6" s="87" t="s">
        <v>1072</v>
      </c>
      <c r="HJ6" s="87" t="s">
        <v>1072</v>
      </c>
      <c r="HK6" s="87" t="s">
        <v>1072</v>
      </c>
      <c r="HL6" s="87" t="s">
        <v>1072</v>
      </c>
      <c r="HM6" s="87" t="s">
        <v>1072</v>
      </c>
      <c r="HN6" s="87" t="s">
        <v>1072</v>
      </c>
      <c r="HO6" s="87" t="s">
        <v>1072</v>
      </c>
      <c r="HP6" s="87" t="s">
        <v>1072</v>
      </c>
      <c r="HQ6" s="87" t="s">
        <v>1072</v>
      </c>
      <c r="HR6" s="87" t="s">
        <v>1072</v>
      </c>
      <c r="HS6" s="87" t="s">
        <v>1072</v>
      </c>
      <c r="HT6" s="87" t="s">
        <v>1072</v>
      </c>
      <c r="HU6" s="87" t="s">
        <v>1072</v>
      </c>
      <c r="HV6" s="87" t="s">
        <v>1072</v>
      </c>
      <c r="HW6" s="87" t="s">
        <v>1072</v>
      </c>
      <c r="HX6" s="87" t="s">
        <v>1072</v>
      </c>
      <c r="HY6" s="87" t="s">
        <v>1072</v>
      </c>
      <c r="HZ6" s="87" t="s">
        <v>1072</v>
      </c>
      <c r="IA6" s="86" t="s">
        <v>1073</v>
      </c>
      <c r="IB6" s="84" t="s">
        <v>1074</v>
      </c>
      <c r="IC6" s="86" t="s">
        <v>1075</v>
      </c>
      <c r="ID6" s="86" t="s">
        <v>1076</v>
      </c>
      <c r="IE6" s="86" t="s">
        <v>1077</v>
      </c>
      <c r="IF6" s="86" t="s">
        <v>1078</v>
      </c>
      <c r="IG6" s="86" t="s">
        <v>971</v>
      </c>
      <c r="IH6" s="87" t="s">
        <v>1079</v>
      </c>
      <c r="II6" s="87" t="s">
        <v>976</v>
      </c>
      <c r="IJ6" s="87" t="s">
        <v>976</v>
      </c>
      <c r="IK6" s="87" t="s">
        <v>976</v>
      </c>
      <c r="IL6" s="87" t="s">
        <v>976</v>
      </c>
      <c r="IM6" s="87" t="s">
        <v>976</v>
      </c>
      <c r="IN6" s="87" t="s">
        <v>976</v>
      </c>
      <c r="IO6" s="87" t="s">
        <v>976</v>
      </c>
      <c r="IP6" s="87" t="s">
        <v>976</v>
      </c>
      <c r="IQ6" s="87" t="s">
        <v>976</v>
      </c>
      <c r="IR6" s="87" t="s">
        <v>976</v>
      </c>
      <c r="IS6" s="87" t="s">
        <v>976</v>
      </c>
      <c r="IT6" s="87" t="s">
        <v>976</v>
      </c>
      <c r="IU6" s="87" t="s">
        <v>976</v>
      </c>
      <c r="IV6" s="87" t="s">
        <v>976</v>
      </c>
      <c r="IW6" s="87" t="s">
        <v>976</v>
      </c>
      <c r="IX6" s="87" t="s">
        <v>976</v>
      </c>
      <c r="IY6" s="86" t="s">
        <v>971</v>
      </c>
      <c r="IZ6" s="86" t="s">
        <v>1080</v>
      </c>
      <c r="JA6" s="86" t="s">
        <v>1081</v>
      </c>
      <c r="JB6" s="86" t="s">
        <v>1081</v>
      </c>
      <c r="JC6" s="86" t="s">
        <v>1082</v>
      </c>
      <c r="JD6" s="86" t="s">
        <v>1083</v>
      </c>
      <c r="JE6" s="86" t="s">
        <v>1084</v>
      </c>
      <c r="JF6" s="86" t="s">
        <v>1084</v>
      </c>
      <c r="JG6" s="86" t="s">
        <v>1084</v>
      </c>
      <c r="JH6" s="87" t="s">
        <v>1085</v>
      </c>
      <c r="JI6" s="87" t="s">
        <v>1086</v>
      </c>
      <c r="JJ6" s="87" t="s">
        <v>1086</v>
      </c>
      <c r="JK6" s="87" t="s">
        <v>1086</v>
      </c>
      <c r="JL6" s="87" t="s">
        <v>1086</v>
      </c>
      <c r="JM6" s="87" t="s">
        <v>1086</v>
      </c>
      <c r="JN6" s="87" t="s">
        <v>1086</v>
      </c>
      <c r="JO6" s="87" t="s">
        <v>1086</v>
      </c>
      <c r="JP6" s="87" t="s">
        <v>1086</v>
      </c>
      <c r="JQ6" s="87" t="s">
        <v>1086</v>
      </c>
      <c r="JR6" s="87" t="s">
        <v>1086</v>
      </c>
      <c r="JS6" s="87" t="s">
        <v>1086</v>
      </c>
      <c r="JT6" s="87" t="s">
        <v>1086</v>
      </c>
      <c r="JU6" s="87" t="s">
        <v>1086</v>
      </c>
      <c r="JV6" s="87" t="s">
        <v>1086</v>
      </c>
      <c r="JW6" s="86" t="s">
        <v>1087</v>
      </c>
      <c r="JX6" s="86" t="s">
        <v>1088</v>
      </c>
      <c r="JY6" s="86" t="s">
        <v>984</v>
      </c>
      <c r="JZ6" s="86" t="s">
        <v>1089</v>
      </c>
      <c r="KA6" s="86" t="s">
        <v>1090</v>
      </c>
      <c r="KB6" s="86" t="s">
        <v>1091</v>
      </c>
      <c r="KC6" s="86" t="s">
        <v>1092</v>
      </c>
      <c r="KD6" s="86" t="s">
        <v>1093</v>
      </c>
      <c r="KE6" s="86" t="s">
        <v>1094</v>
      </c>
      <c r="KF6" s="86" t="s">
        <v>1095</v>
      </c>
      <c r="KG6" s="86" t="s">
        <v>1092</v>
      </c>
      <c r="KH6" s="86" t="s">
        <v>1096</v>
      </c>
      <c r="KI6" s="86" t="s">
        <v>1097</v>
      </c>
      <c r="KJ6" s="86" t="s">
        <v>1098</v>
      </c>
      <c r="KK6" s="86" t="s">
        <v>1099</v>
      </c>
      <c r="KL6" s="86" t="s">
        <v>1100</v>
      </c>
      <c r="KM6" s="86" t="s">
        <v>1101</v>
      </c>
      <c r="KN6" s="86" t="s">
        <v>1101</v>
      </c>
      <c r="KO6" s="86" t="s">
        <v>1102</v>
      </c>
      <c r="KP6" s="86" t="s">
        <v>1103</v>
      </c>
      <c r="KQ6" s="86" t="s">
        <v>1104</v>
      </c>
      <c r="KR6" s="86" t="s">
        <v>1104</v>
      </c>
      <c r="KS6" s="86" t="s">
        <v>1105</v>
      </c>
      <c r="KT6" s="86" t="s">
        <v>1106</v>
      </c>
      <c r="KU6" s="86" t="s">
        <v>1107</v>
      </c>
      <c r="KV6" s="87" t="s">
        <v>1005</v>
      </c>
      <c r="KW6" s="86" t="s">
        <v>1108</v>
      </c>
      <c r="KX6" s="86" t="s">
        <v>1109</v>
      </c>
      <c r="KY6" s="86" t="s">
        <v>1110</v>
      </c>
      <c r="KZ6" s="86" t="s">
        <v>1110</v>
      </c>
      <c r="LA6" s="86" t="s">
        <v>1111</v>
      </c>
      <c r="LB6" s="86" t="s">
        <v>1112</v>
      </c>
      <c r="LC6" s="86" t="s">
        <v>1112</v>
      </c>
      <c r="LD6" s="86" t="s">
        <v>1113</v>
      </c>
      <c r="LE6" s="86" t="s">
        <v>1114</v>
      </c>
      <c r="LF6" s="86" t="s">
        <v>1115</v>
      </c>
      <c r="LG6" s="86" t="s">
        <v>1116</v>
      </c>
      <c r="LH6" s="86" t="s">
        <v>1117</v>
      </c>
      <c r="LI6" s="86" t="s">
        <v>1118</v>
      </c>
      <c r="LJ6" s="86" t="s">
        <v>1119</v>
      </c>
      <c r="LK6" s="86" t="s">
        <v>1120</v>
      </c>
      <c r="LL6" s="87" t="s">
        <v>1121</v>
      </c>
      <c r="LM6" s="86" t="s">
        <v>1122</v>
      </c>
      <c r="LN6" s="84" t="s">
        <v>1123</v>
      </c>
      <c r="LO6" s="84" t="s">
        <v>1202</v>
      </c>
      <c r="LP6" s="84" t="s">
        <v>1124</v>
      </c>
      <c r="LQ6" s="86" t="s">
        <v>1125</v>
      </c>
      <c r="LR6" s="86" t="s">
        <v>1126</v>
      </c>
      <c r="LS6" s="86" t="s">
        <v>1077</v>
      </c>
      <c r="LT6" s="86" t="s">
        <v>1127</v>
      </c>
      <c r="LU6" s="87" t="s">
        <v>1072</v>
      </c>
      <c r="LV6" s="86" t="s">
        <v>1128</v>
      </c>
      <c r="LW6" s="86" t="s">
        <v>1129</v>
      </c>
      <c r="LX6" s="86" t="s">
        <v>1130</v>
      </c>
      <c r="LY6" s="84" t="s">
        <v>1131</v>
      </c>
      <c r="LZ6" s="86" t="s">
        <v>1132</v>
      </c>
      <c r="MA6" s="86" t="s">
        <v>1133</v>
      </c>
      <c r="MB6" s="86" t="s">
        <v>1134</v>
      </c>
      <c r="MC6" s="87" t="s">
        <v>1135</v>
      </c>
      <c r="MD6" s="87" t="s">
        <v>1135</v>
      </c>
      <c r="ME6" s="87" t="s">
        <v>1135</v>
      </c>
      <c r="MF6" s="87" t="s">
        <v>1005</v>
      </c>
      <c r="MG6" s="86" t="s">
        <v>1136</v>
      </c>
      <c r="MH6" s="87" t="s">
        <v>1137</v>
      </c>
      <c r="MI6" s="87" t="s">
        <v>1137</v>
      </c>
      <c r="MJ6" s="87" t="s">
        <v>1137</v>
      </c>
      <c r="MK6" s="87" t="s">
        <v>1137</v>
      </c>
      <c r="ML6" s="86" t="s">
        <v>1138</v>
      </c>
      <c r="MM6" s="86" t="s">
        <v>1139</v>
      </c>
      <c r="MN6" s="87" t="s">
        <v>1140</v>
      </c>
      <c r="MO6" s="87" t="s">
        <v>1140</v>
      </c>
      <c r="MP6" s="86" t="s">
        <v>1141</v>
      </c>
      <c r="MQ6" s="86" t="s">
        <v>1142</v>
      </c>
      <c r="MR6" s="86" t="s">
        <v>1143</v>
      </c>
      <c r="MS6" s="86" t="s">
        <v>1144</v>
      </c>
      <c r="MT6" s="86" t="s">
        <v>1144</v>
      </c>
      <c r="MU6" s="87" t="s">
        <v>1145</v>
      </c>
      <c r="MV6" s="86" t="s">
        <v>1146</v>
      </c>
      <c r="MW6" s="86" t="s">
        <v>1147</v>
      </c>
      <c r="MX6" s="86" t="s">
        <v>1148</v>
      </c>
      <c r="MY6" s="87" t="s">
        <v>1149</v>
      </c>
      <c r="MZ6" s="86" t="s">
        <v>1150</v>
      </c>
      <c r="NA6" s="86" t="s">
        <v>1151</v>
      </c>
      <c r="NB6" s="86" t="s">
        <v>1152</v>
      </c>
      <c r="NC6" s="86" t="s">
        <v>1077</v>
      </c>
      <c r="ND6" s="86" t="s">
        <v>1196</v>
      </c>
      <c r="NE6" s="86" t="s">
        <v>1153</v>
      </c>
      <c r="NF6" s="86" t="s">
        <v>1154</v>
      </c>
      <c r="NG6" s="86" t="s">
        <v>1155</v>
      </c>
      <c r="NH6" s="86" t="s">
        <v>1155</v>
      </c>
      <c r="NI6" s="87" t="s">
        <v>1156</v>
      </c>
      <c r="NJ6" s="86" t="s">
        <v>1157</v>
      </c>
      <c r="NK6" s="86" t="s">
        <v>1157</v>
      </c>
      <c r="NL6" s="86" t="s">
        <v>1195</v>
      </c>
      <c r="NM6" s="86" t="s">
        <v>1157</v>
      </c>
      <c r="NN6" s="86" t="s">
        <v>1157</v>
      </c>
      <c r="NO6" s="86" t="s">
        <v>1158</v>
      </c>
      <c r="NP6" s="86" t="s">
        <v>1159</v>
      </c>
      <c r="NQ6" s="86" t="s">
        <v>1160</v>
      </c>
      <c r="NR6" s="86" t="s">
        <v>1161</v>
      </c>
      <c r="NS6" s="86" t="s">
        <v>1162</v>
      </c>
      <c r="NT6" s="86" t="s">
        <v>1163</v>
      </c>
      <c r="NU6" s="86" t="s">
        <v>1164</v>
      </c>
      <c r="NV6" s="86" t="s">
        <v>1165</v>
      </c>
      <c r="NW6" s="86" t="s">
        <v>1166</v>
      </c>
      <c r="NX6" s="86" t="s">
        <v>1167</v>
      </c>
      <c r="NY6" s="86" t="s">
        <v>1090</v>
      </c>
      <c r="NZ6" s="84" t="s">
        <v>1200</v>
      </c>
      <c r="OA6" s="86" t="s">
        <v>1168</v>
      </c>
      <c r="OB6" s="86" t="s">
        <v>1169</v>
      </c>
      <c r="OC6" s="86" t="s">
        <v>1170</v>
      </c>
      <c r="OD6" s="84" t="s">
        <v>1201</v>
      </c>
      <c r="OE6" s="86" t="s">
        <v>1171</v>
      </c>
      <c r="OF6" s="86" t="s">
        <v>1172</v>
      </c>
      <c r="OG6" s="86" t="s">
        <v>1173</v>
      </c>
      <c r="OH6" s="86" t="s">
        <v>1174</v>
      </c>
      <c r="OI6" s="86" t="s">
        <v>1175</v>
      </c>
      <c r="OJ6" s="86" t="s">
        <v>1176</v>
      </c>
      <c r="OK6" s="86" t="s">
        <v>1177</v>
      </c>
      <c r="OL6" s="86" t="s">
        <v>1157</v>
      </c>
      <c r="OM6" s="87" t="s">
        <v>1178</v>
      </c>
      <c r="ON6" s="86" t="s">
        <v>1179</v>
      </c>
      <c r="OO6" s="86" t="s">
        <v>1180</v>
      </c>
      <c r="OP6" s="87" t="s">
        <v>1181</v>
      </c>
      <c r="OQ6" s="86" t="s">
        <v>1182</v>
      </c>
      <c r="OR6" s="87" t="s">
        <v>1183</v>
      </c>
      <c r="OS6" s="86" t="s">
        <v>1184</v>
      </c>
      <c r="OT6" s="86" t="s">
        <v>1185</v>
      </c>
      <c r="OU6" s="91" t="s">
        <v>1186</v>
      </c>
      <c r="OV6" s="91"/>
      <c r="OW6" s="149" t="s">
        <v>1204</v>
      </c>
      <c r="OX6" s="161" t="s">
        <v>1316</v>
      </c>
      <c r="OY6" s="179"/>
      <c r="PA6" s="161" t="s">
        <v>1317</v>
      </c>
    </row>
    <row r="7" spans="1:453">
      <c r="A7" t="s">
        <v>1351</v>
      </c>
      <c r="B7" s="15">
        <v>65</v>
      </c>
      <c r="C7" s="15">
        <v>792</v>
      </c>
      <c r="D7" s="15">
        <v>119</v>
      </c>
      <c r="E7" s="15">
        <v>1486</v>
      </c>
      <c r="F7" s="15">
        <v>554</v>
      </c>
      <c r="G7" s="15">
        <v>1135</v>
      </c>
      <c r="H7" s="15">
        <v>632</v>
      </c>
      <c r="I7" s="15">
        <v>135</v>
      </c>
      <c r="J7" s="15">
        <v>167</v>
      </c>
      <c r="K7" s="15">
        <v>179</v>
      </c>
      <c r="L7" s="15">
        <v>370</v>
      </c>
      <c r="M7" s="15">
        <v>488</v>
      </c>
      <c r="N7" s="15">
        <v>104</v>
      </c>
      <c r="O7" s="15">
        <v>16</v>
      </c>
      <c r="P7" s="15">
        <v>12</v>
      </c>
      <c r="Q7" s="15">
        <v>134</v>
      </c>
      <c r="R7" s="15">
        <v>337</v>
      </c>
      <c r="S7" s="15">
        <v>844</v>
      </c>
      <c r="T7" s="15">
        <v>487</v>
      </c>
      <c r="U7" s="15">
        <v>185</v>
      </c>
      <c r="V7" s="15">
        <v>283</v>
      </c>
      <c r="W7" s="15">
        <v>248</v>
      </c>
      <c r="X7" s="15">
        <v>271</v>
      </c>
      <c r="Y7" s="15">
        <v>487</v>
      </c>
      <c r="Z7" s="15">
        <v>496</v>
      </c>
      <c r="AA7" s="15">
        <v>427</v>
      </c>
      <c r="AB7" s="15">
        <v>447</v>
      </c>
      <c r="AC7" s="15">
        <v>410</v>
      </c>
      <c r="AD7" s="15">
        <v>9611</v>
      </c>
      <c r="AE7" s="15">
        <v>4618</v>
      </c>
      <c r="AF7" s="15">
        <v>252</v>
      </c>
      <c r="AG7" s="15">
        <v>814</v>
      </c>
      <c r="AH7" s="15">
        <v>537</v>
      </c>
      <c r="AI7" s="15">
        <v>537</v>
      </c>
      <c r="AJ7" s="15">
        <v>529</v>
      </c>
      <c r="AK7" s="15">
        <v>555</v>
      </c>
      <c r="AL7" s="15">
        <v>697</v>
      </c>
      <c r="AM7" s="15">
        <v>835</v>
      </c>
      <c r="AN7" s="15">
        <v>898</v>
      </c>
      <c r="AO7" s="15">
        <v>518</v>
      </c>
      <c r="AP7" s="15">
        <v>534</v>
      </c>
      <c r="AQ7" s="15">
        <v>719</v>
      </c>
      <c r="AR7" s="15">
        <v>556</v>
      </c>
      <c r="AS7" s="15">
        <v>475</v>
      </c>
      <c r="AT7" s="15">
        <v>730</v>
      </c>
      <c r="AU7" s="15">
        <v>558</v>
      </c>
      <c r="AV7" s="15">
        <v>462</v>
      </c>
      <c r="AW7" s="15">
        <v>612</v>
      </c>
      <c r="AX7" s="15">
        <v>437</v>
      </c>
      <c r="AY7" s="15">
        <v>794</v>
      </c>
      <c r="AZ7" s="15">
        <v>820</v>
      </c>
      <c r="BA7" s="15">
        <v>744</v>
      </c>
      <c r="BB7">
        <v>82</v>
      </c>
      <c r="BC7">
        <v>126</v>
      </c>
      <c r="BD7">
        <v>492</v>
      </c>
      <c r="BE7">
        <v>282</v>
      </c>
      <c r="BF7">
        <v>466</v>
      </c>
      <c r="BG7">
        <v>337</v>
      </c>
      <c r="BH7" s="15">
        <v>191</v>
      </c>
      <c r="BI7" s="15">
        <v>115</v>
      </c>
      <c r="BJ7" s="15">
        <v>2033</v>
      </c>
      <c r="BK7" s="15">
        <v>2373</v>
      </c>
      <c r="BL7" s="15">
        <v>196</v>
      </c>
      <c r="BM7" s="15">
        <v>72</v>
      </c>
      <c r="BN7" s="15">
        <v>562</v>
      </c>
      <c r="BO7" s="15">
        <v>840</v>
      </c>
      <c r="BP7">
        <v>219</v>
      </c>
      <c r="BQ7">
        <v>367</v>
      </c>
      <c r="BR7">
        <v>347</v>
      </c>
      <c r="BS7">
        <v>296</v>
      </c>
      <c r="BT7">
        <v>149</v>
      </c>
      <c r="BU7">
        <v>369</v>
      </c>
      <c r="BV7">
        <v>301</v>
      </c>
      <c r="BW7">
        <v>370</v>
      </c>
      <c r="BX7">
        <v>53</v>
      </c>
      <c r="BY7">
        <v>200</v>
      </c>
      <c r="BZ7">
        <v>211</v>
      </c>
      <c r="CA7">
        <v>276</v>
      </c>
      <c r="CB7" s="15">
        <v>78</v>
      </c>
      <c r="CC7" s="15">
        <v>161</v>
      </c>
      <c r="CD7" s="15">
        <v>101</v>
      </c>
      <c r="CE7" s="15">
        <v>436</v>
      </c>
      <c r="CF7" s="15">
        <v>660</v>
      </c>
      <c r="CG7">
        <v>301</v>
      </c>
      <c r="CH7">
        <v>822</v>
      </c>
      <c r="CI7">
        <v>926</v>
      </c>
      <c r="CJ7">
        <v>1056</v>
      </c>
      <c r="CK7">
        <v>595</v>
      </c>
      <c r="CL7">
        <v>1158</v>
      </c>
      <c r="CM7">
        <v>804</v>
      </c>
      <c r="CN7">
        <v>264</v>
      </c>
      <c r="CO7">
        <v>374</v>
      </c>
      <c r="CP7">
        <v>638</v>
      </c>
      <c r="CQ7">
        <v>675</v>
      </c>
      <c r="CR7">
        <v>740</v>
      </c>
      <c r="CS7">
        <v>975</v>
      </c>
      <c r="CT7">
        <v>709</v>
      </c>
      <c r="CU7">
        <v>763</v>
      </c>
      <c r="CV7">
        <v>829</v>
      </c>
      <c r="CW7">
        <v>557</v>
      </c>
      <c r="CX7">
        <v>497</v>
      </c>
      <c r="CY7">
        <v>273</v>
      </c>
      <c r="CZ7">
        <v>667</v>
      </c>
      <c r="DA7">
        <v>730</v>
      </c>
      <c r="DB7">
        <v>770</v>
      </c>
      <c r="DC7">
        <v>808</v>
      </c>
      <c r="DD7" s="15">
        <v>404</v>
      </c>
      <c r="DE7" s="15">
        <v>3041</v>
      </c>
      <c r="DF7" s="15">
        <v>59</v>
      </c>
      <c r="DG7" s="15">
        <v>541</v>
      </c>
      <c r="DH7" s="15">
        <v>238</v>
      </c>
      <c r="DI7" s="15">
        <v>250</v>
      </c>
      <c r="DJ7" s="15">
        <v>209</v>
      </c>
      <c r="DK7" s="15">
        <v>799</v>
      </c>
      <c r="DL7" s="15">
        <v>161</v>
      </c>
      <c r="DM7" s="15">
        <v>524</v>
      </c>
      <c r="DN7" s="15">
        <v>338</v>
      </c>
      <c r="DO7" s="15">
        <v>554</v>
      </c>
      <c r="DP7" s="15">
        <v>578</v>
      </c>
      <c r="DQ7" s="15">
        <v>326</v>
      </c>
      <c r="DR7" s="15">
        <v>95</v>
      </c>
      <c r="DS7" s="15">
        <v>45</v>
      </c>
      <c r="DT7" s="15">
        <v>730</v>
      </c>
      <c r="DU7" s="15">
        <v>228</v>
      </c>
      <c r="DV7" s="15">
        <v>163</v>
      </c>
      <c r="DW7" s="15">
        <v>1223</v>
      </c>
      <c r="DX7" s="15">
        <v>462</v>
      </c>
      <c r="DY7" s="15">
        <v>285</v>
      </c>
      <c r="DZ7" s="15">
        <v>816</v>
      </c>
      <c r="EA7" s="15">
        <v>586</v>
      </c>
      <c r="EB7" s="15">
        <v>339</v>
      </c>
      <c r="EC7" s="15">
        <v>371</v>
      </c>
      <c r="ED7" s="15">
        <v>103</v>
      </c>
      <c r="EE7" s="15">
        <v>412</v>
      </c>
      <c r="EF7" s="15">
        <v>212</v>
      </c>
      <c r="EG7" s="15">
        <v>117</v>
      </c>
      <c r="EH7" s="15">
        <v>195</v>
      </c>
      <c r="EI7" s="15">
        <v>452</v>
      </c>
      <c r="EJ7" s="15">
        <v>73</v>
      </c>
      <c r="EK7" s="15">
        <v>151</v>
      </c>
      <c r="EL7" s="15">
        <v>136</v>
      </c>
      <c r="EM7" s="15">
        <v>317</v>
      </c>
      <c r="EN7" s="15">
        <v>423</v>
      </c>
      <c r="EO7" s="15">
        <v>573</v>
      </c>
      <c r="EP7" s="15">
        <v>315</v>
      </c>
      <c r="EQ7" s="15">
        <v>271</v>
      </c>
      <c r="ER7" s="15">
        <v>109</v>
      </c>
      <c r="ES7" s="15">
        <v>239</v>
      </c>
      <c r="ET7" s="15">
        <v>892</v>
      </c>
      <c r="EU7" s="15">
        <v>187</v>
      </c>
      <c r="EV7" s="15">
        <v>49</v>
      </c>
      <c r="EW7" s="15">
        <v>442</v>
      </c>
      <c r="EX7" s="15">
        <v>185</v>
      </c>
      <c r="EY7" s="15">
        <v>327</v>
      </c>
      <c r="EZ7" s="15">
        <v>107</v>
      </c>
      <c r="FA7" s="15">
        <v>664</v>
      </c>
      <c r="FB7" s="15">
        <v>211</v>
      </c>
      <c r="FC7" s="15">
        <v>380</v>
      </c>
      <c r="FD7" s="15">
        <v>201</v>
      </c>
      <c r="FE7" s="15">
        <v>663</v>
      </c>
      <c r="FF7" s="15">
        <v>591</v>
      </c>
      <c r="FG7" s="15">
        <v>66</v>
      </c>
      <c r="FH7" s="15">
        <v>233</v>
      </c>
      <c r="FI7" s="15">
        <v>424</v>
      </c>
      <c r="FJ7" s="15">
        <v>362</v>
      </c>
      <c r="FK7" s="15">
        <v>766</v>
      </c>
      <c r="FL7" s="15">
        <v>272</v>
      </c>
      <c r="FM7" s="15">
        <v>872</v>
      </c>
      <c r="FN7" s="15">
        <v>785</v>
      </c>
      <c r="FO7" s="15">
        <v>1146</v>
      </c>
      <c r="FP7" s="15">
        <v>238</v>
      </c>
      <c r="FQ7" s="15">
        <v>116</v>
      </c>
      <c r="FR7" s="15">
        <v>476</v>
      </c>
      <c r="FS7" s="15">
        <v>157</v>
      </c>
      <c r="FT7" s="15">
        <v>765</v>
      </c>
      <c r="FU7" s="15">
        <v>65</v>
      </c>
      <c r="FV7" s="15">
        <v>3544</v>
      </c>
      <c r="FW7" s="15">
        <v>652</v>
      </c>
      <c r="FX7" s="15">
        <v>537</v>
      </c>
      <c r="FY7" s="15">
        <v>380</v>
      </c>
      <c r="FZ7" s="15">
        <v>54</v>
      </c>
      <c r="GA7" s="15">
        <v>162</v>
      </c>
      <c r="GB7" s="15">
        <v>348</v>
      </c>
      <c r="GC7" s="15">
        <v>318</v>
      </c>
      <c r="GD7" s="15">
        <v>1513</v>
      </c>
      <c r="GE7" s="15">
        <v>318</v>
      </c>
      <c r="GF7" s="15">
        <v>296</v>
      </c>
      <c r="GG7" s="15">
        <v>180</v>
      </c>
      <c r="GH7" s="15">
        <v>341</v>
      </c>
      <c r="GI7" s="15">
        <v>54</v>
      </c>
      <c r="GJ7" s="15">
        <v>461</v>
      </c>
      <c r="GK7" s="15">
        <v>80</v>
      </c>
      <c r="GL7" s="15">
        <v>406</v>
      </c>
      <c r="GM7" s="15">
        <v>1372</v>
      </c>
      <c r="GN7" s="15">
        <v>39</v>
      </c>
      <c r="GO7" s="15">
        <v>84</v>
      </c>
      <c r="GP7" s="15">
        <v>168</v>
      </c>
      <c r="GQ7" s="15">
        <v>311</v>
      </c>
      <c r="GR7" s="15">
        <v>211</v>
      </c>
      <c r="GS7" s="15">
        <v>114</v>
      </c>
      <c r="GT7" s="15">
        <v>531</v>
      </c>
      <c r="GU7" s="15">
        <v>556</v>
      </c>
      <c r="GV7" s="15">
        <v>1859</v>
      </c>
      <c r="GW7" s="15">
        <v>78</v>
      </c>
      <c r="GX7" s="15">
        <v>475</v>
      </c>
      <c r="GY7" s="15">
        <v>559</v>
      </c>
      <c r="GZ7" s="15">
        <v>705</v>
      </c>
      <c r="HA7" s="15">
        <v>970</v>
      </c>
      <c r="HB7" s="15">
        <v>235</v>
      </c>
      <c r="HC7" s="15">
        <v>62</v>
      </c>
      <c r="HD7" s="15">
        <v>151</v>
      </c>
      <c r="HE7" s="15">
        <v>713</v>
      </c>
      <c r="HF7" s="15">
        <v>834</v>
      </c>
      <c r="HG7" s="15">
        <v>265</v>
      </c>
      <c r="HH7" s="15">
        <v>657</v>
      </c>
      <c r="HI7" s="15">
        <v>386</v>
      </c>
      <c r="HJ7" s="15">
        <v>241</v>
      </c>
      <c r="HK7" s="15">
        <v>567</v>
      </c>
      <c r="HL7" s="15">
        <v>248</v>
      </c>
      <c r="HM7" s="15">
        <v>203</v>
      </c>
      <c r="HN7" s="15">
        <v>487</v>
      </c>
      <c r="HO7" s="15">
        <v>874</v>
      </c>
      <c r="HP7" s="15">
        <v>645</v>
      </c>
      <c r="HQ7" s="15">
        <v>485</v>
      </c>
      <c r="HR7" s="15">
        <v>136</v>
      </c>
      <c r="HS7" s="15">
        <v>382</v>
      </c>
      <c r="HT7" s="15">
        <v>592</v>
      </c>
      <c r="HU7" s="15">
        <v>389</v>
      </c>
      <c r="HV7" s="15">
        <v>320</v>
      </c>
      <c r="HW7" s="15">
        <v>154</v>
      </c>
      <c r="HX7" s="15">
        <v>753</v>
      </c>
      <c r="HY7" s="15">
        <v>187</v>
      </c>
      <c r="HZ7" s="15">
        <v>63</v>
      </c>
      <c r="IA7" s="15">
        <v>358</v>
      </c>
      <c r="IB7" s="15">
        <v>103</v>
      </c>
      <c r="IC7" s="15">
        <v>48</v>
      </c>
      <c r="ID7" s="15">
        <v>80</v>
      </c>
      <c r="IE7" s="15">
        <v>446</v>
      </c>
      <c r="IF7" s="15">
        <v>182</v>
      </c>
      <c r="IG7" s="15">
        <v>56</v>
      </c>
      <c r="IH7" s="15">
        <v>878</v>
      </c>
      <c r="II7" s="15">
        <v>66</v>
      </c>
      <c r="IJ7" s="15">
        <v>206</v>
      </c>
      <c r="IK7" s="15">
        <v>172</v>
      </c>
      <c r="IL7" s="15">
        <v>538</v>
      </c>
      <c r="IM7" s="15">
        <v>140</v>
      </c>
      <c r="IN7" s="15">
        <v>241</v>
      </c>
      <c r="IO7" s="15">
        <v>234</v>
      </c>
      <c r="IP7" s="15">
        <v>422</v>
      </c>
      <c r="IQ7" s="15">
        <v>342</v>
      </c>
      <c r="IR7" s="15">
        <v>184</v>
      </c>
      <c r="IS7" s="15">
        <v>313</v>
      </c>
      <c r="IT7" s="15">
        <v>186</v>
      </c>
      <c r="IU7" s="15">
        <v>297</v>
      </c>
      <c r="IV7" s="15">
        <v>63</v>
      </c>
      <c r="IW7" s="15">
        <v>251</v>
      </c>
      <c r="IX7" s="15">
        <v>64</v>
      </c>
      <c r="IY7" s="15">
        <v>28</v>
      </c>
      <c r="IZ7" s="15">
        <v>207</v>
      </c>
      <c r="JA7" s="15">
        <v>282</v>
      </c>
      <c r="JB7" s="15">
        <v>149</v>
      </c>
      <c r="JC7" s="15">
        <v>1371</v>
      </c>
      <c r="JD7" s="15">
        <v>128</v>
      </c>
      <c r="JE7" s="15">
        <v>749</v>
      </c>
      <c r="JF7" s="15">
        <v>761</v>
      </c>
      <c r="JG7" s="15">
        <v>381</v>
      </c>
      <c r="JH7" s="15">
        <v>178</v>
      </c>
      <c r="JI7" s="15">
        <v>1328</v>
      </c>
      <c r="JJ7" s="15">
        <v>1153</v>
      </c>
      <c r="JK7" s="15">
        <v>1262</v>
      </c>
      <c r="JL7" s="15">
        <v>654</v>
      </c>
      <c r="JM7" s="15">
        <v>1050</v>
      </c>
      <c r="JN7" s="15">
        <v>1202</v>
      </c>
      <c r="JO7" s="15">
        <v>1204</v>
      </c>
      <c r="JP7" s="15">
        <v>817</v>
      </c>
      <c r="JQ7" s="15">
        <v>1239</v>
      </c>
      <c r="JR7" s="15">
        <v>652</v>
      </c>
      <c r="JS7" s="15">
        <v>1227</v>
      </c>
      <c r="JT7" s="15">
        <v>1223</v>
      </c>
      <c r="JU7" s="15">
        <v>1915</v>
      </c>
      <c r="JV7" s="15">
        <v>1218</v>
      </c>
      <c r="JW7" s="15">
        <v>3149</v>
      </c>
      <c r="JX7" s="15">
        <v>79</v>
      </c>
      <c r="JY7" s="15">
        <v>558</v>
      </c>
      <c r="JZ7" s="15">
        <v>22</v>
      </c>
      <c r="KA7" s="15">
        <v>226</v>
      </c>
      <c r="KB7" s="15">
        <v>463</v>
      </c>
      <c r="KC7" s="15">
        <v>256</v>
      </c>
      <c r="KD7" s="15">
        <v>218</v>
      </c>
      <c r="KE7" s="15">
        <v>507</v>
      </c>
      <c r="KF7" s="15">
        <v>698</v>
      </c>
      <c r="KG7" s="15">
        <v>172</v>
      </c>
      <c r="KH7" s="15">
        <v>253</v>
      </c>
      <c r="KI7" s="15">
        <v>228</v>
      </c>
      <c r="KJ7" s="15">
        <v>113</v>
      </c>
      <c r="KK7" s="15">
        <v>191</v>
      </c>
      <c r="KL7" s="15">
        <v>161</v>
      </c>
      <c r="KM7" s="15">
        <v>539</v>
      </c>
      <c r="KN7" s="15">
        <v>489</v>
      </c>
      <c r="KO7" s="15">
        <v>155</v>
      </c>
      <c r="KP7" s="15">
        <v>302</v>
      </c>
      <c r="KQ7" s="15">
        <v>470</v>
      </c>
      <c r="KR7" s="15">
        <v>38</v>
      </c>
      <c r="KS7" s="15">
        <v>113</v>
      </c>
      <c r="KT7" s="15">
        <v>502</v>
      </c>
      <c r="KU7" s="15">
        <v>164</v>
      </c>
      <c r="KV7" s="15">
        <v>273</v>
      </c>
      <c r="KW7" s="15">
        <v>195</v>
      </c>
      <c r="KX7" s="15">
        <v>165</v>
      </c>
      <c r="KY7" s="15">
        <v>173</v>
      </c>
      <c r="KZ7" s="15">
        <v>65</v>
      </c>
      <c r="LA7" s="15">
        <v>248</v>
      </c>
      <c r="LB7" s="15">
        <v>932</v>
      </c>
      <c r="LC7" s="15">
        <v>512</v>
      </c>
      <c r="LD7" s="15">
        <v>690</v>
      </c>
      <c r="LE7" s="15">
        <v>630</v>
      </c>
      <c r="LF7" s="15">
        <v>274</v>
      </c>
      <c r="LG7" s="15">
        <v>1508</v>
      </c>
      <c r="LH7" s="15">
        <v>298</v>
      </c>
      <c r="LI7" s="15">
        <v>159</v>
      </c>
      <c r="LJ7" s="15">
        <v>1256</v>
      </c>
      <c r="LK7" s="15">
        <v>79</v>
      </c>
      <c r="LL7" s="15">
        <v>117</v>
      </c>
      <c r="LM7" s="15">
        <v>356</v>
      </c>
      <c r="LN7" s="15">
        <v>81</v>
      </c>
      <c r="LO7" s="15">
        <v>761</v>
      </c>
      <c r="LP7" s="15">
        <v>2670</v>
      </c>
      <c r="LQ7" s="15">
        <v>324</v>
      </c>
      <c r="LR7" s="15">
        <v>224</v>
      </c>
      <c r="LS7" s="15">
        <v>240</v>
      </c>
      <c r="LT7" s="15">
        <v>28</v>
      </c>
      <c r="LU7" s="15">
        <v>554</v>
      </c>
      <c r="LV7" s="15">
        <v>195</v>
      </c>
      <c r="LW7" s="15">
        <v>163</v>
      </c>
      <c r="LX7" s="15">
        <v>255</v>
      </c>
      <c r="LY7" s="15">
        <v>267</v>
      </c>
      <c r="LZ7" s="15">
        <v>659</v>
      </c>
      <c r="MA7" s="15">
        <v>120</v>
      </c>
      <c r="MB7" s="15">
        <v>42</v>
      </c>
      <c r="MC7" s="15">
        <v>153</v>
      </c>
      <c r="MD7" s="15">
        <v>81</v>
      </c>
      <c r="ME7" s="15">
        <v>201</v>
      </c>
      <c r="MF7" s="15">
        <v>385</v>
      </c>
      <c r="MG7" s="15">
        <v>219</v>
      </c>
      <c r="MH7" s="15">
        <v>55</v>
      </c>
      <c r="MI7" s="15">
        <v>145</v>
      </c>
      <c r="MJ7" s="15">
        <v>598</v>
      </c>
      <c r="MK7" s="15">
        <v>36</v>
      </c>
      <c r="ML7" s="15">
        <v>568</v>
      </c>
      <c r="MM7" s="15">
        <v>1007</v>
      </c>
      <c r="MN7" s="15">
        <v>721</v>
      </c>
      <c r="MO7" s="15">
        <v>5130</v>
      </c>
      <c r="MP7" s="15">
        <v>241</v>
      </c>
      <c r="MQ7" s="15">
        <v>294</v>
      </c>
      <c r="MR7" s="15">
        <v>428</v>
      </c>
      <c r="MS7" s="15">
        <v>588</v>
      </c>
      <c r="MT7" s="15">
        <v>776</v>
      </c>
      <c r="MU7" s="15">
        <v>112</v>
      </c>
      <c r="MV7" s="15">
        <v>644</v>
      </c>
      <c r="MW7" s="15">
        <v>127</v>
      </c>
      <c r="MX7" s="15">
        <v>152</v>
      </c>
      <c r="MY7" s="15">
        <v>311</v>
      </c>
      <c r="MZ7" s="15">
        <v>998</v>
      </c>
      <c r="NA7" s="15">
        <v>58</v>
      </c>
      <c r="NB7" s="15">
        <v>149</v>
      </c>
      <c r="NC7" s="15">
        <v>101</v>
      </c>
      <c r="ND7" s="15">
        <v>49</v>
      </c>
      <c r="NE7" s="15">
        <v>166</v>
      </c>
      <c r="NF7" s="15">
        <v>149</v>
      </c>
      <c r="NG7" s="15">
        <v>300</v>
      </c>
      <c r="NH7" s="15">
        <v>500</v>
      </c>
      <c r="NI7" s="15">
        <v>64</v>
      </c>
      <c r="NJ7" s="15">
        <v>171</v>
      </c>
      <c r="NK7" s="15">
        <v>147</v>
      </c>
      <c r="NL7" s="15">
        <v>227</v>
      </c>
      <c r="NM7" s="15">
        <v>283</v>
      </c>
      <c r="NN7" s="15">
        <v>213</v>
      </c>
      <c r="NO7" s="15">
        <v>151</v>
      </c>
      <c r="NP7" s="15">
        <v>627</v>
      </c>
      <c r="NQ7" s="15">
        <v>300</v>
      </c>
      <c r="NR7" s="15">
        <v>57</v>
      </c>
      <c r="NS7" s="15">
        <v>215</v>
      </c>
      <c r="NT7" s="15">
        <v>65</v>
      </c>
      <c r="NU7" s="15">
        <v>880</v>
      </c>
      <c r="NV7" s="15">
        <v>420</v>
      </c>
      <c r="NW7" s="15">
        <v>438</v>
      </c>
      <c r="NX7" s="15">
        <v>761</v>
      </c>
      <c r="NY7" s="15">
        <v>42</v>
      </c>
      <c r="NZ7" s="15">
        <v>46</v>
      </c>
      <c r="OA7" s="15">
        <v>664</v>
      </c>
      <c r="OB7" s="15">
        <v>3263</v>
      </c>
      <c r="OC7" s="15">
        <v>698</v>
      </c>
      <c r="OD7" s="15">
        <v>66</v>
      </c>
      <c r="OE7" s="15">
        <v>99</v>
      </c>
      <c r="OF7" s="15">
        <v>623</v>
      </c>
      <c r="OG7" s="15">
        <v>542</v>
      </c>
      <c r="OH7" s="15">
        <v>133</v>
      </c>
      <c r="OI7" s="15">
        <v>454</v>
      </c>
      <c r="OJ7" s="15">
        <v>267</v>
      </c>
      <c r="OK7" s="15">
        <v>337</v>
      </c>
      <c r="OL7" s="15">
        <v>215</v>
      </c>
      <c r="OM7" s="15">
        <v>304</v>
      </c>
      <c r="ON7" s="15">
        <v>28</v>
      </c>
      <c r="OO7" s="15">
        <v>495</v>
      </c>
      <c r="OP7" s="15">
        <v>12</v>
      </c>
      <c r="OQ7" s="15">
        <v>487</v>
      </c>
      <c r="OR7" s="15">
        <v>338</v>
      </c>
      <c r="OS7" s="15">
        <v>552</v>
      </c>
      <c r="OT7" s="15">
        <v>401</v>
      </c>
      <c r="OU7" s="15">
        <v>131</v>
      </c>
      <c r="OV7" s="147"/>
      <c r="OW7" s="6"/>
      <c r="OY7" s="179"/>
      <c r="PA7" s="24"/>
      <c r="PB7" s="15"/>
      <c r="PC7" s="15"/>
    </row>
    <row r="8" spans="1:453">
      <c r="A8" t="s">
        <v>1352</v>
      </c>
      <c r="B8">
        <v>67</v>
      </c>
      <c r="C8">
        <v>764</v>
      </c>
      <c r="D8">
        <v>110</v>
      </c>
      <c r="E8">
        <v>1875</v>
      </c>
      <c r="F8">
        <v>600</v>
      </c>
      <c r="G8">
        <v>1151</v>
      </c>
      <c r="H8">
        <v>596</v>
      </c>
      <c r="I8">
        <v>132</v>
      </c>
      <c r="J8">
        <v>173</v>
      </c>
      <c r="K8">
        <v>168</v>
      </c>
      <c r="L8">
        <v>366</v>
      </c>
      <c r="M8">
        <v>503</v>
      </c>
      <c r="N8">
        <v>103</v>
      </c>
      <c r="O8">
        <v>11</v>
      </c>
      <c r="P8">
        <v>10</v>
      </c>
      <c r="Q8">
        <v>112</v>
      </c>
      <c r="R8">
        <v>335</v>
      </c>
      <c r="S8">
        <v>824</v>
      </c>
      <c r="T8">
        <v>497</v>
      </c>
      <c r="U8">
        <v>159</v>
      </c>
      <c r="V8">
        <v>270</v>
      </c>
      <c r="W8">
        <v>266</v>
      </c>
      <c r="X8">
        <v>227</v>
      </c>
      <c r="Y8">
        <v>458</v>
      </c>
      <c r="Z8">
        <v>578</v>
      </c>
      <c r="AA8">
        <v>421</v>
      </c>
      <c r="AB8">
        <v>441</v>
      </c>
      <c r="AC8">
        <v>437</v>
      </c>
      <c r="AD8" s="3">
        <v>9965</v>
      </c>
      <c r="AE8">
        <v>4727</v>
      </c>
      <c r="AF8">
        <v>253</v>
      </c>
      <c r="AG8">
        <v>802</v>
      </c>
      <c r="AH8">
        <v>544</v>
      </c>
      <c r="AI8">
        <v>536</v>
      </c>
      <c r="AJ8">
        <v>533</v>
      </c>
      <c r="AK8">
        <v>558</v>
      </c>
      <c r="AL8">
        <v>706</v>
      </c>
      <c r="AM8">
        <v>847</v>
      </c>
      <c r="AN8" s="3">
        <v>1000</v>
      </c>
      <c r="AO8">
        <v>511</v>
      </c>
      <c r="AP8">
        <v>540</v>
      </c>
      <c r="AQ8">
        <v>719</v>
      </c>
      <c r="AR8">
        <v>554</v>
      </c>
      <c r="AS8">
        <v>486</v>
      </c>
      <c r="AT8">
        <v>733</v>
      </c>
      <c r="AU8">
        <v>581</v>
      </c>
      <c r="AV8">
        <v>533</v>
      </c>
      <c r="AW8" s="3">
        <v>725</v>
      </c>
      <c r="AX8">
        <v>487</v>
      </c>
      <c r="AY8">
        <v>840</v>
      </c>
      <c r="AZ8">
        <v>871</v>
      </c>
      <c r="BA8">
        <v>791</v>
      </c>
      <c r="BB8">
        <v>81</v>
      </c>
      <c r="BC8">
        <v>121</v>
      </c>
      <c r="BD8">
        <v>507</v>
      </c>
      <c r="BE8">
        <v>298</v>
      </c>
      <c r="BF8">
        <v>493</v>
      </c>
      <c r="BG8">
        <v>308</v>
      </c>
      <c r="BH8">
        <v>225</v>
      </c>
      <c r="BI8">
        <v>109</v>
      </c>
      <c r="BJ8">
        <v>1989</v>
      </c>
      <c r="BL8">
        <v>356</v>
      </c>
      <c r="BM8">
        <v>81</v>
      </c>
      <c r="BN8">
        <v>678</v>
      </c>
      <c r="BO8">
        <v>851</v>
      </c>
      <c r="BP8">
        <v>150</v>
      </c>
      <c r="BQ8">
        <v>468</v>
      </c>
      <c r="BR8">
        <v>468</v>
      </c>
      <c r="BS8">
        <v>356</v>
      </c>
      <c r="BT8">
        <v>115</v>
      </c>
      <c r="BU8">
        <v>367</v>
      </c>
      <c r="BV8">
        <v>432</v>
      </c>
      <c r="BW8">
        <v>417</v>
      </c>
      <c r="BX8">
        <v>59</v>
      </c>
      <c r="BY8">
        <v>219</v>
      </c>
      <c r="BZ8">
        <v>204</v>
      </c>
      <c r="CA8">
        <v>611</v>
      </c>
      <c r="CB8">
        <v>67</v>
      </c>
      <c r="CC8">
        <v>218</v>
      </c>
      <c r="CD8">
        <v>89</v>
      </c>
      <c r="CE8">
        <v>488</v>
      </c>
      <c r="CF8">
        <v>671</v>
      </c>
      <c r="CG8">
        <v>315</v>
      </c>
      <c r="CH8">
        <v>850</v>
      </c>
      <c r="CI8">
        <v>932</v>
      </c>
      <c r="CJ8">
        <v>1117</v>
      </c>
      <c r="CK8">
        <v>626</v>
      </c>
      <c r="CL8">
        <v>1123</v>
      </c>
      <c r="CM8">
        <v>803</v>
      </c>
      <c r="CN8">
        <v>316</v>
      </c>
      <c r="CO8">
        <v>452</v>
      </c>
      <c r="CP8">
        <v>630</v>
      </c>
      <c r="CQ8">
        <v>668</v>
      </c>
      <c r="CR8">
        <v>769</v>
      </c>
      <c r="CS8">
        <v>975</v>
      </c>
      <c r="CT8">
        <v>772</v>
      </c>
      <c r="CU8">
        <v>720</v>
      </c>
      <c r="CV8">
        <v>823</v>
      </c>
      <c r="CW8">
        <v>633</v>
      </c>
      <c r="CX8">
        <v>486</v>
      </c>
      <c r="CY8">
        <v>262</v>
      </c>
      <c r="CZ8">
        <v>643</v>
      </c>
      <c r="DA8">
        <v>577</v>
      </c>
      <c r="DB8">
        <v>743</v>
      </c>
      <c r="DC8">
        <v>747</v>
      </c>
      <c r="DD8">
        <v>445</v>
      </c>
      <c r="DE8">
        <v>2979</v>
      </c>
      <c r="DF8">
        <v>73</v>
      </c>
      <c r="DG8">
        <v>617</v>
      </c>
      <c r="DH8">
        <v>230</v>
      </c>
      <c r="DI8">
        <v>26</v>
      </c>
      <c r="DJ8">
        <v>172</v>
      </c>
      <c r="DK8">
        <v>835</v>
      </c>
      <c r="DL8">
        <v>151</v>
      </c>
      <c r="DM8">
        <v>483</v>
      </c>
      <c r="DN8">
        <v>388</v>
      </c>
      <c r="DO8">
        <v>528</v>
      </c>
      <c r="DP8">
        <v>603</v>
      </c>
      <c r="DQ8">
        <v>317</v>
      </c>
      <c r="DR8">
        <v>68</v>
      </c>
      <c r="DS8">
        <v>49</v>
      </c>
      <c r="DT8">
        <v>823</v>
      </c>
      <c r="DU8">
        <v>207</v>
      </c>
      <c r="DV8">
        <v>161</v>
      </c>
      <c r="DW8">
        <v>1200</v>
      </c>
      <c r="DX8">
        <v>506</v>
      </c>
      <c r="DY8">
        <v>281</v>
      </c>
      <c r="DZ8">
        <v>759</v>
      </c>
      <c r="EA8">
        <v>534</v>
      </c>
      <c r="EB8">
        <v>346</v>
      </c>
      <c r="EC8">
        <v>388</v>
      </c>
      <c r="ED8">
        <v>101</v>
      </c>
      <c r="EE8">
        <v>360</v>
      </c>
      <c r="EF8">
        <v>195</v>
      </c>
      <c r="EG8">
        <v>103</v>
      </c>
      <c r="EH8">
        <v>192</v>
      </c>
      <c r="EI8">
        <v>487</v>
      </c>
      <c r="EJ8">
        <v>45</v>
      </c>
      <c r="EK8">
        <v>159</v>
      </c>
      <c r="EL8">
        <v>134</v>
      </c>
      <c r="EM8">
        <v>339</v>
      </c>
      <c r="EN8">
        <v>580</v>
      </c>
      <c r="EO8">
        <v>752</v>
      </c>
      <c r="EP8">
        <v>428</v>
      </c>
      <c r="EQ8">
        <v>466</v>
      </c>
      <c r="ER8">
        <v>166</v>
      </c>
      <c r="ES8">
        <v>262</v>
      </c>
      <c r="ET8">
        <v>913</v>
      </c>
      <c r="EU8">
        <v>183</v>
      </c>
      <c r="EV8">
        <v>192</v>
      </c>
      <c r="EW8">
        <v>452</v>
      </c>
      <c r="EX8">
        <v>55</v>
      </c>
      <c r="EY8">
        <v>332</v>
      </c>
      <c r="EZ8">
        <v>115</v>
      </c>
      <c r="FA8">
        <v>608</v>
      </c>
      <c r="FB8">
        <v>194</v>
      </c>
      <c r="FC8">
        <v>405</v>
      </c>
      <c r="FD8">
        <v>202</v>
      </c>
      <c r="FE8">
        <v>627</v>
      </c>
      <c r="FF8">
        <v>617</v>
      </c>
      <c r="FG8">
        <v>44</v>
      </c>
      <c r="FH8">
        <v>187</v>
      </c>
      <c r="FI8">
        <v>396</v>
      </c>
      <c r="FJ8">
        <v>399</v>
      </c>
      <c r="FK8">
        <v>769</v>
      </c>
      <c r="FL8">
        <v>290</v>
      </c>
      <c r="FM8" s="96">
        <v>858</v>
      </c>
      <c r="FN8" s="96">
        <v>1110</v>
      </c>
      <c r="FO8" s="96">
        <v>1146</v>
      </c>
      <c r="FP8">
        <v>222</v>
      </c>
      <c r="FQ8">
        <v>108</v>
      </c>
      <c r="FR8" s="96">
        <v>483</v>
      </c>
      <c r="FS8" s="96">
        <v>150</v>
      </c>
      <c r="FT8" s="96">
        <v>605</v>
      </c>
      <c r="FU8" s="96">
        <v>46</v>
      </c>
      <c r="FV8" s="96">
        <v>3629</v>
      </c>
      <c r="FW8" s="96">
        <v>717</v>
      </c>
      <c r="FX8" s="96">
        <v>518</v>
      </c>
      <c r="FY8" s="96">
        <v>384</v>
      </c>
      <c r="FZ8" s="96">
        <v>58</v>
      </c>
      <c r="GA8" s="96">
        <v>198</v>
      </c>
      <c r="GB8" s="96">
        <v>355</v>
      </c>
      <c r="GC8" s="96">
        <v>306</v>
      </c>
      <c r="GD8" s="96">
        <v>1436</v>
      </c>
      <c r="GE8" s="96">
        <v>298</v>
      </c>
      <c r="GF8" s="96">
        <v>291</v>
      </c>
      <c r="GG8" s="96">
        <v>177</v>
      </c>
      <c r="GH8" s="96">
        <v>106</v>
      </c>
      <c r="GI8" s="96">
        <v>55</v>
      </c>
      <c r="GJ8" s="96">
        <v>444</v>
      </c>
      <c r="GK8" s="96">
        <v>89</v>
      </c>
      <c r="GL8" s="96">
        <v>376</v>
      </c>
      <c r="GM8" s="96">
        <v>1689</v>
      </c>
      <c r="GN8" s="96">
        <v>33</v>
      </c>
      <c r="GO8" s="96">
        <v>80</v>
      </c>
      <c r="GP8" s="96">
        <v>188</v>
      </c>
      <c r="GQ8" s="96">
        <v>296</v>
      </c>
      <c r="GR8" s="96">
        <v>204</v>
      </c>
      <c r="GS8" s="96">
        <v>125</v>
      </c>
      <c r="GT8" s="96">
        <v>541</v>
      </c>
      <c r="GU8" s="96">
        <v>584</v>
      </c>
      <c r="GV8" s="96">
        <v>1619</v>
      </c>
      <c r="GW8" s="96">
        <v>74</v>
      </c>
      <c r="GX8">
        <v>568</v>
      </c>
      <c r="GY8">
        <v>656</v>
      </c>
      <c r="GZ8">
        <v>1147</v>
      </c>
      <c r="HA8">
        <v>1028</v>
      </c>
      <c r="HB8">
        <v>233</v>
      </c>
      <c r="HC8">
        <v>56</v>
      </c>
      <c r="HD8">
        <v>149</v>
      </c>
      <c r="HE8">
        <v>724</v>
      </c>
      <c r="HF8">
        <v>843</v>
      </c>
      <c r="HG8">
        <v>296</v>
      </c>
      <c r="HH8">
        <v>654</v>
      </c>
      <c r="HI8">
        <v>363</v>
      </c>
      <c r="HJ8">
        <v>262</v>
      </c>
      <c r="HK8">
        <v>558</v>
      </c>
      <c r="HL8">
        <v>244</v>
      </c>
      <c r="HM8">
        <v>218</v>
      </c>
      <c r="HN8">
        <v>491</v>
      </c>
      <c r="HO8">
        <v>888</v>
      </c>
      <c r="HP8">
        <v>633</v>
      </c>
      <c r="HQ8">
        <v>497</v>
      </c>
      <c r="HR8">
        <v>131</v>
      </c>
      <c r="HS8">
        <v>407</v>
      </c>
      <c r="HT8">
        <v>569</v>
      </c>
      <c r="HU8">
        <v>376</v>
      </c>
      <c r="HV8">
        <v>349</v>
      </c>
      <c r="HW8">
        <v>156</v>
      </c>
      <c r="HX8">
        <v>716</v>
      </c>
      <c r="HY8">
        <v>169</v>
      </c>
      <c r="HZ8">
        <v>69</v>
      </c>
      <c r="IA8">
        <v>355</v>
      </c>
      <c r="IB8">
        <v>80</v>
      </c>
      <c r="IC8">
        <v>30</v>
      </c>
      <c r="ID8">
        <v>103</v>
      </c>
      <c r="IE8">
        <v>374</v>
      </c>
      <c r="IF8">
        <v>181</v>
      </c>
      <c r="IG8">
        <v>50</v>
      </c>
      <c r="IH8">
        <v>931</v>
      </c>
      <c r="II8">
        <v>63</v>
      </c>
      <c r="IJ8">
        <v>210</v>
      </c>
      <c r="IK8">
        <v>157</v>
      </c>
      <c r="IL8">
        <v>587</v>
      </c>
      <c r="IM8">
        <v>163</v>
      </c>
      <c r="IN8">
        <v>234</v>
      </c>
      <c r="IO8">
        <v>294</v>
      </c>
      <c r="IP8">
        <v>421</v>
      </c>
      <c r="IQ8">
        <v>379</v>
      </c>
      <c r="IR8">
        <v>204</v>
      </c>
      <c r="IS8">
        <v>300</v>
      </c>
      <c r="IT8">
        <v>183</v>
      </c>
      <c r="IU8">
        <v>274</v>
      </c>
      <c r="IV8">
        <v>71</v>
      </c>
      <c r="IW8">
        <v>123</v>
      </c>
      <c r="IX8">
        <v>35</v>
      </c>
      <c r="IY8">
        <v>26</v>
      </c>
      <c r="IZ8">
        <v>211</v>
      </c>
      <c r="JA8">
        <v>280</v>
      </c>
      <c r="JB8">
        <v>155</v>
      </c>
      <c r="JC8">
        <v>1372</v>
      </c>
      <c r="JD8">
        <v>131</v>
      </c>
      <c r="JE8">
        <v>771</v>
      </c>
      <c r="JF8">
        <v>798</v>
      </c>
      <c r="JG8">
        <v>342</v>
      </c>
      <c r="JH8">
        <v>157</v>
      </c>
      <c r="JI8">
        <v>1329</v>
      </c>
      <c r="JJ8">
        <v>1275</v>
      </c>
      <c r="JK8">
        <v>1228</v>
      </c>
      <c r="JL8">
        <v>858</v>
      </c>
      <c r="JM8">
        <v>1122</v>
      </c>
      <c r="JN8">
        <v>1175</v>
      </c>
      <c r="JO8">
        <v>1277</v>
      </c>
      <c r="JP8">
        <v>933</v>
      </c>
      <c r="JQ8">
        <v>1192</v>
      </c>
      <c r="JR8">
        <v>708</v>
      </c>
      <c r="JS8">
        <v>1426</v>
      </c>
      <c r="JT8">
        <v>1338</v>
      </c>
      <c r="JU8">
        <v>1926</v>
      </c>
      <c r="JV8">
        <v>1090</v>
      </c>
      <c r="JW8">
        <v>3431</v>
      </c>
      <c r="JX8">
        <v>78</v>
      </c>
      <c r="JY8">
        <v>525</v>
      </c>
      <c r="JZ8">
        <v>36</v>
      </c>
      <c r="KA8">
        <v>209</v>
      </c>
      <c r="KB8">
        <v>449</v>
      </c>
      <c r="KC8">
        <v>276</v>
      </c>
      <c r="KD8">
        <v>279</v>
      </c>
      <c r="KE8">
        <v>527</v>
      </c>
      <c r="KF8">
        <v>711</v>
      </c>
      <c r="KG8">
        <v>192</v>
      </c>
      <c r="KH8">
        <v>251</v>
      </c>
      <c r="KI8">
        <v>238</v>
      </c>
      <c r="KJ8">
        <v>122</v>
      </c>
      <c r="KK8">
        <v>204</v>
      </c>
      <c r="KL8">
        <v>161</v>
      </c>
      <c r="KM8">
        <v>542</v>
      </c>
      <c r="KN8">
        <v>514</v>
      </c>
      <c r="KO8">
        <v>146</v>
      </c>
      <c r="KP8">
        <v>307</v>
      </c>
      <c r="KQ8">
        <v>469</v>
      </c>
      <c r="KR8">
        <v>41</v>
      </c>
      <c r="KS8">
        <v>103</v>
      </c>
      <c r="KT8">
        <v>599</v>
      </c>
      <c r="KU8">
        <v>122</v>
      </c>
      <c r="KV8">
        <v>266</v>
      </c>
      <c r="KW8">
        <v>196</v>
      </c>
      <c r="KX8">
        <v>165</v>
      </c>
      <c r="KY8">
        <v>179</v>
      </c>
      <c r="KZ8">
        <v>79</v>
      </c>
      <c r="LA8">
        <v>220</v>
      </c>
      <c r="LB8">
        <v>826</v>
      </c>
      <c r="LC8">
        <v>486</v>
      </c>
      <c r="LD8">
        <v>1289</v>
      </c>
      <c r="LE8">
        <v>644</v>
      </c>
      <c r="LF8">
        <v>271</v>
      </c>
      <c r="LG8">
        <v>1610</v>
      </c>
      <c r="LH8">
        <v>329</v>
      </c>
      <c r="LI8">
        <v>146</v>
      </c>
      <c r="LJ8">
        <v>1234</v>
      </c>
      <c r="LK8">
        <v>102</v>
      </c>
      <c r="LL8">
        <v>100</v>
      </c>
      <c r="LM8">
        <v>366</v>
      </c>
      <c r="LN8">
        <v>87</v>
      </c>
      <c r="LO8">
        <v>767</v>
      </c>
      <c r="LP8">
        <v>2714</v>
      </c>
      <c r="LQ8">
        <v>246</v>
      </c>
      <c r="LR8">
        <v>168</v>
      </c>
      <c r="LS8">
        <v>209</v>
      </c>
      <c r="LT8">
        <v>21</v>
      </c>
      <c r="LU8">
        <v>545</v>
      </c>
      <c r="LV8">
        <v>159</v>
      </c>
      <c r="LW8" t="s">
        <v>1355</v>
      </c>
      <c r="LX8">
        <v>248</v>
      </c>
      <c r="LY8">
        <v>214</v>
      </c>
      <c r="LZ8">
        <v>592</v>
      </c>
      <c r="MA8">
        <v>132</v>
      </c>
      <c r="MB8">
        <v>43</v>
      </c>
      <c r="MC8">
        <v>150</v>
      </c>
      <c r="MD8">
        <v>83</v>
      </c>
      <c r="ME8">
        <v>167</v>
      </c>
      <c r="MF8">
        <v>415</v>
      </c>
      <c r="MG8">
        <v>261</v>
      </c>
      <c r="MH8">
        <v>51</v>
      </c>
      <c r="MI8">
        <v>88</v>
      </c>
      <c r="MJ8">
        <v>333</v>
      </c>
      <c r="MK8">
        <v>58</v>
      </c>
      <c r="ML8">
        <v>498</v>
      </c>
      <c r="MM8">
        <v>826</v>
      </c>
      <c r="MN8">
        <v>713</v>
      </c>
      <c r="MO8">
        <v>4913</v>
      </c>
      <c r="MP8">
        <v>228</v>
      </c>
      <c r="MQ8">
        <v>318</v>
      </c>
      <c r="MR8">
        <v>431</v>
      </c>
      <c r="MS8">
        <v>629</v>
      </c>
      <c r="MT8">
        <v>749</v>
      </c>
      <c r="MU8">
        <v>95</v>
      </c>
      <c r="MV8">
        <v>686</v>
      </c>
      <c r="MW8">
        <v>77</v>
      </c>
      <c r="MX8">
        <v>173</v>
      </c>
      <c r="MY8">
        <v>264</v>
      </c>
      <c r="MZ8">
        <v>959</v>
      </c>
      <c r="NA8">
        <v>69</v>
      </c>
      <c r="NB8">
        <v>165</v>
      </c>
      <c r="NC8">
        <v>101</v>
      </c>
      <c r="ND8">
        <v>141</v>
      </c>
      <c r="NE8">
        <v>144</v>
      </c>
      <c r="NF8">
        <v>144</v>
      </c>
      <c r="NG8">
        <v>297</v>
      </c>
      <c r="NH8">
        <v>508</v>
      </c>
      <c r="NI8">
        <v>68</v>
      </c>
      <c r="NJ8">
        <v>240</v>
      </c>
      <c r="NK8">
        <v>127</v>
      </c>
      <c r="NL8">
        <v>223</v>
      </c>
      <c r="NM8">
        <v>316</v>
      </c>
      <c r="NN8">
        <v>229</v>
      </c>
      <c r="NO8">
        <v>148</v>
      </c>
      <c r="NP8">
        <v>568</v>
      </c>
      <c r="NQ8">
        <v>315</v>
      </c>
      <c r="NR8">
        <v>52</v>
      </c>
      <c r="NS8">
        <v>207</v>
      </c>
      <c r="NT8">
        <v>58</v>
      </c>
      <c r="NU8">
        <v>979</v>
      </c>
      <c r="NV8">
        <v>371</v>
      </c>
      <c r="NW8">
        <v>44</v>
      </c>
      <c r="NX8">
        <v>709</v>
      </c>
      <c r="NY8">
        <v>37</v>
      </c>
      <c r="NZ8">
        <v>47</v>
      </c>
      <c r="OA8">
        <v>669</v>
      </c>
      <c r="OB8">
        <v>3549</v>
      </c>
      <c r="OC8">
        <v>860</v>
      </c>
      <c r="OD8">
        <v>86</v>
      </c>
      <c r="OE8">
        <v>95</v>
      </c>
      <c r="OF8">
        <v>654</v>
      </c>
      <c r="OG8">
        <v>545</v>
      </c>
      <c r="OH8">
        <v>117</v>
      </c>
      <c r="OI8">
        <v>476</v>
      </c>
      <c r="OJ8">
        <v>237</v>
      </c>
      <c r="OK8">
        <v>310</v>
      </c>
      <c r="OL8">
        <v>226</v>
      </c>
      <c r="OM8">
        <v>369</v>
      </c>
      <c r="ON8">
        <v>25</v>
      </c>
      <c r="OO8">
        <v>495</v>
      </c>
      <c r="OP8">
        <v>19</v>
      </c>
      <c r="OQ8">
        <v>728</v>
      </c>
      <c r="OR8">
        <v>305</v>
      </c>
      <c r="OS8">
        <v>530</v>
      </c>
      <c r="OT8">
        <v>413</v>
      </c>
      <c r="OU8">
        <v>107</v>
      </c>
      <c r="OV8" s="147"/>
      <c r="OW8" s="6"/>
      <c r="OY8" s="179"/>
      <c r="PA8" s="24"/>
      <c r="PB8" s="24"/>
      <c r="PC8" s="24"/>
    </row>
    <row r="9" spans="1:453" s="96" customFormat="1" ht="17">
      <c r="A9" s="101" t="s">
        <v>1353</v>
      </c>
      <c r="B9" s="93">
        <v>58</v>
      </c>
      <c r="C9" s="93">
        <v>731</v>
      </c>
      <c r="D9" s="93">
        <v>115</v>
      </c>
      <c r="E9" s="94">
        <v>1360</v>
      </c>
      <c r="F9" s="94">
        <v>502</v>
      </c>
      <c r="G9" s="94">
        <v>1051</v>
      </c>
      <c r="H9" s="95">
        <v>610</v>
      </c>
      <c r="I9" s="95">
        <v>131</v>
      </c>
      <c r="J9" s="94">
        <v>157</v>
      </c>
      <c r="K9" s="94">
        <v>180</v>
      </c>
      <c r="L9" s="93">
        <v>360</v>
      </c>
      <c r="M9" s="93">
        <v>447</v>
      </c>
      <c r="N9" s="94">
        <v>100</v>
      </c>
      <c r="O9" s="94">
        <v>10</v>
      </c>
      <c r="P9" s="94">
        <v>11</v>
      </c>
      <c r="Q9" s="93">
        <v>119</v>
      </c>
      <c r="R9" s="96">
        <v>317</v>
      </c>
      <c r="S9" s="96">
        <v>775</v>
      </c>
      <c r="T9" s="96">
        <v>484</v>
      </c>
      <c r="U9" s="96">
        <v>184</v>
      </c>
      <c r="V9" s="96">
        <v>283</v>
      </c>
      <c r="W9" s="96">
        <v>239</v>
      </c>
      <c r="X9" s="96">
        <v>268</v>
      </c>
      <c r="Y9" s="96">
        <v>480</v>
      </c>
      <c r="Z9" s="96">
        <v>499</v>
      </c>
      <c r="AA9" s="96">
        <v>423</v>
      </c>
      <c r="AB9" s="96">
        <v>453</v>
      </c>
      <c r="AC9" s="96">
        <v>390</v>
      </c>
      <c r="AD9" s="96">
        <v>9182</v>
      </c>
      <c r="AE9" s="96">
        <v>6828</v>
      </c>
      <c r="AF9" s="94">
        <v>237</v>
      </c>
      <c r="AG9" s="94">
        <v>777</v>
      </c>
      <c r="AH9" s="94">
        <v>490</v>
      </c>
      <c r="AI9" s="94">
        <v>493</v>
      </c>
      <c r="AJ9" s="94">
        <v>486</v>
      </c>
      <c r="AK9" s="94">
        <v>510</v>
      </c>
      <c r="AL9" s="94">
        <v>639</v>
      </c>
      <c r="AM9" s="94">
        <v>770</v>
      </c>
      <c r="AN9" s="94">
        <v>808</v>
      </c>
      <c r="AO9" s="94">
        <v>478</v>
      </c>
      <c r="AP9" s="94">
        <v>488</v>
      </c>
      <c r="AQ9" s="94">
        <v>658</v>
      </c>
      <c r="AR9" s="94">
        <v>551</v>
      </c>
      <c r="AS9" s="94">
        <v>467</v>
      </c>
      <c r="AT9" s="94">
        <v>725</v>
      </c>
      <c r="AU9" s="94">
        <v>552</v>
      </c>
      <c r="AV9" s="94">
        <v>461</v>
      </c>
      <c r="AW9" s="97">
        <v>564</v>
      </c>
      <c r="AX9" s="94">
        <v>439</v>
      </c>
      <c r="AY9" s="94">
        <v>788</v>
      </c>
      <c r="AZ9" s="94">
        <v>816</v>
      </c>
      <c r="BA9" s="94">
        <v>745</v>
      </c>
      <c r="BB9" s="94">
        <v>78</v>
      </c>
      <c r="BC9" s="94">
        <v>121</v>
      </c>
      <c r="BD9" s="94">
        <v>488</v>
      </c>
      <c r="BE9" s="94">
        <v>278</v>
      </c>
      <c r="BF9" s="94">
        <v>463</v>
      </c>
      <c r="BG9" s="94">
        <v>329</v>
      </c>
      <c r="BH9" s="93">
        <v>186</v>
      </c>
      <c r="BI9" s="93">
        <v>105</v>
      </c>
      <c r="BJ9" s="94">
        <v>1883</v>
      </c>
      <c r="BK9" s="93">
        <v>2253</v>
      </c>
      <c r="BL9" s="96">
        <v>226</v>
      </c>
      <c r="BM9" s="93">
        <v>68</v>
      </c>
      <c r="BN9" s="94">
        <v>532</v>
      </c>
      <c r="BO9" s="93">
        <v>843</v>
      </c>
      <c r="BP9" s="94">
        <v>229</v>
      </c>
      <c r="BQ9" s="94">
        <v>332</v>
      </c>
      <c r="BR9" s="94">
        <v>346</v>
      </c>
      <c r="BS9" s="94">
        <v>303</v>
      </c>
      <c r="BT9" s="94">
        <v>128</v>
      </c>
      <c r="BU9" s="94">
        <v>367</v>
      </c>
      <c r="BV9" s="94">
        <v>304</v>
      </c>
      <c r="BW9" s="94">
        <v>333</v>
      </c>
      <c r="BX9" s="94">
        <v>50</v>
      </c>
      <c r="BY9" s="94">
        <v>206</v>
      </c>
      <c r="BZ9" s="94">
        <v>209</v>
      </c>
      <c r="CA9" s="94">
        <v>293</v>
      </c>
      <c r="CB9" s="94">
        <v>76</v>
      </c>
      <c r="CC9" s="94">
        <v>162</v>
      </c>
      <c r="CD9" s="94">
        <v>103</v>
      </c>
      <c r="CE9" s="94">
        <v>411</v>
      </c>
      <c r="CF9" s="94">
        <v>623</v>
      </c>
      <c r="CG9" s="94">
        <v>282</v>
      </c>
      <c r="CH9" s="94">
        <v>823</v>
      </c>
      <c r="CI9" s="94">
        <v>917</v>
      </c>
      <c r="CJ9" s="94">
        <v>1053</v>
      </c>
      <c r="CK9" s="94">
        <v>592</v>
      </c>
      <c r="CL9" s="94">
        <v>1155</v>
      </c>
      <c r="CM9" s="94">
        <v>725</v>
      </c>
      <c r="CN9" s="94">
        <v>214</v>
      </c>
      <c r="CO9" s="94">
        <v>332</v>
      </c>
      <c r="CP9" s="94">
        <v>571</v>
      </c>
      <c r="CQ9" s="94">
        <v>610</v>
      </c>
      <c r="CR9" s="94">
        <v>675</v>
      </c>
      <c r="CS9" s="94">
        <v>972</v>
      </c>
      <c r="CT9" s="94">
        <v>702</v>
      </c>
      <c r="CU9" s="94">
        <v>755</v>
      </c>
      <c r="CV9" s="94">
        <v>795</v>
      </c>
      <c r="CW9" s="94">
        <v>489</v>
      </c>
      <c r="CX9" s="94">
        <v>452</v>
      </c>
      <c r="CY9" s="94">
        <v>267</v>
      </c>
      <c r="CZ9" s="94">
        <v>617</v>
      </c>
      <c r="DA9" s="94">
        <v>675</v>
      </c>
      <c r="DB9" s="94">
        <v>706</v>
      </c>
      <c r="DC9" s="94">
        <v>774</v>
      </c>
      <c r="DD9" s="93">
        <v>374</v>
      </c>
      <c r="DE9" s="93">
        <v>2905</v>
      </c>
      <c r="DF9" s="93">
        <v>61</v>
      </c>
      <c r="DG9" s="93">
        <v>445</v>
      </c>
      <c r="DH9" s="94">
        <v>223</v>
      </c>
      <c r="DI9" s="93">
        <v>235</v>
      </c>
      <c r="DJ9" s="94">
        <v>204</v>
      </c>
      <c r="DK9" s="94">
        <v>774</v>
      </c>
      <c r="DL9" s="94">
        <v>149</v>
      </c>
      <c r="DM9" s="94">
        <v>486</v>
      </c>
      <c r="DN9" s="93">
        <v>313</v>
      </c>
      <c r="DO9" s="93">
        <v>520</v>
      </c>
      <c r="DP9" s="93">
        <v>542</v>
      </c>
      <c r="DQ9" s="94">
        <v>316</v>
      </c>
      <c r="DR9" s="94">
        <v>89</v>
      </c>
      <c r="DS9" s="93">
        <v>47</v>
      </c>
      <c r="DT9" s="93">
        <v>846</v>
      </c>
      <c r="DU9" s="93">
        <v>221</v>
      </c>
      <c r="DV9" s="93">
        <v>132</v>
      </c>
      <c r="DW9" s="93">
        <v>1169</v>
      </c>
      <c r="DX9" s="93">
        <v>441</v>
      </c>
      <c r="DY9" s="93">
        <v>265</v>
      </c>
      <c r="DZ9" s="94">
        <v>754</v>
      </c>
      <c r="EA9" s="93">
        <v>550</v>
      </c>
      <c r="EB9" s="93">
        <v>336</v>
      </c>
      <c r="EC9" s="94">
        <v>355</v>
      </c>
      <c r="ED9" s="93">
        <v>102</v>
      </c>
      <c r="EE9" s="93">
        <v>397</v>
      </c>
      <c r="EF9" s="93">
        <v>197</v>
      </c>
      <c r="EG9" s="93">
        <v>105</v>
      </c>
      <c r="EH9" s="93">
        <v>199</v>
      </c>
      <c r="EI9" s="93">
        <v>436</v>
      </c>
      <c r="EJ9" s="95">
        <v>72</v>
      </c>
      <c r="EK9" s="95">
        <v>156</v>
      </c>
      <c r="EL9" s="93">
        <v>124</v>
      </c>
      <c r="EM9" s="93">
        <v>275</v>
      </c>
      <c r="EN9" s="94">
        <v>517</v>
      </c>
      <c r="EO9" s="94">
        <v>672</v>
      </c>
      <c r="EP9" s="94">
        <v>351</v>
      </c>
      <c r="EQ9" s="94">
        <v>428</v>
      </c>
      <c r="ER9" s="94">
        <v>173</v>
      </c>
      <c r="ES9" s="94">
        <v>274</v>
      </c>
      <c r="ET9" s="93">
        <v>848</v>
      </c>
      <c r="EU9" s="94">
        <v>179</v>
      </c>
      <c r="EV9" s="93">
        <v>49</v>
      </c>
      <c r="EW9" s="93">
        <v>418</v>
      </c>
      <c r="EX9" s="93">
        <v>181</v>
      </c>
      <c r="EY9" s="93">
        <v>304</v>
      </c>
      <c r="EZ9" s="93">
        <v>96</v>
      </c>
      <c r="FA9" s="93">
        <v>539</v>
      </c>
      <c r="FB9" s="94">
        <v>199</v>
      </c>
      <c r="FC9" s="94">
        <v>356</v>
      </c>
      <c r="FD9" s="94">
        <v>187</v>
      </c>
      <c r="FE9" s="94">
        <v>632</v>
      </c>
      <c r="FF9" s="93">
        <v>605</v>
      </c>
      <c r="FG9" s="94">
        <v>57</v>
      </c>
      <c r="FH9" s="93">
        <v>224</v>
      </c>
      <c r="FI9" s="94">
        <v>407</v>
      </c>
      <c r="FJ9" s="94">
        <v>360</v>
      </c>
      <c r="FK9" s="94">
        <v>725</v>
      </c>
      <c r="FL9" s="94">
        <v>248</v>
      </c>
      <c r="FM9" s="94">
        <v>844</v>
      </c>
      <c r="FN9" s="94">
        <v>788</v>
      </c>
      <c r="FO9" s="94">
        <v>1111</v>
      </c>
      <c r="FP9" s="94">
        <v>238</v>
      </c>
      <c r="FQ9" s="94">
        <v>117</v>
      </c>
      <c r="FR9" s="94">
        <v>364</v>
      </c>
      <c r="FS9" s="94">
        <v>142</v>
      </c>
      <c r="FT9" s="93">
        <v>599</v>
      </c>
      <c r="FU9" s="93">
        <v>59</v>
      </c>
      <c r="FV9" s="93">
        <v>3363</v>
      </c>
      <c r="FW9" s="93">
        <v>652</v>
      </c>
      <c r="FX9" s="93">
        <v>497</v>
      </c>
      <c r="FY9" s="93">
        <v>376</v>
      </c>
      <c r="FZ9" s="93">
        <v>53</v>
      </c>
      <c r="GA9" s="98">
        <v>160</v>
      </c>
      <c r="GB9" s="93">
        <v>331</v>
      </c>
      <c r="GC9" s="93">
        <v>286</v>
      </c>
      <c r="GD9" s="93">
        <v>1437</v>
      </c>
      <c r="GE9" s="93">
        <v>316</v>
      </c>
      <c r="GF9" s="93">
        <v>284</v>
      </c>
      <c r="GG9" s="93">
        <v>166</v>
      </c>
      <c r="GH9" s="93">
        <v>327</v>
      </c>
      <c r="GI9" s="93">
        <v>51</v>
      </c>
      <c r="GJ9" s="93">
        <v>430</v>
      </c>
      <c r="GK9" s="93">
        <v>71</v>
      </c>
      <c r="GL9" s="93">
        <v>385</v>
      </c>
      <c r="GM9" s="93">
        <v>1394</v>
      </c>
      <c r="GN9" s="93">
        <v>29</v>
      </c>
      <c r="GO9" s="93">
        <v>83</v>
      </c>
      <c r="GP9" s="93">
        <v>157</v>
      </c>
      <c r="GQ9" s="93">
        <v>293</v>
      </c>
      <c r="GR9" s="93">
        <v>198</v>
      </c>
      <c r="GS9" s="93">
        <v>109</v>
      </c>
      <c r="GT9" s="99">
        <v>488</v>
      </c>
      <c r="GU9" s="93">
        <v>513</v>
      </c>
      <c r="GV9" s="93">
        <v>1762</v>
      </c>
      <c r="GW9" s="93">
        <v>71</v>
      </c>
      <c r="GX9" s="93">
        <v>474</v>
      </c>
      <c r="GY9" s="93">
        <v>549</v>
      </c>
      <c r="GZ9" s="93">
        <v>705</v>
      </c>
      <c r="HA9" s="93">
        <v>939</v>
      </c>
      <c r="HB9" s="93">
        <v>220</v>
      </c>
      <c r="HC9" s="93">
        <v>55</v>
      </c>
      <c r="HD9" s="93">
        <v>142</v>
      </c>
      <c r="HE9" s="93">
        <v>711</v>
      </c>
      <c r="HF9" s="93">
        <v>775</v>
      </c>
      <c r="HG9" s="94">
        <v>285</v>
      </c>
      <c r="HH9" s="94">
        <v>606</v>
      </c>
      <c r="HI9" s="94">
        <v>359</v>
      </c>
      <c r="HJ9" s="94">
        <v>239</v>
      </c>
      <c r="HK9" s="94">
        <v>511</v>
      </c>
      <c r="HL9" s="94">
        <v>248</v>
      </c>
      <c r="HM9" s="94">
        <v>206</v>
      </c>
      <c r="HN9" s="94">
        <v>444</v>
      </c>
      <c r="HO9" s="94">
        <v>788</v>
      </c>
      <c r="HP9" s="94">
        <v>588</v>
      </c>
      <c r="HQ9" s="94">
        <v>481</v>
      </c>
      <c r="HR9" s="94">
        <v>135</v>
      </c>
      <c r="HS9" s="94">
        <v>382</v>
      </c>
      <c r="HT9" s="94">
        <v>581</v>
      </c>
      <c r="HU9" s="94">
        <v>386</v>
      </c>
      <c r="HV9" s="94">
        <v>312</v>
      </c>
      <c r="HW9" s="94">
        <v>149</v>
      </c>
      <c r="HX9" s="94">
        <v>693</v>
      </c>
      <c r="HY9" s="94">
        <v>168</v>
      </c>
      <c r="HZ9" s="94">
        <v>63</v>
      </c>
      <c r="IA9" s="93">
        <v>335</v>
      </c>
      <c r="IB9" s="95">
        <v>102</v>
      </c>
      <c r="IC9" s="93">
        <v>44</v>
      </c>
      <c r="ID9" s="93">
        <v>87</v>
      </c>
      <c r="IE9" s="93">
        <v>482</v>
      </c>
      <c r="IF9" s="93">
        <v>178</v>
      </c>
      <c r="IG9" s="93">
        <v>51</v>
      </c>
      <c r="IH9" s="94">
        <v>797</v>
      </c>
      <c r="II9" s="94">
        <v>54</v>
      </c>
      <c r="IJ9" s="94">
        <v>181</v>
      </c>
      <c r="IK9" s="94">
        <v>153</v>
      </c>
      <c r="IL9" s="94">
        <v>525</v>
      </c>
      <c r="IM9" s="94">
        <v>132</v>
      </c>
      <c r="IN9" s="94">
        <v>227</v>
      </c>
      <c r="IO9" s="94">
        <v>220</v>
      </c>
      <c r="IP9" s="94">
        <v>427</v>
      </c>
      <c r="IQ9" s="94">
        <v>339</v>
      </c>
      <c r="IR9" s="94">
        <v>172</v>
      </c>
      <c r="IS9" s="94">
        <v>282</v>
      </c>
      <c r="IT9" s="94">
        <v>178</v>
      </c>
      <c r="IU9" s="94">
        <v>282</v>
      </c>
      <c r="IV9" s="94">
        <v>57</v>
      </c>
      <c r="IW9" s="94">
        <v>225</v>
      </c>
      <c r="IX9" s="94">
        <v>63</v>
      </c>
      <c r="IY9" s="93">
        <v>30</v>
      </c>
      <c r="IZ9" s="93">
        <v>206</v>
      </c>
      <c r="JA9" s="93">
        <v>259</v>
      </c>
      <c r="JB9" s="93">
        <v>132</v>
      </c>
      <c r="JC9" s="93">
        <v>1306</v>
      </c>
      <c r="JD9" s="93">
        <v>116</v>
      </c>
      <c r="JE9" s="93">
        <v>696</v>
      </c>
      <c r="JF9" s="93">
        <v>723</v>
      </c>
      <c r="JG9" s="93">
        <v>355</v>
      </c>
      <c r="JH9" s="94">
        <v>173</v>
      </c>
      <c r="JI9" s="94">
        <v>1252</v>
      </c>
      <c r="JJ9" s="94">
        <v>1082</v>
      </c>
      <c r="JK9" s="94">
        <v>1199</v>
      </c>
      <c r="JL9" s="94">
        <v>586</v>
      </c>
      <c r="JM9" s="94">
        <v>999</v>
      </c>
      <c r="JN9" s="94">
        <v>1124</v>
      </c>
      <c r="JO9" s="94">
        <v>1158</v>
      </c>
      <c r="JP9" s="94">
        <v>758</v>
      </c>
      <c r="JQ9" s="94">
        <v>1170</v>
      </c>
      <c r="JR9" s="94">
        <v>588</v>
      </c>
      <c r="JS9" s="94">
        <v>1145</v>
      </c>
      <c r="JT9" s="94">
        <v>1153</v>
      </c>
      <c r="JU9" s="94">
        <v>1803</v>
      </c>
      <c r="JV9" s="94">
        <v>1148</v>
      </c>
      <c r="JW9" s="93">
        <v>2849</v>
      </c>
      <c r="JX9" s="93">
        <v>80</v>
      </c>
      <c r="JY9" s="93">
        <v>543</v>
      </c>
      <c r="JZ9" s="93">
        <v>18</v>
      </c>
      <c r="KA9" s="93">
        <v>204</v>
      </c>
      <c r="KB9" s="93">
        <v>454</v>
      </c>
      <c r="KC9" s="93">
        <v>253</v>
      </c>
      <c r="KD9" s="93">
        <v>217</v>
      </c>
      <c r="KE9" s="93">
        <v>477</v>
      </c>
      <c r="KF9" s="93">
        <v>663</v>
      </c>
      <c r="KG9" s="93">
        <v>184</v>
      </c>
      <c r="KH9" s="93">
        <v>251</v>
      </c>
      <c r="KI9" s="93">
        <v>210</v>
      </c>
      <c r="KJ9" s="93">
        <v>100</v>
      </c>
      <c r="KK9" s="93">
        <v>163</v>
      </c>
      <c r="KL9" s="93">
        <v>148</v>
      </c>
      <c r="KM9" s="93">
        <v>498</v>
      </c>
      <c r="KN9" s="93">
        <v>484</v>
      </c>
      <c r="KO9" s="93">
        <v>149</v>
      </c>
      <c r="KP9" s="93">
        <v>272</v>
      </c>
      <c r="KQ9" s="93">
        <v>423</v>
      </c>
      <c r="KR9" s="93">
        <v>44</v>
      </c>
      <c r="KS9" s="93">
        <v>98</v>
      </c>
      <c r="KT9" s="93">
        <v>457</v>
      </c>
      <c r="KU9" s="93">
        <v>152</v>
      </c>
      <c r="KV9" s="94">
        <v>267</v>
      </c>
      <c r="KW9" s="93">
        <v>179</v>
      </c>
      <c r="KX9" s="93">
        <v>152</v>
      </c>
      <c r="KY9" s="93">
        <v>169</v>
      </c>
      <c r="KZ9" s="93">
        <v>63</v>
      </c>
      <c r="LA9" s="93">
        <v>230</v>
      </c>
      <c r="LB9" s="93">
        <v>856</v>
      </c>
      <c r="LC9" s="93">
        <v>470</v>
      </c>
      <c r="LD9" s="93">
        <v>550</v>
      </c>
      <c r="LE9" s="93">
        <v>629</v>
      </c>
      <c r="LF9" s="93">
        <v>269</v>
      </c>
      <c r="LG9" s="93">
        <v>1554</v>
      </c>
      <c r="LH9" s="93">
        <v>289</v>
      </c>
      <c r="LI9" s="93">
        <v>147</v>
      </c>
      <c r="LJ9" s="93">
        <v>1184</v>
      </c>
      <c r="LK9" s="93">
        <v>78</v>
      </c>
      <c r="LL9" s="94">
        <v>116</v>
      </c>
      <c r="LM9" s="93">
        <v>323</v>
      </c>
      <c r="LN9" s="95">
        <v>79</v>
      </c>
      <c r="LO9" s="96">
        <v>720</v>
      </c>
      <c r="LP9" s="95">
        <v>2573</v>
      </c>
      <c r="LQ9" s="93">
        <v>292</v>
      </c>
      <c r="LR9" s="93">
        <v>224</v>
      </c>
      <c r="LS9" s="93">
        <v>230</v>
      </c>
      <c r="LT9" s="93">
        <v>28</v>
      </c>
      <c r="LU9" s="94">
        <v>504</v>
      </c>
      <c r="LV9" s="93">
        <v>174</v>
      </c>
      <c r="LW9" s="93">
        <v>150</v>
      </c>
      <c r="LX9" s="93">
        <v>245</v>
      </c>
      <c r="LY9" s="95">
        <v>255</v>
      </c>
      <c r="LZ9" s="93">
        <v>625</v>
      </c>
      <c r="MA9" s="93">
        <v>117</v>
      </c>
      <c r="MB9" s="93">
        <v>36</v>
      </c>
      <c r="MC9" s="94">
        <v>144</v>
      </c>
      <c r="MD9" s="94">
        <v>83</v>
      </c>
      <c r="ME9" s="94">
        <v>203</v>
      </c>
      <c r="MF9" s="94">
        <v>369</v>
      </c>
      <c r="MG9" s="93">
        <v>242</v>
      </c>
      <c r="MH9" s="94">
        <v>38</v>
      </c>
      <c r="MI9" s="94">
        <v>102</v>
      </c>
      <c r="MJ9" s="94">
        <v>809</v>
      </c>
      <c r="MK9" s="94">
        <v>129</v>
      </c>
      <c r="ML9" s="93">
        <v>532</v>
      </c>
      <c r="MM9" s="93">
        <v>972</v>
      </c>
      <c r="MN9" s="94">
        <v>720</v>
      </c>
      <c r="MO9" s="94">
        <v>4999</v>
      </c>
      <c r="MP9" s="93">
        <v>228</v>
      </c>
      <c r="MQ9" s="93">
        <v>266</v>
      </c>
      <c r="MR9" s="93">
        <v>404</v>
      </c>
      <c r="MS9" s="93">
        <v>556</v>
      </c>
      <c r="MT9" s="93">
        <v>712</v>
      </c>
      <c r="MU9" s="94">
        <v>100</v>
      </c>
      <c r="MV9" s="93">
        <v>605</v>
      </c>
      <c r="MW9" s="93">
        <v>78</v>
      </c>
      <c r="MX9" s="93">
        <v>140</v>
      </c>
      <c r="MY9" s="94">
        <v>297</v>
      </c>
      <c r="MZ9" s="93">
        <v>961</v>
      </c>
      <c r="NA9" s="93">
        <v>60</v>
      </c>
      <c r="NB9" s="93">
        <v>147</v>
      </c>
      <c r="NC9" s="93">
        <v>100</v>
      </c>
      <c r="ND9" s="96">
        <v>46</v>
      </c>
      <c r="NE9" s="93">
        <v>150</v>
      </c>
      <c r="NF9" s="93">
        <v>146</v>
      </c>
      <c r="NG9" s="93">
        <v>287</v>
      </c>
      <c r="NH9" s="93">
        <v>455</v>
      </c>
      <c r="NI9" s="94">
        <v>64</v>
      </c>
      <c r="NJ9" s="93">
        <v>172</v>
      </c>
      <c r="NK9" s="93">
        <v>144</v>
      </c>
      <c r="NL9" s="93">
        <v>213</v>
      </c>
      <c r="NM9" s="93">
        <v>248</v>
      </c>
      <c r="NN9" s="93">
        <v>218</v>
      </c>
      <c r="NO9" s="93">
        <v>156</v>
      </c>
      <c r="NP9" s="93">
        <v>570</v>
      </c>
      <c r="NQ9" s="93">
        <v>265</v>
      </c>
      <c r="NR9" s="93">
        <v>52</v>
      </c>
      <c r="NS9" s="93">
        <v>208</v>
      </c>
      <c r="NT9" s="93">
        <v>68</v>
      </c>
      <c r="NU9" s="93">
        <v>821</v>
      </c>
      <c r="NV9" s="93">
        <v>404</v>
      </c>
      <c r="NW9" s="93">
        <v>432</v>
      </c>
      <c r="NX9" s="93">
        <v>706</v>
      </c>
      <c r="NY9" s="93">
        <v>42</v>
      </c>
      <c r="NZ9" s="96">
        <v>37</v>
      </c>
      <c r="OA9" s="93">
        <v>612</v>
      </c>
      <c r="OB9" s="93">
        <v>3083</v>
      </c>
      <c r="OC9" s="93">
        <v>782</v>
      </c>
      <c r="OD9" s="96">
        <v>64</v>
      </c>
      <c r="OE9" s="93">
        <v>93</v>
      </c>
      <c r="OF9" s="93">
        <v>587</v>
      </c>
      <c r="OG9" s="93">
        <v>529</v>
      </c>
      <c r="OH9" s="93">
        <v>135</v>
      </c>
      <c r="OI9" s="93">
        <v>510</v>
      </c>
      <c r="OJ9" s="93">
        <v>253</v>
      </c>
      <c r="OK9" s="93">
        <v>316</v>
      </c>
      <c r="OL9" s="93">
        <v>187</v>
      </c>
      <c r="OM9" s="94">
        <v>275</v>
      </c>
      <c r="ON9" s="93">
        <v>28</v>
      </c>
      <c r="OO9" s="93">
        <v>463</v>
      </c>
      <c r="OP9" s="94">
        <v>10</v>
      </c>
      <c r="OQ9" s="93">
        <v>463</v>
      </c>
      <c r="OR9" s="94">
        <v>313</v>
      </c>
      <c r="OS9" s="93">
        <v>538</v>
      </c>
      <c r="OT9" s="93">
        <v>375</v>
      </c>
      <c r="OU9" s="100">
        <v>125</v>
      </c>
      <c r="OV9" s="100"/>
      <c r="OW9" s="160">
        <f>SUM(B9:OU9)</f>
        <v>199315</v>
      </c>
      <c r="OX9" s="164"/>
      <c r="OY9" s="180"/>
      <c r="OZ9" s="164"/>
    </row>
    <row r="10" spans="1:453" s="96" customFormat="1" ht="17">
      <c r="A10" s="101" t="s">
        <v>1354</v>
      </c>
      <c r="B10">
        <v>60</v>
      </c>
      <c r="C10">
        <v>708</v>
      </c>
      <c r="D10">
        <v>101</v>
      </c>
      <c r="E10">
        <v>3309</v>
      </c>
      <c r="F10">
        <v>1099</v>
      </c>
      <c r="G10">
        <v>576</v>
      </c>
      <c r="H10">
        <v>577</v>
      </c>
      <c r="I10">
        <v>127</v>
      </c>
      <c r="J10">
        <v>168</v>
      </c>
      <c r="K10">
        <v>178</v>
      </c>
      <c r="L10">
        <v>353</v>
      </c>
      <c r="M10">
        <v>493</v>
      </c>
      <c r="N10">
        <v>90</v>
      </c>
      <c r="O10">
        <v>10</v>
      </c>
      <c r="P10">
        <v>6</v>
      </c>
      <c r="Q10">
        <v>103</v>
      </c>
      <c r="R10">
        <v>321</v>
      </c>
      <c r="S10">
        <v>744</v>
      </c>
      <c r="T10">
        <v>490</v>
      </c>
      <c r="U10">
        <v>172</v>
      </c>
      <c r="V10">
        <v>273</v>
      </c>
      <c r="W10">
        <v>259</v>
      </c>
      <c r="X10">
        <v>204</v>
      </c>
      <c r="Y10">
        <v>460</v>
      </c>
      <c r="Z10">
        <v>585</v>
      </c>
      <c r="AA10">
        <v>406</v>
      </c>
      <c r="AB10">
        <v>416</v>
      </c>
      <c r="AC10">
        <v>412</v>
      </c>
      <c r="AD10" s="3">
        <v>9525</v>
      </c>
      <c r="AE10">
        <v>6402</v>
      </c>
      <c r="AF10">
        <v>236</v>
      </c>
      <c r="AG10">
        <v>769</v>
      </c>
      <c r="AH10">
        <v>498</v>
      </c>
      <c r="AI10">
        <v>493</v>
      </c>
      <c r="AJ10">
        <v>488</v>
      </c>
      <c r="AK10">
        <v>513</v>
      </c>
      <c r="AL10">
        <v>646</v>
      </c>
      <c r="AM10">
        <v>781</v>
      </c>
      <c r="AN10" s="3">
        <v>912</v>
      </c>
      <c r="AO10">
        <v>474</v>
      </c>
      <c r="AP10">
        <v>488</v>
      </c>
      <c r="AQ10">
        <v>659</v>
      </c>
      <c r="AR10">
        <v>553</v>
      </c>
      <c r="AS10">
        <v>484</v>
      </c>
      <c r="AT10">
        <v>728</v>
      </c>
      <c r="AU10">
        <v>576</v>
      </c>
      <c r="AV10">
        <v>524</v>
      </c>
      <c r="AW10" s="3">
        <v>664</v>
      </c>
      <c r="AX10">
        <v>478</v>
      </c>
      <c r="AY10">
        <v>833</v>
      </c>
      <c r="AZ10">
        <v>873</v>
      </c>
      <c r="BA10">
        <v>787</v>
      </c>
      <c r="BB10">
        <v>79</v>
      </c>
      <c r="BC10">
        <v>122</v>
      </c>
      <c r="BD10">
        <v>495</v>
      </c>
      <c r="BE10">
        <v>295</v>
      </c>
      <c r="BF10">
        <v>487</v>
      </c>
      <c r="BG10">
        <v>306</v>
      </c>
      <c r="BH10">
        <v>223</v>
      </c>
      <c r="BI10">
        <v>109</v>
      </c>
      <c r="BJ10">
        <v>1867</v>
      </c>
      <c r="BK10">
        <v>2254</v>
      </c>
      <c r="BL10">
        <v>414</v>
      </c>
      <c r="BM10">
        <v>64</v>
      </c>
      <c r="BN10">
        <v>632</v>
      </c>
      <c r="BO10">
        <v>843</v>
      </c>
      <c r="BP10">
        <v>148</v>
      </c>
      <c r="BQ10">
        <v>430</v>
      </c>
      <c r="BR10">
        <v>463</v>
      </c>
      <c r="BS10">
        <v>360</v>
      </c>
      <c r="BT10">
        <v>102</v>
      </c>
      <c r="BU10">
        <v>354</v>
      </c>
      <c r="BV10">
        <v>418</v>
      </c>
      <c r="BW10">
        <v>385</v>
      </c>
      <c r="BX10">
        <v>53</v>
      </c>
      <c r="BY10">
        <v>217</v>
      </c>
      <c r="BZ10">
        <v>198</v>
      </c>
      <c r="CA10">
        <v>720</v>
      </c>
      <c r="CB10">
        <v>70</v>
      </c>
      <c r="CC10">
        <v>220</v>
      </c>
      <c r="CD10">
        <v>102</v>
      </c>
      <c r="CE10">
        <v>464</v>
      </c>
      <c r="CF10">
        <v>640</v>
      </c>
      <c r="CG10">
        <v>299</v>
      </c>
      <c r="CH10">
        <v>810</v>
      </c>
      <c r="CI10">
        <v>929</v>
      </c>
      <c r="CJ10">
        <v>1115</v>
      </c>
      <c r="CK10">
        <v>620</v>
      </c>
      <c r="CL10">
        <v>1110</v>
      </c>
      <c r="CM10">
        <v>720</v>
      </c>
      <c r="CN10">
        <v>267</v>
      </c>
      <c r="CO10">
        <v>405</v>
      </c>
      <c r="CP10">
        <v>573</v>
      </c>
      <c r="CQ10">
        <v>603</v>
      </c>
      <c r="CR10">
        <v>576</v>
      </c>
      <c r="CS10">
        <v>961</v>
      </c>
      <c r="CT10">
        <v>763</v>
      </c>
      <c r="CU10">
        <v>715</v>
      </c>
      <c r="CV10">
        <v>787</v>
      </c>
      <c r="CW10">
        <v>575</v>
      </c>
      <c r="CX10">
        <v>440</v>
      </c>
      <c r="CY10">
        <v>251</v>
      </c>
      <c r="CZ10">
        <v>594</v>
      </c>
      <c r="DA10">
        <v>511</v>
      </c>
      <c r="DB10">
        <v>674</v>
      </c>
      <c r="DC10">
        <v>706</v>
      </c>
      <c r="DD10">
        <v>409</v>
      </c>
      <c r="DE10">
        <v>2844</v>
      </c>
      <c r="DF10">
        <v>72</v>
      </c>
      <c r="DG10">
        <v>510</v>
      </c>
      <c r="DH10">
        <v>223</v>
      </c>
      <c r="DI10">
        <v>244</v>
      </c>
      <c r="DJ10">
        <v>161</v>
      </c>
      <c r="DK10">
        <v>772</v>
      </c>
      <c r="DL10">
        <v>139</v>
      </c>
      <c r="DM10">
        <v>454</v>
      </c>
      <c r="DN10">
        <v>353</v>
      </c>
      <c r="DO10">
        <v>509</v>
      </c>
      <c r="DP10">
        <v>562</v>
      </c>
      <c r="DQ10">
        <v>322</v>
      </c>
      <c r="DR10">
        <v>65</v>
      </c>
      <c r="DS10">
        <v>55</v>
      </c>
      <c r="DT10">
        <v>957</v>
      </c>
      <c r="DU10">
        <v>204</v>
      </c>
      <c r="DV10">
        <v>129</v>
      </c>
      <c r="DW10">
        <v>1131</v>
      </c>
      <c r="DX10">
        <v>461</v>
      </c>
      <c r="DY10">
        <v>252</v>
      </c>
      <c r="DZ10">
        <v>703</v>
      </c>
      <c r="EA10">
        <v>514</v>
      </c>
      <c r="EB10">
        <v>337</v>
      </c>
      <c r="EC10">
        <v>346</v>
      </c>
      <c r="ED10">
        <v>101</v>
      </c>
      <c r="EE10">
        <v>371</v>
      </c>
      <c r="EF10">
        <v>194</v>
      </c>
      <c r="EG10">
        <v>99</v>
      </c>
      <c r="EH10">
        <v>193</v>
      </c>
      <c r="EI10">
        <v>469</v>
      </c>
      <c r="EJ10">
        <v>51</v>
      </c>
      <c r="EK10">
        <v>166</v>
      </c>
      <c r="EL10">
        <v>111</v>
      </c>
      <c r="EM10">
        <v>289</v>
      </c>
      <c r="EN10">
        <v>559</v>
      </c>
      <c r="EO10">
        <v>714</v>
      </c>
      <c r="EP10">
        <v>405</v>
      </c>
      <c r="EQ10">
        <v>435</v>
      </c>
      <c r="ER10">
        <v>170</v>
      </c>
      <c r="ES10">
        <v>256</v>
      </c>
      <c r="ET10">
        <v>854</v>
      </c>
      <c r="EU10">
        <v>176</v>
      </c>
      <c r="EV10">
        <v>50</v>
      </c>
      <c r="EW10">
        <v>438</v>
      </c>
      <c r="EX10">
        <v>181</v>
      </c>
      <c r="EY10">
        <v>305</v>
      </c>
      <c r="EZ10">
        <v>105</v>
      </c>
      <c r="FA10">
        <v>555</v>
      </c>
      <c r="FB10">
        <v>183</v>
      </c>
      <c r="FC10">
        <v>380</v>
      </c>
      <c r="FD10">
        <v>190</v>
      </c>
      <c r="FE10">
        <v>587</v>
      </c>
      <c r="FF10">
        <v>438</v>
      </c>
      <c r="FG10">
        <v>34</v>
      </c>
      <c r="FH10">
        <v>183</v>
      </c>
      <c r="FI10">
        <v>379</v>
      </c>
      <c r="FJ10">
        <v>383</v>
      </c>
      <c r="FK10">
        <v>718</v>
      </c>
      <c r="FL10">
        <v>261</v>
      </c>
      <c r="FM10">
        <v>828</v>
      </c>
      <c r="FN10">
        <v>23</v>
      </c>
      <c r="FO10">
        <v>1048</v>
      </c>
      <c r="FP10">
        <v>202</v>
      </c>
      <c r="FQ10">
        <v>109</v>
      </c>
      <c r="FR10">
        <v>437</v>
      </c>
      <c r="FS10">
        <v>142</v>
      </c>
      <c r="FT10">
        <v>95</v>
      </c>
      <c r="FU10">
        <v>42</v>
      </c>
      <c r="FV10">
        <v>3426</v>
      </c>
      <c r="FW10">
        <v>695</v>
      </c>
      <c r="FX10">
        <v>474</v>
      </c>
      <c r="FY10">
        <v>383</v>
      </c>
      <c r="FZ10">
        <v>56</v>
      </c>
      <c r="GA10">
        <v>198</v>
      </c>
      <c r="GB10">
        <v>329</v>
      </c>
      <c r="GC10">
        <v>283</v>
      </c>
      <c r="GD10">
        <v>1342</v>
      </c>
      <c r="GE10">
        <v>298</v>
      </c>
      <c r="GF10">
        <v>280</v>
      </c>
      <c r="GG10">
        <v>167</v>
      </c>
      <c r="GH10">
        <v>101</v>
      </c>
      <c r="GI10">
        <v>52</v>
      </c>
      <c r="GJ10">
        <v>395</v>
      </c>
      <c r="GK10">
        <v>78</v>
      </c>
      <c r="GL10">
        <v>353</v>
      </c>
      <c r="GM10">
        <v>1496</v>
      </c>
      <c r="GN10">
        <v>29</v>
      </c>
      <c r="GO10">
        <v>79</v>
      </c>
      <c r="GP10">
        <v>175</v>
      </c>
      <c r="GQ10">
        <v>280</v>
      </c>
      <c r="GR10">
        <v>192</v>
      </c>
      <c r="GS10">
        <v>127</v>
      </c>
      <c r="GT10">
        <v>506</v>
      </c>
      <c r="GU10">
        <v>543</v>
      </c>
      <c r="GV10">
        <v>1598</v>
      </c>
      <c r="GW10">
        <v>69</v>
      </c>
      <c r="GX10">
        <v>560</v>
      </c>
      <c r="GY10">
        <v>662</v>
      </c>
      <c r="GZ10">
        <v>1172</v>
      </c>
      <c r="HA10">
        <v>983</v>
      </c>
      <c r="HB10">
        <v>213</v>
      </c>
      <c r="HC10">
        <v>54</v>
      </c>
      <c r="HD10">
        <v>131</v>
      </c>
      <c r="HE10">
        <v>714</v>
      </c>
      <c r="HF10">
        <v>782</v>
      </c>
      <c r="HG10">
        <v>347</v>
      </c>
      <c r="HH10">
        <v>604</v>
      </c>
      <c r="HI10">
        <v>338</v>
      </c>
      <c r="HJ10">
        <v>260</v>
      </c>
      <c r="HK10">
        <v>517</v>
      </c>
      <c r="HL10">
        <v>245</v>
      </c>
      <c r="HM10">
        <v>210</v>
      </c>
      <c r="HN10">
        <v>436</v>
      </c>
      <c r="HO10">
        <v>804</v>
      </c>
      <c r="HP10">
        <v>570</v>
      </c>
      <c r="HQ10">
        <v>493</v>
      </c>
      <c r="HR10">
        <v>128</v>
      </c>
      <c r="HS10">
        <v>406</v>
      </c>
      <c r="HT10">
        <v>551</v>
      </c>
      <c r="HU10">
        <v>375</v>
      </c>
      <c r="HV10">
        <v>348</v>
      </c>
      <c r="HW10">
        <v>155</v>
      </c>
      <c r="HX10">
        <v>656</v>
      </c>
      <c r="HY10">
        <v>154</v>
      </c>
      <c r="HZ10">
        <v>68</v>
      </c>
      <c r="IA10">
        <v>330</v>
      </c>
      <c r="IB10">
        <v>78</v>
      </c>
      <c r="IC10">
        <v>32</v>
      </c>
      <c r="ID10">
        <v>101</v>
      </c>
      <c r="IE10">
        <v>444</v>
      </c>
      <c r="IF10">
        <v>178</v>
      </c>
      <c r="IG10">
        <v>54</v>
      </c>
      <c r="IH10">
        <v>715</v>
      </c>
      <c r="II10">
        <v>52</v>
      </c>
      <c r="IJ10">
        <v>192</v>
      </c>
      <c r="IK10">
        <v>141</v>
      </c>
      <c r="IL10">
        <v>569</v>
      </c>
      <c r="IM10">
        <v>151</v>
      </c>
      <c r="IN10">
        <v>219</v>
      </c>
      <c r="IO10">
        <v>276</v>
      </c>
      <c r="IP10">
        <v>407</v>
      </c>
      <c r="IQ10">
        <v>384</v>
      </c>
      <c r="IR10">
        <v>183</v>
      </c>
      <c r="IS10">
        <v>271</v>
      </c>
      <c r="IT10">
        <v>176</v>
      </c>
      <c r="IU10">
        <v>262</v>
      </c>
      <c r="IV10">
        <v>70</v>
      </c>
      <c r="IW10">
        <v>114</v>
      </c>
      <c r="IX10">
        <v>40</v>
      </c>
      <c r="IY10">
        <v>28</v>
      </c>
      <c r="IZ10">
        <v>210</v>
      </c>
      <c r="JA10">
        <v>260</v>
      </c>
      <c r="JB10">
        <v>143</v>
      </c>
      <c r="JC10">
        <v>1309</v>
      </c>
      <c r="JD10">
        <v>119</v>
      </c>
      <c r="JE10">
        <v>658</v>
      </c>
      <c r="JF10">
        <v>749</v>
      </c>
      <c r="JG10">
        <v>309</v>
      </c>
      <c r="JH10">
        <v>147</v>
      </c>
      <c r="JI10">
        <v>1240</v>
      </c>
      <c r="JJ10">
        <v>1203</v>
      </c>
      <c r="JK10">
        <v>1163</v>
      </c>
      <c r="JL10">
        <v>768</v>
      </c>
      <c r="JM10">
        <v>1061</v>
      </c>
      <c r="JN10">
        <v>1097</v>
      </c>
      <c r="JO10">
        <v>1230</v>
      </c>
      <c r="JP10">
        <v>845</v>
      </c>
      <c r="JQ10">
        <v>1126</v>
      </c>
      <c r="JR10">
        <v>646</v>
      </c>
      <c r="JS10">
        <v>1329</v>
      </c>
      <c r="JT10">
        <v>1259</v>
      </c>
      <c r="JU10">
        <v>1819</v>
      </c>
      <c r="JV10">
        <v>976</v>
      </c>
      <c r="JW10">
        <v>3417</v>
      </c>
      <c r="JX10">
        <v>81</v>
      </c>
      <c r="JY10">
        <v>512</v>
      </c>
      <c r="JZ10">
        <v>31</v>
      </c>
      <c r="KA10">
        <v>193</v>
      </c>
      <c r="KB10">
        <v>444</v>
      </c>
      <c r="KC10">
        <v>273</v>
      </c>
      <c r="KD10">
        <v>275</v>
      </c>
      <c r="KE10">
        <v>493</v>
      </c>
      <c r="KF10">
        <v>686</v>
      </c>
      <c r="KG10">
        <v>209</v>
      </c>
      <c r="KH10">
        <v>248</v>
      </c>
      <c r="KI10">
        <v>217</v>
      </c>
      <c r="KJ10">
        <v>109</v>
      </c>
      <c r="KK10">
        <v>181</v>
      </c>
      <c r="KL10">
        <v>153</v>
      </c>
      <c r="KM10">
        <v>492</v>
      </c>
      <c r="KN10">
        <v>510</v>
      </c>
      <c r="KO10">
        <v>142</v>
      </c>
      <c r="KP10">
        <v>281</v>
      </c>
      <c r="KQ10">
        <v>419</v>
      </c>
      <c r="KR10">
        <v>37</v>
      </c>
      <c r="KS10">
        <v>90</v>
      </c>
      <c r="KT10">
        <v>556</v>
      </c>
      <c r="KU10">
        <v>109</v>
      </c>
      <c r="KV10">
        <v>272</v>
      </c>
      <c r="KW10">
        <v>180</v>
      </c>
      <c r="KX10">
        <v>157</v>
      </c>
      <c r="KY10">
        <v>174</v>
      </c>
      <c r="KZ10">
        <v>79</v>
      </c>
      <c r="LA10">
        <v>217</v>
      </c>
      <c r="LB10">
        <v>746</v>
      </c>
      <c r="LC10">
        <v>440</v>
      </c>
      <c r="LD10">
        <v>880</v>
      </c>
      <c r="LE10">
        <v>643</v>
      </c>
      <c r="LF10">
        <v>259</v>
      </c>
      <c r="LG10">
        <v>1616</v>
      </c>
      <c r="LH10">
        <v>302</v>
      </c>
      <c r="LI10">
        <v>135</v>
      </c>
      <c r="LJ10">
        <v>1183</v>
      </c>
      <c r="LK10">
        <v>97</v>
      </c>
      <c r="LL10">
        <v>91</v>
      </c>
      <c r="LM10">
        <v>326</v>
      </c>
      <c r="LN10">
        <v>86</v>
      </c>
      <c r="LO10">
        <v>711</v>
      </c>
      <c r="LP10">
        <v>2628</v>
      </c>
      <c r="LQ10">
        <v>236</v>
      </c>
      <c r="LR10">
        <v>166</v>
      </c>
      <c r="LS10">
        <v>204</v>
      </c>
      <c r="LT10">
        <v>24</v>
      </c>
      <c r="LU10">
        <v>497</v>
      </c>
      <c r="LV10">
        <v>100</v>
      </c>
      <c r="LW10">
        <v>135</v>
      </c>
      <c r="LX10">
        <v>247</v>
      </c>
      <c r="LY10">
        <v>207</v>
      </c>
      <c r="LZ10">
        <v>567</v>
      </c>
      <c r="MA10">
        <v>136</v>
      </c>
      <c r="MB10">
        <v>39</v>
      </c>
      <c r="MC10"/>
      <c r="MD10">
        <v>80</v>
      </c>
      <c r="ME10">
        <v>171</v>
      </c>
      <c r="MF10">
        <v>416</v>
      </c>
      <c r="MG10">
        <v>247</v>
      </c>
      <c r="MH10">
        <v>40</v>
      </c>
      <c r="MI10">
        <v>70</v>
      </c>
      <c r="MJ10">
        <v>512</v>
      </c>
      <c r="MK10">
        <v>130</v>
      </c>
      <c r="ML10">
        <v>479</v>
      </c>
      <c r="MM10">
        <v>819</v>
      </c>
      <c r="MN10">
        <v>691</v>
      </c>
      <c r="MO10">
        <v>5227</v>
      </c>
      <c r="MP10">
        <v>214</v>
      </c>
      <c r="MQ10">
        <v>288</v>
      </c>
      <c r="MR10">
        <v>343</v>
      </c>
      <c r="MS10">
        <v>585</v>
      </c>
      <c r="MT10">
        <v>689</v>
      </c>
      <c r="MU10">
        <v>90</v>
      </c>
      <c r="MV10">
        <v>643</v>
      </c>
      <c r="MW10">
        <v>53</v>
      </c>
      <c r="MX10">
        <v>159</v>
      </c>
      <c r="MY10">
        <v>236</v>
      </c>
      <c r="MZ10">
        <v>903</v>
      </c>
      <c r="NA10">
        <v>62</v>
      </c>
      <c r="NB10">
        <v>161</v>
      </c>
      <c r="NC10">
        <v>93</v>
      </c>
      <c r="ND10">
        <v>121</v>
      </c>
      <c r="NE10">
        <v>127</v>
      </c>
      <c r="NF10">
        <v>139</v>
      </c>
      <c r="NG10">
        <v>269</v>
      </c>
      <c r="NH10">
        <v>473</v>
      </c>
      <c r="NI10">
        <v>70</v>
      </c>
      <c r="NJ10">
        <v>228</v>
      </c>
      <c r="NK10">
        <v>134</v>
      </c>
      <c r="NL10">
        <v>207</v>
      </c>
      <c r="NM10">
        <v>279</v>
      </c>
      <c r="NN10">
        <v>230</v>
      </c>
      <c r="NO10">
        <v>132</v>
      </c>
      <c r="NP10">
        <v>548</v>
      </c>
      <c r="NQ10">
        <v>319</v>
      </c>
      <c r="NR10">
        <v>43</v>
      </c>
      <c r="NS10">
        <v>199</v>
      </c>
      <c r="NT10">
        <v>64</v>
      </c>
      <c r="NU10">
        <v>908</v>
      </c>
      <c r="NV10">
        <v>362</v>
      </c>
      <c r="NW10">
        <v>435</v>
      </c>
      <c r="NX10">
        <v>667</v>
      </c>
      <c r="NY10">
        <v>37</v>
      </c>
      <c r="NZ10">
        <v>41</v>
      </c>
      <c r="OA10">
        <v>641</v>
      </c>
      <c r="OB10">
        <v>3350</v>
      </c>
      <c r="OC10">
        <v>712</v>
      </c>
      <c r="OD10">
        <v>80</v>
      </c>
      <c r="OE10">
        <v>89</v>
      </c>
      <c r="OF10">
        <v>617</v>
      </c>
      <c r="OG10">
        <v>529</v>
      </c>
      <c r="OH10">
        <v>130</v>
      </c>
      <c r="OI10">
        <v>490</v>
      </c>
      <c r="OJ10">
        <v>224</v>
      </c>
      <c r="OK10">
        <v>291</v>
      </c>
      <c r="OL10">
        <v>201</v>
      </c>
      <c r="OM10">
        <v>329</v>
      </c>
      <c r="ON10">
        <v>25</v>
      </c>
      <c r="OO10">
        <v>462</v>
      </c>
      <c r="OP10">
        <v>10</v>
      </c>
      <c r="OQ10">
        <v>662</v>
      </c>
      <c r="OR10">
        <v>288</v>
      </c>
      <c r="OS10">
        <v>520</v>
      </c>
      <c r="OT10">
        <v>386</v>
      </c>
      <c r="OU10">
        <v>110</v>
      </c>
      <c r="OV10" s="100"/>
      <c r="OW10" s="160"/>
      <c r="OX10" s="164"/>
      <c r="OY10" s="180"/>
      <c r="OZ10" s="164"/>
    </row>
    <row r="11" spans="1:453">
      <c r="A11" t="s">
        <v>1188</v>
      </c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  <c r="N11">
        <v>13</v>
      </c>
      <c r="O11">
        <v>14</v>
      </c>
      <c r="P11">
        <v>15</v>
      </c>
      <c r="Q11">
        <v>16</v>
      </c>
      <c r="R11">
        <v>17</v>
      </c>
      <c r="S11">
        <v>18</v>
      </c>
      <c r="T11">
        <v>19</v>
      </c>
      <c r="U11">
        <v>20</v>
      </c>
      <c r="V11">
        <v>21</v>
      </c>
      <c r="W11">
        <v>22</v>
      </c>
      <c r="X11">
        <v>23</v>
      </c>
      <c r="Y11">
        <v>24</v>
      </c>
      <c r="Z11">
        <v>25</v>
      </c>
      <c r="AA11">
        <v>26</v>
      </c>
      <c r="AB11">
        <v>27</v>
      </c>
      <c r="AC11">
        <v>28</v>
      </c>
      <c r="AD11">
        <v>29</v>
      </c>
      <c r="AE11">
        <v>30</v>
      </c>
      <c r="AF11">
        <v>31</v>
      </c>
      <c r="AG11">
        <v>32</v>
      </c>
      <c r="AH11">
        <v>33</v>
      </c>
      <c r="AI11">
        <v>34</v>
      </c>
      <c r="AJ11">
        <v>35</v>
      </c>
      <c r="AK11">
        <v>36</v>
      </c>
      <c r="AL11">
        <v>37</v>
      </c>
      <c r="AM11">
        <v>38</v>
      </c>
      <c r="AN11">
        <v>39</v>
      </c>
      <c r="AO11">
        <v>40</v>
      </c>
      <c r="AP11">
        <v>41</v>
      </c>
      <c r="AQ11">
        <v>42</v>
      </c>
      <c r="AR11">
        <v>43</v>
      </c>
      <c r="AS11">
        <v>44</v>
      </c>
      <c r="AT11">
        <v>45</v>
      </c>
      <c r="AU11">
        <v>46</v>
      </c>
      <c r="AV11">
        <v>47</v>
      </c>
      <c r="AW11">
        <v>48</v>
      </c>
      <c r="AX11">
        <v>49</v>
      </c>
      <c r="AY11">
        <v>50</v>
      </c>
      <c r="AZ11">
        <v>51</v>
      </c>
      <c r="BA11">
        <v>52</v>
      </c>
      <c r="BB11">
        <v>53</v>
      </c>
      <c r="BC11">
        <v>54</v>
      </c>
      <c r="BD11">
        <v>55</v>
      </c>
      <c r="BE11">
        <v>56</v>
      </c>
      <c r="BF11">
        <v>57</v>
      </c>
      <c r="BG11">
        <v>58</v>
      </c>
      <c r="BH11">
        <v>59</v>
      </c>
      <c r="BI11">
        <v>60</v>
      </c>
      <c r="BJ11">
        <v>61</v>
      </c>
      <c r="BK11">
        <v>62</v>
      </c>
      <c r="BL11">
        <v>63</v>
      </c>
      <c r="BM11">
        <v>64</v>
      </c>
      <c r="BN11">
        <v>65</v>
      </c>
      <c r="BO11">
        <v>66</v>
      </c>
      <c r="BP11">
        <v>67</v>
      </c>
      <c r="BQ11">
        <v>68</v>
      </c>
      <c r="BR11">
        <v>69</v>
      </c>
      <c r="BS11">
        <v>70</v>
      </c>
      <c r="BT11">
        <v>71</v>
      </c>
      <c r="BU11">
        <v>72</v>
      </c>
      <c r="BV11">
        <v>73</v>
      </c>
      <c r="BW11">
        <v>74</v>
      </c>
      <c r="BX11">
        <v>75</v>
      </c>
      <c r="BY11">
        <v>76</v>
      </c>
      <c r="BZ11">
        <v>77</v>
      </c>
      <c r="CA11">
        <v>78</v>
      </c>
      <c r="CB11">
        <v>79</v>
      </c>
      <c r="CC11">
        <v>80</v>
      </c>
      <c r="CD11">
        <v>81</v>
      </c>
      <c r="CE11">
        <v>82</v>
      </c>
      <c r="CF11">
        <v>83</v>
      </c>
      <c r="CG11">
        <v>84</v>
      </c>
      <c r="CH11">
        <v>85</v>
      </c>
      <c r="CI11">
        <v>86</v>
      </c>
      <c r="CJ11">
        <v>87</v>
      </c>
      <c r="CK11">
        <v>88</v>
      </c>
      <c r="CL11">
        <v>89</v>
      </c>
      <c r="CM11">
        <v>90</v>
      </c>
      <c r="CN11">
        <v>91</v>
      </c>
      <c r="CO11">
        <v>92</v>
      </c>
      <c r="CP11">
        <v>93</v>
      </c>
      <c r="CQ11">
        <v>94</v>
      </c>
      <c r="CR11">
        <v>95</v>
      </c>
      <c r="CS11">
        <v>96</v>
      </c>
      <c r="CT11">
        <v>97</v>
      </c>
      <c r="CU11">
        <v>98</v>
      </c>
      <c r="CV11">
        <v>99</v>
      </c>
      <c r="CW11">
        <v>100</v>
      </c>
      <c r="CX11">
        <v>101</v>
      </c>
      <c r="CY11">
        <v>102</v>
      </c>
      <c r="CZ11">
        <v>103</v>
      </c>
      <c r="DA11">
        <v>104</v>
      </c>
      <c r="DB11">
        <v>105</v>
      </c>
      <c r="DC11">
        <v>106</v>
      </c>
      <c r="DD11">
        <v>107</v>
      </c>
      <c r="DE11">
        <v>108</v>
      </c>
      <c r="DF11">
        <v>109</v>
      </c>
      <c r="DG11">
        <v>110</v>
      </c>
      <c r="DH11">
        <v>111</v>
      </c>
      <c r="DI11">
        <v>112</v>
      </c>
      <c r="DJ11">
        <v>113</v>
      </c>
      <c r="DK11">
        <v>114</v>
      </c>
      <c r="DL11">
        <v>115</v>
      </c>
      <c r="DM11">
        <v>116</v>
      </c>
      <c r="DN11">
        <v>117</v>
      </c>
      <c r="DO11">
        <v>118</v>
      </c>
      <c r="DP11">
        <v>119</v>
      </c>
      <c r="DQ11">
        <v>120</v>
      </c>
      <c r="DR11">
        <v>121</v>
      </c>
      <c r="DS11">
        <v>122</v>
      </c>
      <c r="DT11">
        <v>123</v>
      </c>
      <c r="DU11">
        <v>124</v>
      </c>
      <c r="DV11">
        <v>125</v>
      </c>
      <c r="DW11">
        <v>126</v>
      </c>
      <c r="DX11">
        <v>127</v>
      </c>
      <c r="DY11">
        <v>128</v>
      </c>
      <c r="DZ11">
        <v>129</v>
      </c>
      <c r="EA11">
        <v>130</v>
      </c>
      <c r="EB11">
        <v>131</v>
      </c>
      <c r="EC11">
        <v>132</v>
      </c>
      <c r="ED11">
        <v>133</v>
      </c>
      <c r="EE11">
        <v>134</v>
      </c>
      <c r="EF11">
        <v>135</v>
      </c>
      <c r="EG11">
        <v>136</v>
      </c>
      <c r="EH11">
        <v>137</v>
      </c>
      <c r="EI11">
        <v>138</v>
      </c>
      <c r="EJ11">
        <v>139</v>
      </c>
      <c r="EK11">
        <v>140</v>
      </c>
      <c r="EL11">
        <v>141</v>
      </c>
      <c r="EM11">
        <v>142</v>
      </c>
      <c r="EN11">
        <v>143</v>
      </c>
      <c r="EO11">
        <v>144</v>
      </c>
      <c r="EP11">
        <v>145</v>
      </c>
      <c r="EQ11">
        <v>146</v>
      </c>
      <c r="ER11">
        <v>147</v>
      </c>
      <c r="ES11">
        <v>148</v>
      </c>
      <c r="ET11">
        <v>149</v>
      </c>
      <c r="EU11">
        <v>150</v>
      </c>
      <c r="EV11">
        <v>151</v>
      </c>
      <c r="EW11">
        <v>152</v>
      </c>
      <c r="EX11">
        <v>153</v>
      </c>
      <c r="EY11">
        <v>154</v>
      </c>
      <c r="EZ11">
        <v>155</v>
      </c>
      <c r="FA11">
        <v>156</v>
      </c>
      <c r="FB11">
        <v>157</v>
      </c>
      <c r="FC11">
        <v>158</v>
      </c>
      <c r="FD11">
        <v>159</v>
      </c>
      <c r="FE11">
        <v>160</v>
      </c>
      <c r="FF11">
        <v>161</v>
      </c>
      <c r="FG11">
        <v>162</v>
      </c>
      <c r="FH11">
        <v>163</v>
      </c>
      <c r="FI11">
        <v>164</v>
      </c>
      <c r="FJ11">
        <v>165</v>
      </c>
      <c r="FK11">
        <v>166</v>
      </c>
      <c r="FL11">
        <v>167</v>
      </c>
      <c r="FM11">
        <v>168</v>
      </c>
      <c r="FN11">
        <v>169</v>
      </c>
      <c r="FO11">
        <v>170</v>
      </c>
      <c r="FP11">
        <v>171</v>
      </c>
      <c r="FQ11">
        <v>172</v>
      </c>
      <c r="FR11">
        <v>173</v>
      </c>
      <c r="FS11">
        <v>174</v>
      </c>
      <c r="FT11">
        <v>175</v>
      </c>
      <c r="FU11">
        <v>176</v>
      </c>
      <c r="FV11">
        <v>177</v>
      </c>
      <c r="FW11">
        <v>178</v>
      </c>
      <c r="FX11">
        <v>179</v>
      </c>
      <c r="FY11">
        <v>180</v>
      </c>
      <c r="FZ11">
        <v>181</v>
      </c>
      <c r="GA11">
        <v>182</v>
      </c>
      <c r="GB11">
        <v>183</v>
      </c>
      <c r="GC11">
        <v>184</v>
      </c>
      <c r="GD11">
        <v>185</v>
      </c>
      <c r="GE11">
        <v>186</v>
      </c>
      <c r="GF11">
        <v>187</v>
      </c>
      <c r="GG11">
        <v>188</v>
      </c>
      <c r="GH11">
        <v>189</v>
      </c>
      <c r="GI11">
        <v>190</v>
      </c>
      <c r="GJ11">
        <v>191</v>
      </c>
      <c r="GK11">
        <v>192</v>
      </c>
      <c r="GL11">
        <v>193</v>
      </c>
      <c r="GM11">
        <v>194</v>
      </c>
      <c r="GN11">
        <v>195</v>
      </c>
      <c r="GO11">
        <v>196</v>
      </c>
      <c r="GP11">
        <v>197</v>
      </c>
      <c r="GQ11">
        <v>198</v>
      </c>
      <c r="GR11">
        <v>199</v>
      </c>
      <c r="GS11">
        <v>200</v>
      </c>
      <c r="GT11">
        <v>201</v>
      </c>
      <c r="GU11">
        <v>202</v>
      </c>
      <c r="GV11">
        <v>203</v>
      </c>
      <c r="GW11">
        <v>204</v>
      </c>
      <c r="GX11">
        <v>205</v>
      </c>
      <c r="GY11">
        <v>206</v>
      </c>
      <c r="GZ11">
        <v>207</v>
      </c>
      <c r="HA11">
        <v>208</v>
      </c>
      <c r="HB11">
        <v>209</v>
      </c>
      <c r="HC11">
        <v>210</v>
      </c>
      <c r="HD11">
        <v>211</v>
      </c>
      <c r="HE11">
        <v>212</v>
      </c>
      <c r="HF11">
        <v>213</v>
      </c>
      <c r="HG11">
        <v>214</v>
      </c>
      <c r="HH11">
        <v>215</v>
      </c>
      <c r="HI11">
        <v>216</v>
      </c>
      <c r="HJ11">
        <v>217</v>
      </c>
      <c r="HK11">
        <v>218</v>
      </c>
      <c r="HL11">
        <v>219</v>
      </c>
      <c r="HM11">
        <v>220</v>
      </c>
      <c r="HN11">
        <v>221</v>
      </c>
      <c r="HO11">
        <v>222</v>
      </c>
      <c r="HP11">
        <v>223</v>
      </c>
      <c r="HQ11">
        <v>224</v>
      </c>
      <c r="HR11">
        <v>225</v>
      </c>
      <c r="HS11">
        <v>226</v>
      </c>
      <c r="HT11">
        <v>227</v>
      </c>
      <c r="HU11">
        <v>228</v>
      </c>
      <c r="HV11">
        <v>229</v>
      </c>
      <c r="HW11">
        <v>230</v>
      </c>
      <c r="HX11">
        <v>231</v>
      </c>
      <c r="HY11">
        <v>232</v>
      </c>
      <c r="HZ11">
        <v>233</v>
      </c>
      <c r="IA11">
        <v>234</v>
      </c>
      <c r="IB11">
        <v>235</v>
      </c>
      <c r="IC11">
        <v>236</v>
      </c>
      <c r="ID11">
        <v>237</v>
      </c>
      <c r="IE11">
        <v>238</v>
      </c>
      <c r="IF11">
        <v>239</v>
      </c>
      <c r="IG11">
        <v>240</v>
      </c>
      <c r="IH11">
        <v>241</v>
      </c>
      <c r="II11">
        <v>242</v>
      </c>
      <c r="IJ11">
        <v>243</v>
      </c>
      <c r="IK11">
        <v>244</v>
      </c>
      <c r="IL11">
        <v>245</v>
      </c>
      <c r="IM11">
        <v>246</v>
      </c>
      <c r="IN11">
        <v>247</v>
      </c>
      <c r="IO11">
        <v>248</v>
      </c>
      <c r="IP11">
        <v>249</v>
      </c>
      <c r="IQ11">
        <v>250</v>
      </c>
      <c r="IR11">
        <v>251</v>
      </c>
      <c r="IS11">
        <v>252</v>
      </c>
      <c r="IT11">
        <v>253</v>
      </c>
      <c r="IU11">
        <v>254</v>
      </c>
      <c r="IV11">
        <v>255</v>
      </c>
      <c r="IW11">
        <v>256</v>
      </c>
      <c r="IX11">
        <v>257</v>
      </c>
      <c r="IY11">
        <v>258</v>
      </c>
      <c r="IZ11">
        <v>259</v>
      </c>
      <c r="JA11">
        <v>260</v>
      </c>
      <c r="JB11">
        <v>261</v>
      </c>
      <c r="JC11">
        <v>262</v>
      </c>
      <c r="JD11">
        <v>263</v>
      </c>
      <c r="JE11">
        <v>264</v>
      </c>
      <c r="JF11">
        <v>265</v>
      </c>
      <c r="JG11">
        <v>266</v>
      </c>
      <c r="JH11">
        <v>267</v>
      </c>
      <c r="JI11">
        <v>268</v>
      </c>
      <c r="JJ11">
        <v>269</v>
      </c>
      <c r="JK11">
        <v>270</v>
      </c>
      <c r="JL11">
        <v>271</v>
      </c>
      <c r="JM11">
        <v>272</v>
      </c>
      <c r="JN11">
        <v>273</v>
      </c>
      <c r="JO11">
        <v>274</v>
      </c>
      <c r="JP11">
        <v>275</v>
      </c>
      <c r="JQ11">
        <v>276</v>
      </c>
      <c r="JR11">
        <v>277</v>
      </c>
      <c r="JS11">
        <v>278</v>
      </c>
      <c r="JT11">
        <v>279</v>
      </c>
      <c r="JU11">
        <v>280</v>
      </c>
      <c r="JV11">
        <v>281</v>
      </c>
      <c r="JW11">
        <v>282</v>
      </c>
      <c r="JX11">
        <v>283</v>
      </c>
      <c r="JY11">
        <v>284</v>
      </c>
      <c r="JZ11">
        <v>285</v>
      </c>
      <c r="KA11">
        <v>286</v>
      </c>
      <c r="KB11">
        <v>287</v>
      </c>
      <c r="KC11">
        <v>288</v>
      </c>
      <c r="KD11">
        <v>289</v>
      </c>
      <c r="KE11">
        <v>290</v>
      </c>
      <c r="KF11">
        <v>291</v>
      </c>
      <c r="KG11">
        <v>292</v>
      </c>
      <c r="KH11">
        <v>293</v>
      </c>
      <c r="KI11">
        <v>294</v>
      </c>
      <c r="KJ11">
        <v>295</v>
      </c>
      <c r="KK11">
        <v>296</v>
      </c>
      <c r="KL11">
        <v>297</v>
      </c>
      <c r="KM11">
        <v>298</v>
      </c>
      <c r="KN11">
        <v>299</v>
      </c>
      <c r="KO11">
        <v>300</v>
      </c>
      <c r="KP11">
        <v>301</v>
      </c>
      <c r="KQ11">
        <v>302</v>
      </c>
      <c r="KR11">
        <v>303</v>
      </c>
      <c r="KS11">
        <v>304</v>
      </c>
      <c r="KT11">
        <v>305</v>
      </c>
      <c r="KU11">
        <v>306</v>
      </c>
      <c r="KV11">
        <v>307</v>
      </c>
      <c r="KW11">
        <v>308</v>
      </c>
      <c r="KX11">
        <v>309</v>
      </c>
      <c r="KY11">
        <v>310</v>
      </c>
      <c r="KZ11">
        <v>311</v>
      </c>
      <c r="LA11">
        <v>312</v>
      </c>
      <c r="LB11">
        <v>313</v>
      </c>
      <c r="LC11">
        <v>314</v>
      </c>
      <c r="LD11">
        <v>315</v>
      </c>
      <c r="LE11">
        <v>316</v>
      </c>
      <c r="LF11">
        <v>317</v>
      </c>
      <c r="LG11">
        <v>318</v>
      </c>
      <c r="LH11">
        <v>319</v>
      </c>
      <c r="LI11">
        <v>320</v>
      </c>
      <c r="LJ11">
        <v>321</v>
      </c>
      <c r="LK11">
        <v>322</v>
      </c>
      <c r="LL11">
        <v>323</v>
      </c>
      <c r="LM11">
        <v>324</v>
      </c>
      <c r="LN11">
        <v>325</v>
      </c>
      <c r="LO11">
        <v>326</v>
      </c>
      <c r="LP11">
        <v>327</v>
      </c>
      <c r="LQ11">
        <v>328</v>
      </c>
      <c r="LR11">
        <v>329</v>
      </c>
      <c r="LS11">
        <v>330</v>
      </c>
      <c r="LT11">
        <v>331</v>
      </c>
      <c r="LU11">
        <v>332</v>
      </c>
      <c r="LV11">
        <v>333</v>
      </c>
      <c r="LW11">
        <v>334</v>
      </c>
      <c r="LX11">
        <v>335</v>
      </c>
      <c r="LY11">
        <v>336</v>
      </c>
      <c r="LZ11">
        <v>337</v>
      </c>
      <c r="MA11">
        <v>338</v>
      </c>
      <c r="MB11">
        <v>339</v>
      </c>
      <c r="MC11">
        <v>340</v>
      </c>
      <c r="MD11">
        <v>341</v>
      </c>
      <c r="ME11">
        <v>342</v>
      </c>
      <c r="MF11">
        <v>343</v>
      </c>
      <c r="MG11">
        <v>344</v>
      </c>
      <c r="MH11">
        <v>345</v>
      </c>
      <c r="MI11">
        <v>346</v>
      </c>
      <c r="MJ11">
        <v>347</v>
      </c>
      <c r="MK11">
        <v>348</v>
      </c>
      <c r="ML11">
        <v>349</v>
      </c>
      <c r="MM11">
        <v>350</v>
      </c>
      <c r="MN11">
        <v>351</v>
      </c>
      <c r="MO11">
        <v>352</v>
      </c>
      <c r="MP11">
        <v>353</v>
      </c>
      <c r="MQ11">
        <v>354</v>
      </c>
      <c r="MR11">
        <v>355</v>
      </c>
      <c r="MS11">
        <v>356</v>
      </c>
      <c r="MT11">
        <v>357</v>
      </c>
      <c r="MU11">
        <v>358</v>
      </c>
      <c r="MV11">
        <v>359</v>
      </c>
      <c r="MW11">
        <v>360</v>
      </c>
      <c r="MX11">
        <v>361</v>
      </c>
      <c r="MY11">
        <v>362</v>
      </c>
      <c r="MZ11">
        <v>363</v>
      </c>
      <c r="NA11">
        <v>364</v>
      </c>
      <c r="NB11">
        <v>365</v>
      </c>
      <c r="NC11">
        <v>366</v>
      </c>
      <c r="ND11">
        <v>367</v>
      </c>
      <c r="NE11">
        <v>368</v>
      </c>
      <c r="NF11">
        <v>369</v>
      </c>
      <c r="NG11">
        <v>370</v>
      </c>
      <c r="NH11">
        <v>371</v>
      </c>
      <c r="NI11">
        <v>372</v>
      </c>
      <c r="NJ11">
        <v>373</v>
      </c>
      <c r="NK11">
        <v>374</v>
      </c>
      <c r="NL11">
        <v>375</v>
      </c>
      <c r="NM11">
        <v>376</v>
      </c>
      <c r="NN11">
        <v>377</v>
      </c>
      <c r="NO11">
        <v>378</v>
      </c>
      <c r="NP11">
        <v>379</v>
      </c>
      <c r="NQ11">
        <v>380</v>
      </c>
      <c r="NR11">
        <v>381</v>
      </c>
      <c r="NS11">
        <v>382</v>
      </c>
      <c r="NT11">
        <v>383</v>
      </c>
      <c r="NU11">
        <v>384</v>
      </c>
      <c r="NV11">
        <v>385</v>
      </c>
      <c r="NW11">
        <v>386</v>
      </c>
      <c r="NX11">
        <v>387</v>
      </c>
      <c r="NY11">
        <v>388</v>
      </c>
      <c r="NZ11">
        <v>389</v>
      </c>
      <c r="OA11">
        <v>390</v>
      </c>
      <c r="OB11">
        <v>391</v>
      </c>
      <c r="OC11">
        <v>392</v>
      </c>
      <c r="OD11">
        <v>393</v>
      </c>
      <c r="OE11">
        <v>394</v>
      </c>
      <c r="OF11">
        <v>395</v>
      </c>
      <c r="OG11">
        <v>396</v>
      </c>
      <c r="OH11">
        <v>397</v>
      </c>
      <c r="OI11">
        <v>398</v>
      </c>
      <c r="OJ11">
        <v>399</v>
      </c>
      <c r="OK11">
        <v>400</v>
      </c>
      <c r="OL11">
        <v>401</v>
      </c>
      <c r="OM11">
        <v>402</v>
      </c>
      <c r="ON11">
        <v>403</v>
      </c>
      <c r="OO11">
        <v>404</v>
      </c>
      <c r="OP11">
        <v>405</v>
      </c>
      <c r="OQ11">
        <v>406</v>
      </c>
      <c r="OR11">
        <v>407</v>
      </c>
      <c r="OS11">
        <v>408</v>
      </c>
      <c r="OT11">
        <v>409</v>
      </c>
      <c r="OU11">
        <v>410</v>
      </c>
      <c r="OV11" s="146"/>
      <c r="OY11" s="179"/>
    </row>
    <row r="12" spans="1:453" s="14" customFormat="1" ht="119">
      <c r="A12" s="1" t="s">
        <v>920</v>
      </c>
      <c r="B12" s="2" t="s">
        <v>104</v>
      </c>
      <c r="C12" s="2" t="s">
        <v>105</v>
      </c>
      <c r="D12" s="2" t="s">
        <v>106</v>
      </c>
      <c r="E12" s="2" t="s">
        <v>107</v>
      </c>
      <c r="F12" s="2" t="s">
        <v>109</v>
      </c>
      <c r="G12" s="2" t="s">
        <v>108</v>
      </c>
      <c r="H12" s="2" t="s">
        <v>110</v>
      </c>
      <c r="I12" s="2" t="s">
        <v>111</v>
      </c>
      <c r="J12" s="2" t="s">
        <v>112</v>
      </c>
      <c r="K12" s="2" t="s">
        <v>113</v>
      </c>
      <c r="L12" s="2" t="s">
        <v>114</v>
      </c>
      <c r="M12" s="2" t="s">
        <v>115</v>
      </c>
      <c r="N12" s="2" t="s">
        <v>116</v>
      </c>
      <c r="O12" s="2" t="s">
        <v>1267</v>
      </c>
      <c r="P12" s="2" t="s">
        <v>1268</v>
      </c>
      <c r="Q12" s="2" t="s">
        <v>117</v>
      </c>
      <c r="R12" s="2" t="s">
        <v>118</v>
      </c>
      <c r="S12" s="2" t="s">
        <v>119</v>
      </c>
      <c r="T12" s="2" t="s">
        <v>120</v>
      </c>
      <c r="U12" s="2" t="s">
        <v>121</v>
      </c>
      <c r="V12" s="2" t="s">
        <v>122</v>
      </c>
      <c r="W12" s="2" t="s">
        <v>123</v>
      </c>
      <c r="X12" s="2" t="s">
        <v>124</v>
      </c>
      <c r="Y12" s="2" t="s">
        <v>125</v>
      </c>
      <c r="Z12" s="2" t="s">
        <v>126</v>
      </c>
      <c r="AA12" s="2" t="s">
        <v>127</v>
      </c>
      <c r="AB12" s="2" t="s">
        <v>128</v>
      </c>
      <c r="AC12" s="2" t="s">
        <v>129</v>
      </c>
      <c r="AD12" s="2" t="s">
        <v>130</v>
      </c>
      <c r="AE12" s="2" t="s">
        <v>131</v>
      </c>
      <c r="AF12" s="2" t="s">
        <v>132</v>
      </c>
      <c r="AG12" s="2" t="s">
        <v>133</v>
      </c>
      <c r="AH12" s="2" t="s">
        <v>134</v>
      </c>
      <c r="AI12" s="2" t="s">
        <v>135</v>
      </c>
      <c r="AJ12" s="2" t="s">
        <v>136</v>
      </c>
      <c r="AK12" s="2" t="s">
        <v>137</v>
      </c>
      <c r="AL12" s="2" t="s">
        <v>138</v>
      </c>
      <c r="AM12" s="2" t="s">
        <v>139</v>
      </c>
      <c r="AN12" s="2" t="s">
        <v>140</v>
      </c>
      <c r="AO12" s="2" t="s">
        <v>141</v>
      </c>
      <c r="AP12" s="2" t="s">
        <v>142</v>
      </c>
      <c r="AQ12" s="2" t="s">
        <v>143</v>
      </c>
      <c r="AR12" s="2" t="s">
        <v>144</v>
      </c>
      <c r="AS12" s="2" t="s">
        <v>145</v>
      </c>
      <c r="AT12" s="2" t="s">
        <v>146</v>
      </c>
      <c r="AU12" s="2" t="s">
        <v>147</v>
      </c>
      <c r="AV12" s="2" t="s">
        <v>148</v>
      </c>
      <c r="AW12" s="2" t="s">
        <v>149</v>
      </c>
      <c r="AX12" s="2" t="s">
        <v>150</v>
      </c>
      <c r="AY12" s="2" t="s">
        <v>151</v>
      </c>
      <c r="AZ12" s="2" t="s">
        <v>152</v>
      </c>
      <c r="BA12" s="2" t="s">
        <v>153</v>
      </c>
      <c r="BB12" s="2" t="s">
        <v>155</v>
      </c>
      <c r="BC12" s="2" t="s">
        <v>1229</v>
      </c>
      <c r="BD12" s="2" t="s">
        <v>155</v>
      </c>
      <c r="BE12" s="2" t="s">
        <v>155</v>
      </c>
      <c r="BF12" s="2" t="s">
        <v>155</v>
      </c>
      <c r="BG12" s="2" t="s">
        <v>155</v>
      </c>
      <c r="BH12" s="2" t="s">
        <v>156</v>
      </c>
      <c r="BI12" s="2" t="s">
        <v>157</v>
      </c>
      <c r="BJ12" s="2" t="s">
        <v>158</v>
      </c>
      <c r="BK12" s="2" t="s">
        <v>159</v>
      </c>
      <c r="BL12" s="38" t="s">
        <v>931</v>
      </c>
      <c r="BM12" s="2" t="s">
        <v>160</v>
      </c>
      <c r="BN12" s="2" t="s">
        <v>161</v>
      </c>
      <c r="BO12" s="2" t="s">
        <v>162</v>
      </c>
      <c r="BP12" s="2" t="s">
        <v>163</v>
      </c>
      <c r="BQ12" s="2" t="s">
        <v>169</v>
      </c>
      <c r="BR12" s="2" t="s">
        <v>170</v>
      </c>
      <c r="BS12" s="2" t="s">
        <v>171</v>
      </c>
      <c r="BT12" s="2" t="s">
        <v>164</v>
      </c>
      <c r="BU12" s="2" t="s">
        <v>172</v>
      </c>
      <c r="BV12" s="2" t="s">
        <v>173</v>
      </c>
      <c r="BW12" s="2" t="s">
        <v>174</v>
      </c>
      <c r="BX12" s="2" t="s">
        <v>165</v>
      </c>
      <c r="BY12" s="2" t="s">
        <v>166</v>
      </c>
      <c r="BZ12" s="2" t="s">
        <v>167</v>
      </c>
      <c r="CA12" s="2" t="s">
        <v>168</v>
      </c>
      <c r="CB12" s="2" t="s">
        <v>175</v>
      </c>
      <c r="CC12" s="2" t="s">
        <v>176</v>
      </c>
      <c r="CD12" s="2" t="s">
        <v>177</v>
      </c>
      <c r="CE12" s="2" t="s">
        <v>178</v>
      </c>
      <c r="CF12" s="2" t="s">
        <v>179</v>
      </c>
      <c r="CG12" s="2" t="s">
        <v>180</v>
      </c>
      <c r="CH12" s="2" t="s">
        <v>190</v>
      </c>
      <c r="CI12" s="2" t="s">
        <v>188</v>
      </c>
      <c r="CJ12" s="2" t="s">
        <v>189</v>
      </c>
      <c r="CK12" s="2" t="s">
        <v>186</v>
      </c>
      <c r="CL12" s="2" t="s">
        <v>187</v>
      </c>
      <c r="CM12" s="2" t="s">
        <v>185</v>
      </c>
      <c r="CN12" s="2" t="s">
        <v>199</v>
      </c>
      <c r="CO12" s="38" t="s">
        <v>932</v>
      </c>
      <c r="CP12" s="2" t="s">
        <v>200</v>
      </c>
      <c r="CQ12" s="2" t="s">
        <v>198</v>
      </c>
      <c r="CR12" s="38" t="s">
        <v>933</v>
      </c>
      <c r="CS12" s="2" t="s">
        <v>191</v>
      </c>
      <c r="CT12" s="2" t="s">
        <v>192</v>
      </c>
      <c r="CU12" s="2" t="s">
        <v>193</v>
      </c>
      <c r="CV12" s="2" t="s">
        <v>194</v>
      </c>
      <c r="CW12" s="2" t="s">
        <v>183</v>
      </c>
      <c r="CX12" s="2" t="s">
        <v>184</v>
      </c>
      <c r="CY12" s="2" t="s">
        <v>181</v>
      </c>
      <c r="CZ12" s="2" t="s">
        <v>182</v>
      </c>
      <c r="DA12" s="2" t="s">
        <v>195</v>
      </c>
      <c r="DB12" s="2" t="s">
        <v>196</v>
      </c>
      <c r="DC12" s="2" t="s">
        <v>197</v>
      </c>
      <c r="DD12" s="2" t="s">
        <v>201</v>
      </c>
      <c r="DE12" s="2" t="s">
        <v>202</v>
      </c>
      <c r="DF12" s="2" t="s">
        <v>203</v>
      </c>
      <c r="DG12" s="2" t="s">
        <v>204</v>
      </c>
      <c r="DH12" s="2" t="s">
        <v>205</v>
      </c>
      <c r="DI12" s="2" t="s">
        <v>206</v>
      </c>
      <c r="DJ12" s="33" t="s">
        <v>207</v>
      </c>
      <c r="DK12" s="2" t="s">
        <v>208</v>
      </c>
      <c r="DL12" s="2" t="s">
        <v>209</v>
      </c>
      <c r="DM12" s="2" t="s">
        <v>210</v>
      </c>
      <c r="DN12" s="2" t="s">
        <v>211</v>
      </c>
      <c r="DO12" s="2" t="s">
        <v>212</v>
      </c>
      <c r="DP12" s="2" t="s">
        <v>214</v>
      </c>
      <c r="DQ12" s="2" t="s">
        <v>215</v>
      </c>
      <c r="DR12" s="2" t="s">
        <v>216</v>
      </c>
      <c r="DS12" s="2" t="s">
        <v>217</v>
      </c>
      <c r="DT12" s="2" t="s">
        <v>218</v>
      </c>
      <c r="DU12" s="2" t="s">
        <v>219</v>
      </c>
      <c r="DV12" s="2" t="s">
        <v>220</v>
      </c>
      <c r="DW12" s="2" t="s">
        <v>221</v>
      </c>
      <c r="DX12" s="2" t="s">
        <v>222</v>
      </c>
      <c r="DY12" s="2" t="s">
        <v>223</v>
      </c>
      <c r="DZ12" s="2" t="s">
        <v>1240</v>
      </c>
      <c r="EA12" s="2" t="s">
        <v>224</v>
      </c>
      <c r="EB12" s="2" t="s">
        <v>225</v>
      </c>
      <c r="EC12" s="2" t="s">
        <v>226</v>
      </c>
      <c r="ED12" s="2" t="s">
        <v>227</v>
      </c>
      <c r="EE12" s="2" t="s">
        <v>228</v>
      </c>
      <c r="EF12" s="2" t="s">
        <v>229</v>
      </c>
      <c r="EG12" s="2" t="s">
        <v>230</v>
      </c>
      <c r="EH12" s="2" t="s">
        <v>231</v>
      </c>
      <c r="EI12" s="2" t="s">
        <v>232</v>
      </c>
      <c r="EJ12" s="2" t="s">
        <v>233</v>
      </c>
      <c r="EK12" s="2" t="s">
        <v>233</v>
      </c>
      <c r="EL12" s="2" t="s">
        <v>234</v>
      </c>
      <c r="EM12" s="2" t="s">
        <v>235</v>
      </c>
      <c r="EN12" s="2" t="s">
        <v>1263</v>
      </c>
      <c r="EO12" s="2" t="s">
        <v>1247</v>
      </c>
      <c r="EP12" s="2" t="s">
        <v>1246</v>
      </c>
      <c r="EQ12" s="2" t="s">
        <v>1248</v>
      </c>
      <c r="ER12" s="2" t="s">
        <v>236</v>
      </c>
      <c r="ES12" s="2" t="s">
        <v>237</v>
      </c>
      <c r="ET12" s="2" t="s">
        <v>238</v>
      </c>
      <c r="EU12" s="2" t="s">
        <v>239</v>
      </c>
      <c r="EV12" s="2" t="s">
        <v>240</v>
      </c>
      <c r="EW12" s="2" t="s">
        <v>242</v>
      </c>
      <c r="EX12" s="2" t="s">
        <v>243</v>
      </c>
      <c r="EY12" s="2" t="s">
        <v>244</v>
      </c>
      <c r="EZ12" s="2" t="s">
        <v>245</v>
      </c>
      <c r="FA12" s="2" t="s">
        <v>246</v>
      </c>
      <c r="FB12" s="2" t="s">
        <v>247</v>
      </c>
      <c r="FC12" s="2" t="s">
        <v>248</v>
      </c>
      <c r="FD12" s="2" t="s">
        <v>249</v>
      </c>
      <c r="FE12" s="2" t="s">
        <v>250</v>
      </c>
      <c r="FF12" s="2" t="s">
        <v>252</v>
      </c>
      <c r="FG12" s="2" t="s">
        <v>253</v>
      </c>
      <c r="FH12" s="2" t="s">
        <v>254</v>
      </c>
      <c r="FI12" s="2" t="s">
        <v>918</v>
      </c>
      <c r="FJ12" s="2" t="s">
        <v>255</v>
      </c>
      <c r="FK12" s="2" t="s">
        <v>256</v>
      </c>
      <c r="FL12" s="2" t="s">
        <v>257</v>
      </c>
      <c r="FM12" s="2" t="s">
        <v>258</v>
      </c>
      <c r="FN12" s="2" t="s">
        <v>259</v>
      </c>
      <c r="FO12" s="2" t="s">
        <v>260</v>
      </c>
      <c r="FP12" s="2" t="s">
        <v>261</v>
      </c>
      <c r="FQ12" s="2" t="s">
        <v>262</v>
      </c>
      <c r="FR12" s="2" t="s">
        <v>263</v>
      </c>
      <c r="FS12" s="2" t="s">
        <v>264</v>
      </c>
      <c r="FT12" s="2" t="s">
        <v>265</v>
      </c>
      <c r="FU12" s="2" t="s">
        <v>266</v>
      </c>
      <c r="FV12" s="2" t="s">
        <v>267</v>
      </c>
      <c r="FW12" s="2" t="s">
        <v>268</v>
      </c>
      <c r="FX12" s="2" t="s">
        <v>269</v>
      </c>
      <c r="FY12" s="2" t="s">
        <v>1242</v>
      </c>
      <c r="FZ12" s="2" t="s">
        <v>270</v>
      </c>
      <c r="GA12" s="2" t="s">
        <v>1259</v>
      </c>
      <c r="GB12" s="2" t="s">
        <v>271</v>
      </c>
      <c r="GC12" s="2" t="s">
        <v>272</v>
      </c>
      <c r="GD12" s="2" t="s">
        <v>273</v>
      </c>
      <c r="GE12" s="2" t="s">
        <v>274</v>
      </c>
      <c r="GF12" s="2" t="s">
        <v>275</v>
      </c>
      <c r="GG12" s="2" t="s">
        <v>276</v>
      </c>
      <c r="GH12" s="2" t="s">
        <v>277</v>
      </c>
      <c r="GI12" s="2" t="s">
        <v>278</v>
      </c>
      <c r="GJ12" s="2" t="s">
        <v>279</v>
      </c>
      <c r="GK12" s="2" t="s">
        <v>1220</v>
      </c>
      <c r="GL12" s="2" t="s">
        <v>280</v>
      </c>
      <c r="GM12" s="2" t="s">
        <v>281</v>
      </c>
      <c r="GN12" s="2" t="s">
        <v>282</v>
      </c>
      <c r="GO12" s="2" t="s">
        <v>283</v>
      </c>
      <c r="GP12" s="2" t="s">
        <v>284</v>
      </c>
      <c r="GQ12" s="2" t="s">
        <v>286</v>
      </c>
      <c r="GR12" s="2" t="s">
        <v>287</v>
      </c>
      <c r="GS12" s="2" t="s">
        <v>288</v>
      </c>
      <c r="GT12" s="2" t="s">
        <v>289</v>
      </c>
      <c r="GU12" s="2" t="s">
        <v>290</v>
      </c>
      <c r="GV12" s="2" t="s">
        <v>291</v>
      </c>
      <c r="GW12" s="2" t="s">
        <v>292</v>
      </c>
      <c r="GX12" s="2" t="s">
        <v>293</v>
      </c>
      <c r="GY12" s="2" t="s">
        <v>294</v>
      </c>
      <c r="GZ12" s="2" t="s">
        <v>295</v>
      </c>
      <c r="HA12" s="2" t="s">
        <v>296</v>
      </c>
      <c r="HB12" s="2" t="s">
        <v>297</v>
      </c>
      <c r="HC12" s="2" t="s">
        <v>298</v>
      </c>
      <c r="HD12" s="2" t="s">
        <v>299</v>
      </c>
      <c r="HE12" s="2" t="s">
        <v>301</v>
      </c>
      <c r="HF12" s="2" t="s">
        <v>300</v>
      </c>
      <c r="HG12" s="2" t="s">
        <v>302</v>
      </c>
      <c r="HH12" s="2" t="s">
        <v>1035</v>
      </c>
      <c r="HI12" s="2" t="s">
        <v>934</v>
      </c>
      <c r="HJ12" s="2" t="s">
        <v>303</v>
      </c>
      <c r="HK12" s="2" t="s">
        <v>304</v>
      </c>
      <c r="HL12" s="2" t="s">
        <v>305</v>
      </c>
      <c r="HM12" s="2" t="s">
        <v>306</v>
      </c>
      <c r="HN12" s="2" t="s">
        <v>307</v>
      </c>
      <c r="HO12" s="2" t="s">
        <v>308</v>
      </c>
      <c r="HP12" s="2" t="s">
        <v>309</v>
      </c>
      <c r="HQ12" s="2" t="s">
        <v>310</v>
      </c>
      <c r="HR12" s="2" t="s">
        <v>311</v>
      </c>
      <c r="HS12" s="2" t="s">
        <v>312</v>
      </c>
      <c r="HT12" s="2" t="s">
        <v>313</v>
      </c>
      <c r="HU12" s="2" t="s">
        <v>314</v>
      </c>
      <c r="HV12" s="2" t="s">
        <v>315</v>
      </c>
      <c r="HW12" s="2" t="s">
        <v>316</v>
      </c>
      <c r="HX12" s="2" t="s">
        <v>317</v>
      </c>
      <c r="HY12" s="2" t="s">
        <v>318</v>
      </c>
      <c r="HZ12" s="2" t="s">
        <v>319</v>
      </c>
      <c r="IA12" s="2" t="s">
        <v>320</v>
      </c>
      <c r="IB12" s="2" t="s">
        <v>321</v>
      </c>
      <c r="IC12" s="2" t="s">
        <v>322</v>
      </c>
      <c r="ID12" s="2" t="s">
        <v>323</v>
      </c>
      <c r="IE12" s="2" t="s">
        <v>324</v>
      </c>
      <c r="IF12" s="2" t="s">
        <v>325</v>
      </c>
      <c r="IG12" s="2" t="s">
        <v>326</v>
      </c>
      <c r="IH12" s="2" t="s">
        <v>327</v>
      </c>
      <c r="II12" s="2" t="s">
        <v>330</v>
      </c>
      <c r="IJ12" s="2" t="s">
        <v>329</v>
      </c>
      <c r="IK12" s="2" t="s">
        <v>328</v>
      </c>
      <c r="IL12" s="2" t="s">
        <v>331</v>
      </c>
      <c r="IM12" s="2" t="s">
        <v>332</v>
      </c>
      <c r="IN12" s="2" t="s">
        <v>333</v>
      </c>
      <c r="IO12" s="2" t="s">
        <v>334</v>
      </c>
      <c r="IP12" s="2" t="s">
        <v>335</v>
      </c>
      <c r="IQ12" s="2" t="s">
        <v>336</v>
      </c>
      <c r="IR12" s="2" t="s">
        <v>337</v>
      </c>
      <c r="IS12" s="2" t="s">
        <v>338</v>
      </c>
      <c r="IT12" s="2" t="s">
        <v>339</v>
      </c>
      <c r="IU12" s="2" t="s">
        <v>921</v>
      </c>
      <c r="IV12" s="2" t="s">
        <v>340</v>
      </c>
      <c r="IW12" s="2" t="s">
        <v>922</v>
      </c>
      <c r="IX12" s="2" t="s">
        <v>341</v>
      </c>
      <c r="IY12" s="2" t="s">
        <v>342</v>
      </c>
      <c r="IZ12" s="2" t="s">
        <v>343</v>
      </c>
      <c r="JA12" s="2" t="s">
        <v>344</v>
      </c>
      <c r="JB12" s="2" t="s">
        <v>345</v>
      </c>
      <c r="JC12" s="2" t="s">
        <v>346</v>
      </c>
      <c r="JD12" s="2" t="s">
        <v>347</v>
      </c>
      <c r="JE12" s="2" t="s">
        <v>348</v>
      </c>
      <c r="JF12" s="2" t="s">
        <v>349</v>
      </c>
      <c r="JG12" s="2" t="s">
        <v>958</v>
      </c>
      <c r="JH12" s="2" t="s">
        <v>350</v>
      </c>
      <c r="JI12" s="2" t="s">
        <v>354</v>
      </c>
      <c r="JJ12" s="2" t="s">
        <v>353</v>
      </c>
      <c r="JK12" s="2" t="s">
        <v>355</v>
      </c>
      <c r="JL12" s="38" t="s">
        <v>937</v>
      </c>
      <c r="JM12" s="2" t="s">
        <v>356</v>
      </c>
      <c r="JN12" s="2" t="s">
        <v>357</v>
      </c>
      <c r="JO12" s="2" t="s">
        <v>352</v>
      </c>
      <c r="JP12" s="2" t="s">
        <v>358</v>
      </c>
      <c r="JQ12" s="2" t="s">
        <v>359</v>
      </c>
      <c r="JR12" s="2" t="s">
        <v>360</v>
      </c>
      <c r="JS12" s="38" t="s">
        <v>939</v>
      </c>
      <c r="JT12" s="2" t="s">
        <v>351</v>
      </c>
      <c r="JU12" s="2" t="s">
        <v>361</v>
      </c>
      <c r="JV12" s="2" t="s">
        <v>941</v>
      </c>
      <c r="JW12" s="2" t="s">
        <v>362</v>
      </c>
      <c r="JX12" s="2" t="s">
        <v>363</v>
      </c>
      <c r="JY12" s="2" t="s">
        <v>364</v>
      </c>
      <c r="JZ12" s="2" t="s">
        <v>365</v>
      </c>
      <c r="KA12" s="2" t="s">
        <v>366</v>
      </c>
      <c r="KB12" s="2" t="s">
        <v>367</v>
      </c>
      <c r="KC12" s="2" t="s">
        <v>368</v>
      </c>
      <c r="KD12" s="2" t="s">
        <v>369</v>
      </c>
      <c r="KE12" s="2" t="s">
        <v>370</v>
      </c>
      <c r="KF12" s="2" t="s">
        <v>371</v>
      </c>
      <c r="KG12" s="2" t="s">
        <v>372</v>
      </c>
      <c r="KH12" s="2" t="s">
        <v>373</v>
      </c>
      <c r="KI12" s="2" t="s">
        <v>374</v>
      </c>
      <c r="KJ12" s="2" t="s">
        <v>375</v>
      </c>
      <c r="KK12" s="2" t="s">
        <v>376</v>
      </c>
      <c r="KL12" s="2" t="s">
        <v>377</v>
      </c>
      <c r="KM12" s="2" t="s">
        <v>378</v>
      </c>
      <c r="KN12" s="2" t="s">
        <v>379</v>
      </c>
      <c r="KO12" s="2" t="s">
        <v>380</v>
      </c>
      <c r="KP12" s="2" t="s">
        <v>381</v>
      </c>
      <c r="KQ12" s="2" t="s">
        <v>382</v>
      </c>
      <c r="KR12" s="2" t="s">
        <v>383</v>
      </c>
      <c r="KS12" s="2" t="s">
        <v>384</v>
      </c>
      <c r="KT12" s="2" t="s">
        <v>385</v>
      </c>
      <c r="KU12" s="2" t="s">
        <v>386</v>
      </c>
      <c r="KV12" s="2" t="s">
        <v>387</v>
      </c>
      <c r="KW12" s="2" t="s">
        <v>388</v>
      </c>
      <c r="KX12" s="2" t="s">
        <v>389</v>
      </c>
      <c r="KY12" s="2" t="s">
        <v>390</v>
      </c>
      <c r="KZ12" s="2" t="s">
        <v>391</v>
      </c>
      <c r="LA12" s="2" t="s">
        <v>392</v>
      </c>
      <c r="LB12" s="2" t="s">
        <v>393</v>
      </c>
      <c r="LC12" s="2" t="s">
        <v>394</v>
      </c>
      <c r="LD12" s="2" t="s">
        <v>395</v>
      </c>
      <c r="LE12" s="2" t="s">
        <v>396</v>
      </c>
      <c r="LF12" s="2" t="s">
        <v>397</v>
      </c>
      <c r="LG12" s="2" t="s">
        <v>398</v>
      </c>
      <c r="LH12" s="2" t="s">
        <v>399</v>
      </c>
      <c r="LI12" s="2" t="s">
        <v>400</v>
      </c>
      <c r="LJ12" s="2" t="s">
        <v>401</v>
      </c>
      <c r="LK12" s="2" t="s">
        <v>402</v>
      </c>
      <c r="LL12" s="2" t="s">
        <v>403</v>
      </c>
      <c r="LM12" s="2" t="s">
        <v>405</v>
      </c>
      <c r="LN12" s="2" t="s">
        <v>406</v>
      </c>
      <c r="LO12" s="2" t="s">
        <v>404</v>
      </c>
      <c r="LP12" s="2" t="s">
        <v>407</v>
      </c>
      <c r="LQ12" s="2" t="s">
        <v>408</v>
      </c>
      <c r="LR12" s="2" t="s">
        <v>409</v>
      </c>
      <c r="LS12" s="2" t="s">
        <v>410</v>
      </c>
      <c r="LT12" s="2" t="s">
        <v>411</v>
      </c>
      <c r="LU12" s="2" t="s">
        <v>412</v>
      </c>
      <c r="LV12" s="2" t="s">
        <v>413</v>
      </c>
      <c r="LW12" s="2" t="s">
        <v>414</v>
      </c>
      <c r="LX12" s="2" t="s">
        <v>415</v>
      </c>
      <c r="LY12" s="2" t="s">
        <v>416</v>
      </c>
      <c r="LZ12" s="2" t="s">
        <v>417</v>
      </c>
      <c r="MA12" s="2" t="s">
        <v>418</v>
      </c>
      <c r="MB12" s="2" t="s">
        <v>419</v>
      </c>
      <c r="MC12" s="2" t="s">
        <v>420</v>
      </c>
      <c r="MD12" s="2" t="s">
        <v>421</v>
      </c>
      <c r="ME12" s="2" t="s">
        <v>421</v>
      </c>
      <c r="MF12" s="2" t="s">
        <v>422</v>
      </c>
      <c r="MG12" s="2" t="s">
        <v>423</v>
      </c>
      <c r="MH12" s="2" t="s">
        <v>925</v>
      </c>
      <c r="MI12" s="2" t="s">
        <v>424</v>
      </c>
      <c r="MJ12" s="2" t="s">
        <v>425</v>
      </c>
      <c r="MK12" s="2" t="s">
        <v>426</v>
      </c>
      <c r="ML12" s="103" t="s">
        <v>427</v>
      </c>
      <c r="MM12" s="108" t="s">
        <v>429</v>
      </c>
      <c r="MN12" s="105" t="s">
        <v>430</v>
      </c>
      <c r="MO12" s="2" t="s">
        <v>431</v>
      </c>
      <c r="MP12" s="2" t="s">
        <v>432</v>
      </c>
      <c r="MQ12" s="2" t="s">
        <v>433</v>
      </c>
      <c r="MR12" s="2" t="s">
        <v>434</v>
      </c>
      <c r="MS12" s="2" t="s">
        <v>435</v>
      </c>
      <c r="MT12" s="2" t="s">
        <v>436</v>
      </c>
      <c r="MU12" s="2" t="s">
        <v>437</v>
      </c>
      <c r="MV12" s="2" t="s">
        <v>438</v>
      </c>
      <c r="MW12" s="2" t="s">
        <v>439</v>
      </c>
      <c r="MX12" s="2" t="s">
        <v>440</v>
      </c>
      <c r="MY12" s="2" t="s">
        <v>441</v>
      </c>
      <c r="MZ12" s="2" t="s">
        <v>442</v>
      </c>
      <c r="NA12" s="2" t="s">
        <v>443</v>
      </c>
      <c r="NB12" s="2" t="s">
        <v>444</v>
      </c>
      <c r="NC12" s="2" t="s">
        <v>445</v>
      </c>
      <c r="ND12" s="38" t="s">
        <v>928</v>
      </c>
      <c r="NE12" s="2" t="s">
        <v>446</v>
      </c>
      <c r="NF12" s="2" t="s">
        <v>447</v>
      </c>
      <c r="NG12" s="2" t="s">
        <v>448</v>
      </c>
      <c r="NH12" s="2" t="s">
        <v>449</v>
      </c>
      <c r="NI12" s="2" t="s">
        <v>450</v>
      </c>
      <c r="NJ12" s="2" t="s">
        <v>451</v>
      </c>
      <c r="NK12" s="2" t="s">
        <v>452</v>
      </c>
      <c r="NL12" s="2" t="s">
        <v>453</v>
      </c>
      <c r="NM12" s="2" t="s">
        <v>455</v>
      </c>
      <c r="NN12" s="2" t="s">
        <v>456</v>
      </c>
      <c r="NO12" s="2" t="s">
        <v>457</v>
      </c>
      <c r="NP12" s="2" t="s">
        <v>458</v>
      </c>
      <c r="NQ12" s="2" t="s">
        <v>459</v>
      </c>
      <c r="NR12" s="2" t="s">
        <v>460</v>
      </c>
      <c r="NS12" s="2" t="s">
        <v>461</v>
      </c>
      <c r="NT12" s="2" t="s">
        <v>462</v>
      </c>
      <c r="NU12" s="2" t="s">
        <v>463</v>
      </c>
      <c r="NV12" s="2" t="s">
        <v>464</v>
      </c>
      <c r="NW12" s="2" t="s">
        <v>465</v>
      </c>
      <c r="NX12" s="2" t="s">
        <v>466</v>
      </c>
      <c r="NY12" s="2" t="s">
        <v>467</v>
      </c>
      <c r="NZ12" s="38" t="s">
        <v>929</v>
      </c>
      <c r="OA12" s="2" t="s">
        <v>468</v>
      </c>
      <c r="OB12" s="2" t="s">
        <v>469</v>
      </c>
      <c r="OC12" s="2" t="s">
        <v>470</v>
      </c>
      <c r="OD12" s="38" t="s">
        <v>930</v>
      </c>
      <c r="OE12" s="2" t="s">
        <v>472</v>
      </c>
      <c r="OF12" s="2" t="s">
        <v>473</v>
      </c>
      <c r="OG12" s="2" t="s">
        <v>474</v>
      </c>
      <c r="OH12" s="2" t="s">
        <v>475</v>
      </c>
      <c r="OI12" s="2" t="s">
        <v>476</v>
      </c>
      <c r="OJ12" s="2" t="s">
        <v>477</v>
      </c>
      <c r="OK12" s="2" t="s">
        <v>478</v>
      </c>
      <c r="OL12" s="2" t="s">
        <v>479</v>
      </c>
      <c r="OM12" s="2" t="s">
        <v>480</v>
      </c>
      <c r="ON12" s="2" t="s">
        <v>481</v>
      </c>
      <c r="OO12" s="2" t="s">
        <v>482</v>
      </c>
      <c r="OP12" s="2" t="s">
        <v>484</v>
      </c>
      <c r="OQ12" s="2" t="s">
        <v>485</v>
      </c>
      <c r="OR12" s="2" t="s">
        <v>486</v>
      </c>
      <c r="OS12" s="2" t="s">
        <v>487</v>
      </c>
      <c r="OT12" s="2" t="s">
        <v>488</v>
      </c>
      <c r="OU12" s="2" t="s">
        <v>489</v>
      </c>
      <c r="OV12" s="2"/>
      <c r="OW12" s="151"/>
      <c r="OX12" s="170"/>
      <c r="OY12" s="178"/>
      <c r="OZ12" s="172"/>
      <c r="PA12" s="2"/>
      <c r="PB12" s="38" t="s">
        <v>924</v>
      </c>
      <c r="PC12" s="38" t="s">
        <v>923</v>
      </c>
      <c r="PD12" s="34" t="s">
        <v>154</v>
      </c>
      <c r="PE12" s="34" t="s">
        <v>213</v>
      </c>
      <c r="PF12" s="34" t="s">
        <v>241</v>
      </c>
      <c r="PG12" s="34" t="s">
        <v>251</v>
      </c>
      <c r="PH12" s="34" t="s">
        <v>285</v>
      </c>
      <c r="PI12" s="34" t="s">
        <v>428</v>
      </c>
      <c r="PJ12" s="34" t="s">
        <v>927</v>
      </c>
      <c r="PK12" s="34" t="s">
        <v>454</v>
      </c>
      <c r="PL12" s="34" t="s">
        <v>471</v>
      </c>
      <c r="PM12" s="34" t="s">
        <v>483</v>
      </c>
      <c r="PO12" s="34" t="s">
        <v>490</v>
      </c>
      <c r="PP12" s="34" t="s">
        <v>491</v>
      </c>
      <c r="PQ12" s="34" t="s">
        <v>492</v>
      </c>
      <c r="PR12" s="34" t="s">
        <v>493</v>
      </c>
      <c r="PS12" s="34" t="s">
        <v>494</v>
      </c>
      <c r="PT12" s="34" t="s">
        <v>495</v>
      </c>
      <c r="PU12" s="34" t="s">
        <v>496</v>
      </c>
      <c r="PV12" s="34" t="s">
        <v>497</v>
      </c>
      <c r="PW12" s="34" t="s">
        <v>498</v>
      </c>
      <c r="PX12" s="34" t="s">
        <v>499</v>
      </c>
      <c r="PY12" s="34" t="s">
        <v>500</v>
      </c>
      <c r="PZ12" s="34" t="s">
        <v>501</v>
      </c>
      <c r="QA12" s="34" t="s">
        <v>502</v>
      </c>
      <c r="QB12" s="34" t="s">
        <v>503</v>
      </c>
      <c r="QC12" s="34" t="s">
        <v>504</v>
      </c>
      <c r="QD12" s="34" t="s">
        <v>398</v>
      </c>
      <c r="QE12" s="34" t="s">
        <v>505</v>
      </c>
      <c r="QF12" s="34" t="s">
        <v>506</v>
      </c>
      <c r="QG12" s="34" t="s">
        <v>507</v>
      </c>
      <c r="QH12" s="34" t="s">
        <v>508</v>
      </c>
      <c r="QI12" s="34" t="s">
        <v>509</v>
      </c>
      <c r="QJ12" s="34" t="s">
        <v>510</v>
      </c>
      <c r="QK12" s="34" t="s">
        <v>511</v>
      </c>
    </row>
    <row r="13" spans="1:453" s="15" customFormat="1" ht="17">
      <c r="A13" s="17" t="s">
        <v>514</v>
      </c>
      <c r="B13" s="18" t="s">
        <v>515</v>
      </c>
      <c r="C13" s="18" t="s">
        <v>516</v>
      </c>
      <c r="D13" s="19" t="s">
        <v>517</v>
      </c>
      <c r="E13" s="16" t="s">
        <v>518</v>
      </c>
      <c r="F13" s="16" t="s">
        <v>520</v>
      </c>
      <c r="G13" s="16" t="s">
        <v>519</v>
      </c>
      <c r="H13" s="16" t="s">
        <v>521</v>
      </c>
      <c r="I13" s="16" t="s">
        <v>522</v>
      </c>
      <c r="J13" s="16" t="s">
        <v>523</v>
      </c>
      <c r="K13" s="16" t="s">
        <v>524</v>
      </c>
      <c r="L13" s="16" t="s">
        <v>525</v>
      </c>
      <c r="M13" s="16" t="s">
        <v>526</v>
      </c>
      <c r="N13" s="16" t="s">
        <v>527</v>
      </c>
      <c r="O13" s="16" t="s">
        <v>528</v>
      </c>
      <c r="P13" s="16" t="s">
        <v>529</v>
      </c>
      <c r="Q13" s="16" t="s">
        <v>530</v>
      </c>
      <c r="R13" s="16" t="s">
        <v>531</v>
      </c>
      <c r="S13" s="16" t="s">
        <v>532</v>
      </c>
      <c r="T13" s="16" t="s">
        <v>533</v>
      </c>
      <c r="U13" s="16" t="s">
        <v>534</v>
      </c>
      <c r="V13" s="16" t="s">
        <v>535</v>
      </c>
      <c r="W13" s="16" t="s">
        <v>536</v>
      </c>
      <c r="X13" s="16" t="s">
        <v>537</v>
      </c>
      <c r="Y13" s="16" t="s">
        <v>538</v>
      </c>
      <c r="Z13" s="16" t="s">
        <v>539</v>
      </c>
      <c r="AA13" s="16" t="s">
        <v>540</v>
      </c>
      <c r="AB13" s="16" t="s">
        <v>541</v>
      </c>
      <c r="AC13" s="16" t="s">
        <v>542</v>
      </c>
      <c r="AD13" s="16" t="s">
        <v>544</v>
      </c>
      <c r="AE13" s="16" t="s">
        <v>545</v>
      </c>
      <c r="AF13" s="16" t="s">
        <v>546</v>
      </c>
      <c r="AG13" s="16" t="s">
        <v>547</v>
      </c>
      <c r="AH13" s="16" t="s">
        <v>548</v>
      </c>
      <c r="AI13" s="16" t="s">
        <v>549</v>
      </c>
      <c r="AJ13" s="16" t="s">
        <v>550</v>
      </c>
      <c r="AK13" s="16" t="s">
        <v>551</v>
      </c>
      <c r="AL13" s="16" t="s">
        <v>552</v>
      </c>
      <c r="AM13" s="16" t="s">
        <v>553</v>
      </c>
      <c r="AN13" s="16" t="s">
        <v>554</v>
      </c>
      <c r="AO13" s="16" t="s">
        <v>555</v>
      </c>
      <c r="AP13" s="16" t="s">
        <v>556</v>
      </c>
      <c r="AQ13" s="16" t="s">
        <v>557</v>
      </c>
      <c r="AR13" s="16" t="s">
        <v>558</v>
      </c>
      <c r="AS13" s="16" t="s">
        <v>559</v>
      </c>
      <c r="AT13" s="16" t="s">
        <v>560</v>
      </c>
      <c r="AU13" s="16" t="s">
        <v>561</v>
      </c>
      <c r="AV13" s="16" t="s">
        <v>562</v>
      </c>
      <c r="AW13" s="16" t="s">
        <v>563</v>
      </c>
      <c r="AX13" s="16" t="s">
        <v>564</v>
      </c>
      <c r="AY13" s="16" t="s">
        <v>565</v>
      </c>
      <c r="AZ13" s="16" t="s">
        <v>566</v>
      </c>
      <c r="BA13" s="16" t="s">
        <v>567</v>
      </c>
      <c r="BB13" s="16">
        <v>78412000</v>
      </c>
      <c r="BC13" s="16" t="s">
        <v>571</v>
      </c>
      <c r="BD13" s="16" t="s">
        <v>573</v>
      </c>
      <c r="BE13" s="16" t="s">
        <v>569</v>
      </c>
      <c r="BF13" s="16" t="s">
        <v>570</v>
      </c>
      <c r="BG13" s="16" t="s">
        <v>572</v>
      </c>
      <c r="BH13" s="16" t="s">
        <v>574</v>
      </c>
      <c r="BI13" s="16" t="s">
        <v>575</v>
      </c>
      <c r="BJ13" s="16" t="s">
        <v>576</v>
      </c>
      <c r="BK13" s="16" t="s">
        <v>577</v>
      </c>
      <c r="BL13" s="16">
        <v>78582000</v>
      </c>
      <c r="BM13" s="16" t="s">
        <v>578</v>
      </c>
      <c r="BN13" s="16" t="s">
        <v>579</v>
      </c>
      <c r="BO13" s="16" t="s">
        <v>580</v>
      </c>
      <c r="BP13" s="16" t="s">
        <v>581</v>
      </c>
      <c r="BQ13" s="16" t="s">
        <v>587</v>
      </c>
      <c r="BR13" s="16" t="s">
        <v>588</v>
      </c>
      <c r="BS13" s="16" t="s">
        <v>589</v>
      </c>
      <c r="BT13" s="16" t="s">
        <v>582</v>
      </c>
      <c r="BU13" s="16" t="s">
        <v>590</v>
      </c>
      <c r="BV13" s="16" t="s">
        <v>591</v>
      </c>
      <c r="BW13" s="16" t="s">
        <v>592</v>
      </c>
      <c r="BX13" s="16" t="s">
        <v>583</v>
      </c>
      <c r="BY13" s="16" t="s">
        <v>584</v>
      </c>
      <c r="BZ13" s="16" t="s">
        <v>585</v>
      </c>
      <c r="CA13" s="16" t="s">
        <v>586</v>
      </c>
      <c r="CB13" s="16" t="s">
        <v>593</v>
      </c>
      <c r="CC13" s="16" t="s">
        <v>594</v>
      </c>
      <c r="CD13" s="16" t="s">
        <v>595</v>
      </c>
      <c r="CE13" s="16" t="s">
        <v>596</v>
      </c>
      <c r="CF13" s="16" t="s">
        <v>597</v>
      </c>
      <c r="CG13" s="20" t="s">
        <v>598</v>
      </c>
      <c r="CH13" s="16" t="s">
        <v>608</v>
      </c>
      <c r="CI13" s="16" t="s">
        <v>606</v>
      </c>
      <c r="CJ13" s="16" t="s">
        <v>607</v>
      </c>
      <c r="CK13" s="16" t="s">
        <v>604</v>
      </c>
      <c r="CL13" s="16" t="s">
        <v>605</v>
      </c>
      <c r="CM13" s="16" t="s">
        <v>603</v>
      </c>
      <c r="CN13" s="16" t="s">
        <v>617</v>
      </c>
      <c r="CO13" s="16">
        <v>78288000</v>
      </c>
      <c r="CP13" s="16" t="s">
        <v>618</v>
      </c>
      <c r="CQ13" s="16" t="s">
        <v>616</v>
      </c>
      <c r="CR13" s="16">
        <v>78418000</v>
      </c>
      <c r="CS13" s="16" t="s">
        <v>609</v>
      </c>
      <c r="CT13" s="16" t="s">
        <v>610</v>
      </c>
      <c r="CU13" s="16" t="s">
        <v>611</v>
      </c>
      <c r="CV13" s="16" t="s">
        <v>612</v>
      </c>
      <c r="CW13" s="16" t="s">
        <v>601</v>
      </c>
      <c r="CX13" s="16" t="s">
        <v>602</v>
      </c>
      <c r="CY13" s="16" t="s">
        <v>599</v>
      </c>
      <c r="CZ13" s="16" t="s">
        <v>600</v>
      </c>
      <c r="DA13" s="16" t="s">
        <v>613</v>
      </c>
      <c r="DB13" s="16" t="s">
        <v>614</v>
      </c>
      <c r="DC13" s="16" t="s">
        <v>615</v>
      </c>
      <c r="DD13" s="16" t="s">
        <v>620</v>
      </c>
      <c r="DE13" s="16" t="s">
        <v>621</v>
      </c>
      <c r="DF13" s="16" t="s">
        <v>622</v>
      </c>
      <c r="DG13" s="16" t="s">
        <v>623</v>
      </c>
      <c r="DH13" s="16" t="s">
        <v>624</v>
      </c>
      <c r="DI13" s="16" t="s">
        <v>625</v>
      </c>
      <c r="DJ13" s="16" t="s">
        <v>626</v>
      </c>
      <c r="DK13" s="16" t="s">
        <v>627</v>
      </c>
      <c r="DL13" s="16" t="s">
        <v>628</v>
      </c>
      <c r="DM13" s="16" t="s">
        <v>629</v>
      </c>
      <c r="DN13" s="16" t="s">
        <v>630</v>
      </c>
      <c r="DO13" s="16" t="s">
        <v>631</v>
      </c>
      <c r="DP13" s="16" t="s">
        <v>633</v>
      </c>
      <c r="DQ13" s="16" t="s">
        <v>634</v>
      </c>
      <c r="DR13" s="16" t="s">
        <v>635</v>
      </c>
      <c r="DS13" s="16" t="s">
        <v>636</v>
      </c>
      <c r="DT13" s="16" t="s">
        <v>637</v>
      </c>
      <c r="DU13" s="16" t="s">
        <v>638</v>
      </c>
      <c r="DV13" s="16" t="s">
        <v>639</v>
      </c>
      <c r="DW13" s="16" t="s">
        <v>640</v>
      </c>
      <c r="DX13" s="16" t="s">
        <v>641</v>
      </c>
      <c r="DY13" s="16" t="s">
        <v>642</v>
      </c>
      <c r="DZ13" s="16">
        <v>78549000</v>
      </c>
      <c r="EA13" s="16" t="s">
        <v>643</v>
      </c>
      <c r="EB13" s="16" t="s">
        <v>644</v>
      </c>
      <c r="EC13" s="16" t="s">
        <v>645</v>
      </c>
      <c r="ED13" s="16" t="s">
        <v>646</v>
      </c>
      <c r="EE13" s="16" t="s">
        <v>647</v>
      </c>
      <c r="EF13" s="16" t="s">
        <v>648</v>
      </c>
      <c r="EG13" s="16" t="s">
        <v>649</v>
      </c>
      <c r="EH13" s="16" t="s">
        <v>650</v>
      </c>
      <c r="EI13" s="16" t="s">
        <v>651</v>
      </c>
      <c r="EJ13" s="21" t="s">
        <v>919</v>
      </c>
      <c r="EK13" s="16" t="s">
        <v>652</v>
      </c>
      <c r="EL13" s="16" t="s">
        <v>653</v>
      </c>
      <c r="EM13" s="16">
        <v>78921000</v>
      </c>
      <c r="EN13" s="16">
        <v>78544100</v>
      </c>
      <c r="EO13" s="16" t="s">
        <v>654</v>
      </c>
      <c r="EP13" s="16" t="s">
        <v>655</v>
      </c>
      <c r="EQ13" s="16">
        <v>108503000</v>
      </c>
      <c r="ER13" s="16">
        <v>108504000</v>
      </c>
      <c r="ES13" s="16" t="s">
        <v>656</v>
      </c>
      <c r="ET13" s="16" t="s">
        <v>657</v>
      </c>
      <c r="EU13" s="16" t="s">
        <v>658</v>
      </c>
      <c r="EV13" s="16" t="s">
        <v>659</v>
      </c>
      <c r="EW13" s="22">
        <v>88705000</v>
      </c>
      <c r="EX13" s="16" t="s">
        <v>661</v>
      </c>
      <c r="EY13" s="16" t="s">
        <v>662</v>
      </c>
      <c r="EZ13" s="16" t="s">
        <v>663</v>
      </c>
      <c r="FA13" s="16" t="s">
        <v>664</v>
      </c>
      <c r="FB13" s="16" t="s">
        <v>665</v>
      </c>
      <c r="FC13" s="16" t="s">
        <v>666</v>
      </c>
      <c r="FD13" s="16" t="s">
        <v>667</v>
      </c>
      <c r="FE13" s="16" t="s">
        <v>668</v>
      </c>
      <c r="FF13" s="16" t="s">
        <v>671</v>
      </c>
      <c r="FG13" s="16" t="s">
        <v>672</v>
      </c>
      <c r="FH13" s="16" t="s">
        <v>673</v>
      </c>
      <c r="FI13" s="16" t="s">
        <v>543</v>
      </c>
      <c r="FJ13" s="16">
        <v>7897100</v>
      </c>
      <c r="FK13" s="16" t="s">
        <v>674</v>
      </c>
      <c r="FL13" s="16" t="s">
        <v>675</v>
      </c>
      <c r="FM13" s="16" t="s">
        <v>676</v>
      </c>
      <c r="FN13" s="16" t="s">
        <v>677</v>
      </c>
      <c r="FO13" s="16" t="s">
        <v>678</v>
      </c>
      <c r="FP13" s="16" t="s">
        <v>679</v>
      </c>
      <c r="FQ13" s="16" t="s">
        <v>680</v>
      </c>
      <c r="FR13" s="16" t="s">
        <v>681</v>
      </c>
      <c r="FS13" s="16">
        <v>596581</v>
      </c>
      <c r="FT13" s="16" t="s">
        <v>682</v>
      </c>
      <c r="FU13" s="16" t="s">
        <v>683</v>
      </c>
      <c r="FV13" s="16" t="s">
        <v>684</v>
      </c>
      <c r="FW13" s="16" t="s">
        <v>685</v>
      </c>
      <c r="FX13" s="16" t="s">
        <v>686</v>
      </c>
      <c r="FY13" s="16" t="s">
        <v>687</v>
      </c>
      <c r="FZ13" s="16" t="s">
        <v>688</v>
      </c>
      <c r="GA13" s="16" t="s">
        <v>689</v>
      </c>
      <c r="GB13" s="16" t="s">
        <v>690</v>
      </c>
      <c r="GC13" s="16" t="s">
        <v>691</v>
      </c>
      <c r="GD13" s="16" t="s">
        <v>692</v>
      </c>
      <c r="GE13" s="16" t="s">
        <v>693</v>
      </c>
      <c r="GF13" s="16" t="s">
        <v>694</v>
      </c>
      <c r="GG13" s="16" t="s">
        <v>695</v>
      </c>
      <c r="GH13" s="16" t="s">
        <v>696</v>
      </c>
      <c r="GI13" s="16" t="s">
        <v>697</v>
      </c>
      <c r="GJ13" s="16">
        <v>138751000</v>
      </c>
      <c r="GK13" s="16">
        <v>78263000</v>
      </c>
      <c r="GL13" s="16" t="s">
        <v>698</v>
      </c>
      <c r="GM13" s="16" t="s">
        <v>699</v>
      </c>
      <c r="GN13" s="16" t="s">
        <v>700</v>
      </c>
      <c r="GO13" s="16" t="s">
        <v>701</v>
      </c>
      <c r="GP13" s="16" t="s">
        <v>702</v>
      </c>
      <c r="GQ13" s="16" t="s">
        <v>704</v>
      </c>
      <c r="GR13" s="16" t="s">
        <v>705</v>
      </c>
      <c r="GS13" s="16" t="s">
        <v>706</v>
      </c>
      <c r="GT13" s="16" t="s">
        <v>707</v>
      </c>
      <c r="GU13" s="16" t="s">
        <v>708</v>
      </c>
      <c r="GV13" s="16" t="s">
        <v>709</v>
      </c>
      <c r="GW13" s="16" t="s">
        <v>710</v>
      </c>
      <c r="GX13" s="16" t="s">
        <v>711</v>
      </c>
      <c r="GY13" s="16" t="s">
        <v>712</v>
      </c>
      <c r="GZ13" s="16" t="s">
        <v>713</v>
      </c>
      <c r="HA13" s="16" t="s">
        <v>714</v>
      </c>
      <c r="HB13" s="16" t="s">
        <v>715</v>
      </c>
      <c r="HC13" s="16" t="s">
        <v>716</v>
      </c>
      <c r="HD13" s="16" t="s">
        <v>717</v>
      </c>
      <c r="HE13" s="16" t="s">
        <v>719</v>
      </c>
      <c r="HF13" s="16" t="s">
        <v>718</v>
      </c>
      <c r="HG13" s="16" t="s">
        <v>720</v>
      </c>
      <c r="HH13" s="16" t="s">
        <v>669</v>
      </c>
      <c r="HI13" s="16" t="s">
        <v>619</v>
      </c>
      <c r="HJ13" s="16" t="s">
        <v>721</v>
      </c>
      <c r="HK13" s="16" t="s">
        <v>722</v>
      </c>
      <c r="HL13" s="16" t="s">
        <v>723</v>
      </c>
      <c r="HM13" s="16" t="s">
        <v>724</v>
      </c>
      <c r="HN13" s="16" t="s">
        <v>725</v>
      </c>
      <c r="HO13" s="16" t="s">
        <v>726</v>
      </c>
      <c r="HP13" s="16" t="s">
        <v>727</v>
      </c>
      <c r="HQ13" s="16" t="s">
        <v>728</v>
      </c>
      <c r="HR13" s="16" t="s">
        <v>729</v>
      </c>
      <c r="HS13" s="16" t="s">
        <v>730</v>
      </c>
      <c r="HT13" s="16" t="s">
        <v>731</v>
      </c>
      <c r="HU13" s="16" t="s">
        <v>732</v>
      </c>
      <c r="HV13" s="16" t="s">
        <v>733</v>
      </c>
      <c r="HW13" s="16" t="s">
        <v>734</v>
      </c>
      <c r="HX13" s="16" t="s">
        <v>735</v>
      </c>
      <c r="HY13" s="16" t="s">
        <v>736</v>
      </c>
      <c r="HZ13" s="16" t="s">
        <v>737</v>
      </c>
      <c r="IA13" s="16">
        <v>78210000</v>
      </c>
      <c r="IB13" s="16" t="s">
        <v>738</v>
      </c>
      <c r="IC13" s="16" t="s">
        <v>739</v>
      </c>
      <c r="ID13" s="16" t="s">
        <v>740</v>
      </c>
      <c r="IE13" s="16" t="s">
        <v>741</v>
      </c>
      <c r="IF13" s="16" t="s">
        <v>742</v>
      </c>
      <c r="IG13" s="16" t="s">
        <v>743</v>
      </c>
      <c r="IH13" s="16" t="s">
        <v>744</v>
      </c>
      <c r="II13" s="16" t="s">
        <v>745</v>
      </c>
      <c r="IJ13" s="15">
        <v>128704000</v>
      </c>
      <c r="IK13" s="15">
        <v>78230000</v>
      </c>
      <c r="IL13" s="16" t="s">
        <v>746</v>
      </c>
      <c r="IM13" s="16" t="s">
        <v>747</v>
      </c>
      <c r="IN13" s="16" t="s">
        <v>748</v>
      </c>
      <c r="IO13" s="16" t="s">
        <v>749</v>
      </c>
      <c r="IP13" s="16" t="s">
        <v>750</v>
      </c>
      <c r="IQ13" s="16" t="s">
        <v>751</v>
      </c>
      <c r="IR13" s="16" t="s">
        <v>752</v>
      </c>
      <c r="IS13" s="16" t="s">
        <v>753</v>
      </c>
      <c r="IT13" s="16" t="s">
        <v>754</v>
      </c>
      <c r="IU13" s="16" t="s">
        <v>755</v>
      </c>
      <c r="IV13" s="16" t="s">
        <v>756</v>
      </c>
      <c r="IW13" s="16" t="s">
        <v>757</v>
      </c>
      <c r="IX13" s="16" t="s">
        <v>758</v>
      </c>
      <c r="IY13" s="16" t="s">
        <v>759</v>
      </c>
      <c r="IZ13" s="16" t="s">
        <v>760</v>
      </c>
      <c r="JA13" s="16" t="s">
        <v>761</v>
      </c>
      <c r="JB13" s="16" t="s">
        <v>762</v>
      </c>
      <c r="JC13" s="16" t="s">
        <v>763</v>
      </c>
      <c r="JD13" s="16" t="s">
        <v>764</v>
      </c>
      <c r="JE13" s="16">
        <v>78968000</v>
      </c>
      <c r="JF13" s="16" t="s">
        <v>766</v>
      </c>
      <c r="JG13" s="16" t="s">
        <v>765</v>
      </c>
      <c r="JH13" s="16" t="s">
        <v>767</v>
      </c>
      <c r="JI13" s="16" t="s">
        <v>935</v>
      </c>
      <c r="JJ13" s="16" t="s">
        <v>936</v>
      </c>
      <c r="JK13" s="16">
        <v>78417000</v>
      </c>
      <c r="JL13" s="16" t="s">
        <v>938</v>
      </c>
      <c r="JM13" s="16" t="s">
        <v>771</v>
      </c>
      <c r="JN13" s="16">
        <v>78408000</v>
      </c>
      <c r="JO13" s="16" t="s">
        <v>770</v>
      </c>
      <c r="JP13" s="16">
        <v>78409000</v>
      </c>
      <c r="JQ13" s="16" t="s">
        <v>772</v>
      </c>
      <c r="JR13" s="16">
        <v>78407000</v>
      </c>
      <c r="JS13" s="16" t="s">
        <v>940</v>
      </c>
      <c r="JT13" s="16" t="s">
        <v>768</v>
      </c>
      <c r="JU13" s="16" t="s">
        <v>773</v>
      </c>
      <c r="JV13" s="16" t="s">
        <v>769</v>
      </c>
      <c r="JW13" s="16" t="s">
        <v>774</v>
      </c>
      <c r="JX13" s="16" t="s">
        <v>775</v>
      </c>
      <c r="JY13" s="16" t="s">
        <v>776</v>
      </c>
      <c r="JZ13" s="16" t="s">
        <v>777</v>
      </c>
      <c r="KA13" s="16" t="s">
        <v>778</v>
      </c>
      <c r="KB13" s="16" t="s">
        <v>779</v>
      </c>
      <c r="KC13" s="16" t="s">
        <v>780</v>
      </c>
      <c r="KD13" s="16" t="s">
        <v>781</v>
      </c>
      <c r="KE13" s="16" t="s">
        <v>782</v>
      </c>
      <c r="KF13" s="16" t="s">
        <v>783</v>
      </c>
      <c r="KG13" s="16" t="s">
        <v>784</v>
      </c>
      <c r="KH13" s="16" t="s">
        <v>785</v>
      </c>
      <c r="KI13" s="16" t="s">
        <v>786</v>
      </c>
      <c r="KJ13" s="16" t="s">
        <v>787</v>
      </c>
      <c r="KK13" s="16" t="s">
        <v>512</v>
      </c>
      <c r="KL13" s="16" t="s">
        <v>788</v>
      </c>
      <c r="KM13" s="16" t="s">
        <v>789</v>
      </c>
      <c r="KN13" s="16" t="s">
        <v>790</v>
      </c>
      <c r="KO13" s="16" t="s">
        <v>791</v>
      </c>
      <c r="KP13" s="16" t="s">
        <v>792</v>
      </c>
      <c r="KQ13" s="16" t="s">
        <v>793</v>
      </c>
      <c r="KR13" s="16" t="s">
        <v>794</v>
      </c>
      <c r="KS13" s="16" t="s">
        <v>795</v>
      </c>
      <c r="KT13" s="16" t="s">
        <v>796</v>
      </c>
      <c r="KU13" s="16" t="s">
        <v>797</v>
      </c>
      <c r="KV13" s="16" t="s">
        <v>798</v>
      </c>
      <c r="KW13" s="16">
        <v>38751000</v>
      </c>
      <c r="KX13" s="16" t="s">
        <v>799</v>
      </c>
      <c r="KY13" s="16" t="s">
        <v>800</v>
      </c>
      <c r="KZ13" s="16" t="s">
        <v>801</v>
      </c>
      <c r="LA13" s="16" t="s">
        <v>802</v>
      </c>
      <c r="LB13" s="16" t="s">
        <v>803</v>
      </c>
      <c r="LC13" s="16" t="s">
        <v>804</v>
      </c>
      <c r="LD13" s="16" t="s">
        <v>805</v>
      </c>
      <c r="LE13" s="16" t="s">
        <v>806</v>
      </c>
      <c r="LF13" s="16" t="s">
        <v>807</v>
      </c>
      <c r="LG13" s="16" t="s">
        <v>808</v>
      </c>
      <c r="LH13" s="16" t="s">
        <v>809</v>
      </c>
      <c r="LI13" s="16" t="s">
        <v>810</v>
      </c>
      <c r="LJ13" s="16" t="s">
        <v>811</v>
      </c>
      <c r="LK13" s="16" t="s">
        <v>812</v>
      </c>
      <c r="LL13" s="16" t="s">
        <v>813</v>
      </c>
      <c r="LM13" s="16">
        <v>78278000</v>
      </c>
      <c r="LN13" s="16" t="s">
        <v>814</v>
      </c>
      <c r="LO13" s="16">
        <v>78940000</v>
      </c>
      <c r="LP13" s="16" t="s">
        <v>815</v>
      </c>
      <c r="LQ13" s="16" t="s">
        <v>816</v>
      </c>
      <c r="LR13" s="16" t="s">
        <v>816</v>
      </c>
      <c r="LS13" s="16" t="s">
        <v>817</v>
      </c>
      <c r="LT13" s="16" t="s">
        <v>818</v>
      </c>
      <c r="LU13" s="16" t="s">
        <v>819</v>
      </c>
      <c r="LV13" s="16">
        <v>78216000</v>
      </c>
      <c r="LW13" s="16" t="s">
        <v>820</v>
      </c>
      <c r="LX13" s="23" t="s">
        <v>821</v>
      </c>
      <c r="LY13" s="16" t="s">
        <v>822</v>
      </c>
      <c r="LZ13" s="16" t="s">
        <v>823</v>
      </c>
      <c r="MA13" s="16" t="s">
        <v>824</v>
      </c>
      <c r="MB13" s="16" t="s">
        <v>825</v>
      </c>
      <c r="MC13" s="16" t="s">
        <v>826</v>
      </c>
      <c r="MD13" s="16" t="s">
        <v>827</v>
      </c>
      <c r="ME13" s="16" t="s">
        <v>828</v>
      </c>
      <c r="MF13" s="16" t="s">
        <v>829</v>
      </c>
      <c r="MG13" s="16" t="s">
        <v>830</v>
      </c>
      <c r="MH13" s="37" t="s">
        <v>926</v>
      </c>
      <c r="MI13" s="16" t="s">
        <v>831</v>
      </c>
      <c r="MJ13" s="16" t="s">
        <v>832</v>
      </c>
      <c r="MK13" s="16" t="s">
        <v>833</v>
      </c>
      <c r="ML13" s="104" t="s">
        <v>834</v>
      </c>
      <c r="MM13" s="109" t="s">
        <v>836</v>
      </c>
      <c r="MN13" s="106" t="s">
        <v>837</v>
      </c>
      <c r="MO13" s="16" t="s">
        <v>838</v>
      </c>
      <c r="MP13" s="16" t="s">
        <v>839</v>
      </c>
      <c r="MQ13" s="16" t="s">
        <v>840</v>
      </c>
      <c r="MR13" s="16" t="s">
        <v>841</v>
      </c>
      <c r="MS13" s="16" t="s">
        <v>842</v>
      </c>
      <c r="MT13" s="16" t="s">
        <v>843</v>
      </c>
      <c r="MU13" s="16" t="s">
        <v>844</v>
      </c>
      <c r="MV13" s="16" t="s">
        <v>845</v>
      </c>
      <c r="MW13" s="16" t="s">
        <v>847</v>
      </c>
      <c r="MX13" s="16" t="s">
        <v>848</v>
      </c>
      <c r="MY13" s="16" t="s">
        <v>849</v>
      </c>
      <c r="MZ13" s="16" t="s">
        <v>850</v>
      </c>
      <c r="NA13" s="16" t="s">
        <v>513</v>
      </c>
      <c r="NB13" s="16">
        <v>128726000</v>
      </c>
      <c r="NC13" s="16">
        <v>78962000</v>
      </c>
      <c r="ND13" s="16">
        <v>108514000</v>
      </c>
      <c r="NE13" s="16" t="s">
        <v>851</v>
      </c>
      <c r="NF13" s="16" t="s">
        <v>852</v>
      </c>
      <c r="NG13" s="16" t="s">
        <v>853</v>
      </c>
      <c r="NH13" s="16" t="s">
        <v>854</v>
      </c>
      <c r="NI13" s="16" t="s">
        <v>855</v>
      </c>
      <c r="NJ13" s="16" t="s">
        <v>856</v>
      </c>
      <c r="NK13" s="16" t="s">
        <v>857</v>
      </c>
      <c r="NL13" s="16" t="s">
        <v>858</v>
      </c>
      <c r="NM13" s="16" t="s">
        <v>860</v>
      </c>
      <c r="NN13" s="16" t="s">
        <v>861</v>
      </c>
      <c r="NO13" s="16" t="s">
        <v>862</v>
      </c>
      <c r="NP13" s="16" t="s">
        <v>863</v>
      </c>
      <c r="NQ13" s="16" t="s">
        <v>864</v>
      </c>
      <c r="NR13" s="16" t="s">
        <v>865</v>
      </c>
      <c r="NS13" s="16" t="s">
        <v>866</v>
      </c>
      <c r="NT13" s="16" t="s">
        <v>867</v>
      </c>
      <c r="NU13" s="16" t="s">
        <v>868</v>
      </c>
      <c r="NV13" s="16" t="s">
        <v>869</v>
      </c>
      <c r="NW13" s="16" t="s">
        <v>870</v>
      </c>
      <c r="NX13" s="16" t="s">
        <v>871</v>
      </c>
      <c r="NY13" s="16" t="s">
        <v>872</v>
      </c>
      <c r="NZ13" s="16">
        <v>78696000</v>
      </c>
      <c r="OA13" s="16" t="s">
        <v>873</v>
      </c>
      <c r="OB13" s="16" t="s">
        <v>874</v>
      </c>
      <c r="OC13" s="16" t="s">
        <v>875</v>
      </c>
      <c r="OD13" s="16">
        <v>78411000</v>
      </c>
      <c r="OE13" s="16" t="s">
        <v>877</v>
      </c>
      <c r="OF13" s="16" t="s">
        <v>878</v>
      </c>
      <c r="OG13" s="16" t="s">
        <v>879</v>
      </c>
      <c r="OH13" s="16" t="s">
        <v>880</v>
      </c>
      <c r="OI13" s="16" t="s">
        <v>881</v>
      </c>
      <c r="OJ13" s="16" t="s">
        <v>882</v>
      </c>
      <c r="OK13" s="16" t="s">
        <v>883</v>
      </c>
      <c r="OL13" s="16" t="s">
        <v>884</v>
      </c>
      <c r="OM13" s="16" t="s">
        <v>885</v>
      </c>
      <c r="ON13" s="16" t="s">
        <v>886</v>
      </c>
      <c r="OO13" s="16" t="s">
        <v>887</v>
      </c>
      <c r="OP13" s="16" t="s">
        <v>889</v>
      </c>
      <c r="OQ13" s="16" t="s">
        <v>890</v>
      </c>
      <c r="OR13" s="16">
        <v>78548000</v>
      </c>
      <c r="OS13" s="16" t="s">
        <v>891</v>
      </c>
      <c r="OT13" s="16" t="s">
        <v>892</v>
      </c>
      <c r="OU13" s="16" t="s">
        <v>893</v>
      </c>
      <c r="OV13" s="16"/>
      <c r="OW13" s="152"/>
      <c r="OX13" s="171"/>
      <c r="OY13" s="179"/>
      <c r="OZ13" s="173"/>
      <c r="PB13" s="16">
        <v>78692000</v>
      </c>
      <c r="PC13" s="16">
        <v>78617000</v>
      </c>
      <c r="PD13" s="16" t="s">
        <v>568</v>
      </c>
      <c r="PE13" s="16" t="s">
        <v>632</v>
      </c>
      <c r="PF13" s="16" t="s">
        <v>660</v>
      </c>
      <c r="PG13" s="16" t="s">
        <v>670</v>
      </c>
      <c r="PH13" s="16" t="s">
        <v>703</v>
      </c>
      <c r="PI13" s="16" t="s">
        <v>835</v>
      </c>
      <c r="PJ13" s="16" t="s">
        <v>846</v>
      </c>
      <c r="PK13" s="16" t="s">
        <v>859</v>
      </c>
      <c r="PL13" s="16" t="s">
        <v>876</v>
      </c>
      <c r="PM13" s="16" t="s">
        <v>888</v>
      </c>
      <c r="PO13" s="16" t="s">
        <v>894</v>
      </c>
      <c r="PP13" s="16" t="s">
        <v>895</v>
      </c>
      <c r="PQ13" s="16" t="s">
        <v>896</v>
      </c>
      <c r="PR13" s="16" t="s">
        <v>897</v>
      </c>
      <c r="PS13" s="16" t="s">
        <v>898</v>
      </c>
      <c r="PT13" s="16" t="s">
        <v>899</v>
      </c>
      <c r="PU13" s="16" t="s">
        <v>900</v>
      </c>
      <c r="PV13" s="16" t="s">
        <v>901</v>
      </c>
      <c r="PW13" s="16" t="s">
        <v>902</v>
      </c>
      <c r="PY13" s="16" t="s">
        <v>903</v>
      </c>
      <c r="PZ13" s="16">
        <v>108513000</v>
      </c>
      <c r="QA13" s="16" t="s">
        <v>904</v>
      </c>
      <c r="QB13" s="16" t="s">
        <v>905</v>
      </c>
      <c r="QC13" s="16" t="s">
        <v>906</v>
      </c>
      <c r="QD13" s="16" t="s">
        <v>907</v>
      </c>
      <c r="QE13" s="16" t="s">
        <v>908</v>
      </c>
      <c r="QF13" s="16" t="s">
        <v>909</v>
      </c>
      <c r="QG13" s="16" t="s">
        <v>581</v>
      </c>
      <c r="QH13" s="16">
        <v>78232000</v>
      </c>
      <c r="QI13" s="16" t="s">
        <v>910</v>
      </c>
      <c r="QJ13" s="16" t="s">
        <v>911</v>
      </c>
      <c r="QK13" s="16" t="s">
        <v>912</v>
      </c>
    </row>
    <row r="14" spans="1:453" s="24" customFormat="1">
      <c r="A14" s="120" t="s">
        <v>1194</v>
      </c>
      <c r="B14" s="121"/>
      <c r="C14" s="121"/>
      <c r="D14" s="122"/>
      <c r="E14" s="109">
        <v>911531</v>
      </c>
      <c r="F14" s="109">
        <v>79094</v>
      </c>
      <c r="G14" s="109">
        <v>92769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>
        <v>134379</v>
      </c>
      <c r="BC14" s="109">
        <v>87403</v>
      </c>
      <c r="BD14" s="109">
        <v>85816</v>
      </c>
      <c r="BE14" s="109">
        <v>91131</v>
      </c>
      <c r="BF14" s="109">
        <v>90779</v>
      </c>
      <c r="BG14" s="109">
        <v>4331</v>
      </c>
      <c r="BH14" s="109"/>
      <c r="BI14" s="109"/>
      <c r="BJ14" s="109"/>
      <c r="BK14" s="109"/>
      <c r="BL14" s="109"/>
      <c r="BM14" s="109"/>
      <c r="BN14" s="109"/>
      <c r="BO14" s="109"/>
      <c r="BP14" s="109">
        <v>90273</v>
      </c>
      <c r="BQ14" s="109">
        <v>89949</v>
      </c>
      <c r="BR14" s="109">
        <v>92325</v>
      </c>
      <c r="BS14" s="109">
        <v>92327</v>
      </c>
      <c r="BT14" s="109">
        <v>92716</v>
      </c>
      <c r="BU14" s="109">
        <v>91303</v>
      </c>
      <c r="BV14" s="109">
        <v>91305</v>
      </c>
      <c r="BW14" s="109">
        <v>91307</v>
      </c>
      <c r="BX14" s="109">
        <v>631426</v>
      </c>
      <c r="BY14" s="109">
        <v>346763</v>
      </c>
      <c r="BZ14" s="109">
        <v>92987</v>
      </c>
      <c r="CA14" s="109">
        <v>522074</v>
      </c>
      <c r="CB14" s="109"/>
      <c r="CC14" s="109"/>
      <c r="CD14" s="109"/>
      <c r="CE14" s="109"/>
      <c r="CF14" s="109"/>
      <c r="CG14" s="123"/>
      <c r="CH14" s="128">
        <v>90862</v>
      </c>
      <c r="CI14" s="128">
        <v>90841</v>
      </c>
      <c r="CJ14" s="128">
        <v>90842</v>
      </c>
      <c r="CK14" s="128">
        <v>90508</v>
      </c>
      <c r="CL14" s="128" t="s">
        <v>1193</v>
      </c>
      <c r="CM14" s="128">
        <v>6361</v>
      </c>
      <c r="CN14" s="128">
        <v>549803</v>
      </c>
      <c r="CO14" s="128">
        <v>783027</v>
      </c>
      <c r="CP14" s="128">
        <v>92997</v>
      </c>
      <c r="CQ14" s="128">
        <v>273398</v>
      </c>
      <c r="CR14" s="128">
        <v>934316</v>
      </c>
      <c r="CS14" s="128">
        <v>91309</v>
      </c>
      <c r="CT14" s="128">
        <v>91280</v>
      </c>
      <c r="CU14" s="128">
        <v>91339</v>
      </c>
      <c r="CV14" s="128">
        <v>91949</v>
      </c>
      <c r="CW14" s="128">
        <v>92864</v>
      </c>
      <c r="CX14" s="128">
        <v>92865</v>
      </c>
      <c r="CY14" s="128">
        <v>92734</v>
      </c>
      <c r="CZ14" s="128">
        <v>92736</v>
      </c>
      <c r="DA14" s="128">
        <v>92349</v>
      </c>
      <c r="DB14" s="128">
        <v>92318</v>
      </c>
      <c r="DC14" s="128">
        <v>92320</v>
      </c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24"/>
      <c r="EK14" s="109"/>
      <c r="EL14" s="109"/>
      <c r="EM14" s="109"/>
      <c r="EN14" s="109">
        <v>89917</v>
      </c>
      <c r="EO14" s="109">
        <v>79127</v>
      </c>
      <c r="EP14" s="109">
        <v>80974</v>
      </c>
      <c r="EQ14" s="109">
        <v>89916</v>
      </c>
      <c r="ER14" s="109">
        <v>90285</v>
      </c>
      <c r="ES14" s="109">
        <v>90639</v>
      </c>
      <c r="ET14" s="109"/>
      <c r="EU14" s="109"/>
      <c r="EV14" s="109"/>
      <c r="EW14" s="125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>
        <v>92250</v>
      </c>
      <c r="FY14" s="109">
        <v>4335</v>
      </c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26"/>
      <c r="LY14" s="109"/>
      <c r="LZ14" s="109"/>
      <c r="MA14" s="109"/>
      <c r="MB14" s="109"/>
      <c r="MC14" s="109">
        <v>90536</v>
      </c>
      <c r="MD14">
        <v>89864</v>
      </c>
      <c r="ME14" s="109">
        <v>79959</v>
      </c>
      <c r="MF14" s="109"/>
      <c r="MG14" s="109"/>
      <c r="MH14" s="127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09"/>
      <c r="NS14" s="109"/>
      <c r="NT14" s="109"/>
      <c r="NU14" s="109"/>
      <c r="NV14" s="109"/>
      <c r="NW14" s="109"/>
      <c r="NX14" s="109"/>
      <c r="NY14" s="109"/>
      <c r="NZ14" s="109"/>
      <c r="OA14" s="109"/>
      <c r="OB14" s="109"/>
      <c r="OC14" s="109"/>
      <c r="OD14" s="109"/>
      <c r="OE14" s="109"/>
      <c r="OF14" s="109"/>
      <c r="OG14" s="109"/>
      <c r="OH14" s="109"/>
      <c r="OI14" s="109"/>
      <c r="OJ14" s="109"/>
      <c r="OK14" s="109"/>
      <c r="OL14" s="109"/>
      <c r="OM14" s="109"/>
      <c r="ON14" s="109"/>
      <c r="OO14" s="109"/>
      <c r="OP14" s="109"/>
      <c r="OQ14" s="109"/>
      <c r="OR14" s="109"/>
      <c r="OS14" s="109"/>
      <c r="OT14" s="109"/>
      <c r="OU14" s="109"/>
      <c r="OV14" s="109"/>
      <c r="OW14" s="6"/>
      <c r="OX14" s="165"/>
      <c r="OY14" s="181"/>
      <c r="OZ14" s="165"/>
      <c r="PB14" s="109" t="s">
        <v>1198</v>
      </c>
      <c r="PC14" s="109" t="s">
        <v>1198</v>
      </c>
      <c r="PD14" s="109"/>
      <c r="PE14" s="109"/>
      <c r="PF14" s="109"/>
      <c r="PG14" s="109"/>
      <c r="PH14" s="109"/>
      <c r="PI14" s="109"/>
      <c r="PJ14" s="109"/>
      <c r="PK14" s="109"/>
      <c r="PL14" s="109"/>
      <c r="PM14" s="109"/>
      <c r="PO14" s="109"/>
      <c r="PP14" s="109"/>
      <c r="PQ14" s="109"/>
      <c r="PR14" s="109"/>
      <c r="PS14" s="109"/>
      <c r="PT14" s="109"/>
      <c r="PU14" s="109"/>
      <c r="PV14" s="109"/>
      <c r="PW14" s="109"/>
      <c r="PY14" s="109"/>
      <c r="PZ14" s="109"/>
      <c r="QA14" s="109"/>
      <c r="QB14" s="109"/>
      <c r="QC14" s="109"/>
      <c r="QD14" s="109"/>
      <c r="QE14" s="109"/>
      <c r="QF14" s="109"/>
      <c r="QG14" s="109"/>
      <c r="QH14" s="109"/>
      <c r="QI14" s="109"/>
      <c r="QJ14" s="109"/>
      <c r="QK14" s="109"/>
    </row>
    <row r="15" spans="1:453" s="186" customForma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3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182"/>
      <c r="IV15" s="182"/>
      <c r="IW15" s="182"/>
      <c r="IX15" s="182"/>
      <c r="IY15" s="182"/>
      <c r="IZ15" s="182"/>
      <c r="JA15" s="182"/>
      <c r="JB15" s="182"/>
      <c r="JC15" s="182"/>
      <c r="JD15" s="182"/>
      <c r="JE15" s="182"/>
      <c r="JF15" s="182"/>
      <c r="JG15" s="182"/>
      <c r="JH15" s="182"/>
      <c r="JI15" s="182"/>
      <c r="JJ15" s="182"/>
      <c r="JK15" s="182"/>
      <c r="JL15" s="182"/>
      <c r="JM15" s="182"/>
      <c r="JN15" s="182"/>
      <c r="JO15" s="182"/>
      <c r="JP15" s="182"/>
      <c r="JQ15" s="182"/>
      <c r="JR15" s="182"/>
      <c r="JS15" s="182"/>
      <c r="JT15" s="182"/>
      <c r="JU15" s="182"/>
      <c r="JV15" s="182"/>
      <c r="JW15" s="182"/>
      <c r="JX15" s="182"/>
      <c r="JY15" s="182"/>
      <c r="JZ15" s="182"/>
      <c r="KA15" s="182"/>
      <c r="KB15" s="182"/>
      <c r="KC15" s="182"/>
      <c r="KD15" s="182"/>
      <c r="KE15" s="182"/>
      <c r="KF15" s="182"/>
      <c r="KG15" s="182"/>
      <c r="KH15" s="182"/>
      <c r="KI15" s="182"/>
      <c r="KJ15" s="182"/>
      <c r="KK15" s="182"/>
      <c r="KL15" s="182"/>
      <c r="KM15" s="182"/>
      <c r="KN15" s="182"/>
      <c r="KO15" s="182"/>
      <c r="KP15" s="182"/>
      <c r="KQ15" s="182"/>
      <c r="KR15" s="182"/>
      <c r="KS15" s="182"/>
      <c r="KT15" s="182"/>
      <c r="KU15" s="182"/>
      <c r="KV15" s="182"/>
      <c r="KW15" s="182"/>
      <c r="KX15" s="182"/>
      <c r="KY15" s="182"/>
      <c r="KZ15" s="182"/>
      <c r="LA15" s="182"/>
      <c r="LB15" s="182"/>
      <c r="LC15" s="182"/>
      <c r="LD15" s="182"/>
      <c r="LE15" s="182"/>
      <c r="LF15" s="182"/>
      <c r="LG15" s="182"/>
      <c r="LH15" s="182"/>
      <c r="LI15" s="182"/>
      <c r="LJ15" s="182"/>
      <c r="LK15" s="182"/>
      <c r="LL15" s="182"/>
      <c r="LM15" s="182"/>
      <c r="LN15" s="182"/>
      <c r="LO15" s="182"/>
      <c r="LP15" s="182"/>
      <c r="LQ15" s="182"/>
      <c r="LR15" s="182"/>
      <c r="LS15" s="182"/>
      <c r="LT15" s="182"/>
      <c r="LU15" s="182"/>
      <c r="LV15" s="182"/>
      <c r="LW15" s="182"/>
      <c r="LX15" s="182"/>
      <c r="LY15" s="182"/>
      <c r="LZ15" s="182"/>
      <c r="MA15" s="182"/>
      <c r="MB15" s="182"/>
      <c r="MC15" s="182"/>
      <c r="MD15" s="182"/>
      <c r="ME15" s="182"/>
      <c r="MF15" s="182"/>
      <c r="MG15" s="182"/>
      <c r="MH15" s="182"/>
      <c r="MI15" s="182"/>
      <c r="MJ15" s="182"/>
      <c r="MK15" s="182"/>
      <c r="ML15" s="182"/>
      <c r="MM15" s="182"/>
      <c r="MN15" s="182"/>
      <c r="MO15" s="182"/>
      <c r="MP15" s="182"/>
      <c r="MQ15" s="182"/>
      <c r="MR15" s="182"/>
      <c r="MS15" s="182"/>
      <c r="MT15" s="182"/>
      <c r="MU15" s="182"/>
      <c r="MV15" s="182"/>
      <c r="MW15" s="182"/>
      <c r="MX15" s="182"/>
      <c r="MY15" s="182"/>
      <c r="MZ15" s="182"/>
      <c r="NA15" s="182"/>
      <c r="NB15" s="182"/>
      <c r="NC15" s="182"/>
      <c r="ND15" s="182"/>
      <c r="NE15" s="182"/>
      <c r="NF15" s="182"/>
      <c r="NG15" s="182"/>
      <c r="NH15" s="182"/>
      <c r="NI15" s="182"/>
      <c r="NJ15" s="182"/>
      <c r="NK15" s="182"/>
      <c r="NL15" s="182"/>
      <c r="NM15" s="182"/>
      <c r="NN15" s="182"/>
      <c r="NO15" s="182"/>
      <c r="NP15" s="182"/>
      <c r="NQ15" s="182"/>
      <c r="NR15" s="182"/>
      <c r="NS15" s="182"/>
      <c r="NT15" s="182"/>
      <c r="NU15" s="182"/>
      <c r="NV15" s="182"/>
      <c r="NW15" s="182"/>
      <c r="NX15" s="182"/>
      <c r="NY15" s="182"/>
      <c r="NZ15" s="182"/>
      <c r="OA15" s="182"/>
      <c r="OB15" s="182"/>
      <c r="OC15" s="182"/>
      <c r="OD15" s="182"/>
      <c r="OE15" s="182"/>
      <c r="OF15" s="182"/>
      <c r="OG15" s="182"/>
      <c r="OH15" s="182"/>
      <c r="OI15" s="182"/>
      <c r="OJ15" s="182"/>
      <c r="OK15" s="182"/>
      <c r="OL15" s="182"/>
      <c r="OM15" s="182"/>
      <c r="ON15" s="182"/>
      <c r="OO15" s="182"/>
      <c r="OP15" s="182"/>
      <c r="OQ15" s="182"/>
      <c r="OR15" s="182"/>
      <c r="OS15" s="182"/>
      <c r="OT15" s="182"/>
      <c r="OU15" s="182"/>
      <c r="OV15" s="182"/>
      <c r="OW15" s="184"/>
      <c r="OX15" s="185"/>
      <c r="OY15" s="185"/>
      <c r="OZ15" s="185"/>
      <c r="PB15" s="182"/>
      <c r="PC15" s="182"/>
      <c r="PD15" s="182"/>
      <c r="PE15" s="182"/>
      <c r="PF15" s="182"/>
      <c r="PG15" s="182"/>
      <c r="PH15" s="182"/>
      <c r="PI15" s="182"/>
      <c r="PJ15" s="182"/>
      <c r="PK15" s="182"/>
      <c r="PL15" s="182"/>
      <c r="PM15" s="182"/>
      <c r="PO15" s="182"/>
      <c r="PP15" s="182"/>
      <c r="PQ15" s="182"/>
      <c r="PR15" s="182"/>
      <c r="PS15" s="182"/>
      <c r="PT15" s="182"/>
      <c r="PU15" s="182"/>
      <c r="PV15" s="182"/>
      <c r="PW15" s="182"/>
      <c r="PY15" s="182"/>
      <c r="PZ15" s="182"/>
      <c r="QA15" s="182"/>
      <c r="QB15" s="182"/>
      <c r="QC15" s="182"/>
      <c r="QD15" s="182"/>
      <c r="QE15" s="182"/>
      <c r="QF15" s="182"/>
      <c r="QG15" s="182"/>
      <c r="QH15" s="182"/>
      <c r="QI15" s="182"/>
      <c r="QJ15" s="182"/>
      <c r="QK15" s="182"/>
    </row>
    <row r="16" spans="1:453" s="45" customFormat="1">
      <c r="A16" s="47" t="s">
        <v>948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4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6"/>
      <c r="OX16" s="167"/>
      <c r="OY16" s="167"/>
      <c r="OZ16" s="167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O16" s="43"/>
      <c r="PP16" s="43"/>
      <c r="PQ16" s="43"/>
      <c r="PR16" s="43"/>
      <c r="PS16" s="43"/>
      <c r="PT16" s="43"/>
      <c r="PU16" s="43"/>
      <c r="PV16" s="43"/>
      <c r="PW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</row>
    <row r="17" spans="1:829" s="194" customFormat="1">
      <c r="A17" s="187" t="s">
        <v>942</v>
      </c>
      <c r="B17" s="188"/>
      <c r="C17" s="188"/>
      <c r="D17" s="188"/>
      <c r="E17" s="188"/>
      <c r="F17" s="188"/>
      <c r="G17" s="188"/>
      <c r="H17" s="189">
        <v>43776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90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9">
        <v>43762</v>
      </c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91">
        <v>43767</v>
      </c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9">
        <v>43762</v>
      </c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  <c r="IW17" s="188"/>
      <c r="IX17" s="188"/>
      <c r="IY17" s="188"/>
      <c r="IZ17" s="188"/>
      <c r="JA17" s="188"/>
      <c r="JB17" s="188"/>
      <c r="JC17" s="188"/>
      <c r="JD17" s="188"/>
      <c r="JE17" s="188"/>
      <c r="JF17" s="188"/>
      <c r="JG17" s="188"/>
      <c r="JH17" s="188"/>
      <c r="JI17" s="188"/>
      <c r="JJ17" s="188"/>
      <c r="JK17" s="188"/>
      <c r="JL17" s="188"/>
      <c r="JM17" s="188"/>
      <c r="JN17" s="188"/>
      <c r="JO17" s="188"/>
      <c r="JP17" s="188"/>
      <c r="JQ17" s="188"/>
      <c r="JR17" s="188"/>
      <c r="JS17" s="188"/>
      <c r="JT17" s="188"/>
      <c r="JU17" s="188"/>
      <c r="JV17" s="188"/>
      <c r="JW17" s="188"/>
      <c r="JX17" s="188"/>
      <c r="JY17" s="188"/>
      <c r="JZ17" s="188"/>
      <c r="KA17" s="188"/>
      <c r="KB17" s="188"/>
      <c r="KC17" s="188"/>
      <c r="KD17" s="188"/>
      <c r="KE17" s="188"/>
      <c r="KF17" s="188"/>
      <c r="KG17" s="188"/>
      <c r="KH17" s="188"/>
      <c r="KI17" s="188"/>
      <c r="KJ17" s="188"/>
      <c r="KK17" s="188"/>
      <c r="KL17" s="188"/>
      <c r="KM17" s="188"/>
      <c r="KN17" s="188"/>
      <c r="KO17" s="189">
        <v>43767</v>
      </c>
      <c r="KP17" s="188"/>
      <c r="KQ17" s="188"/>
      <c r="KR17" s="188"/>
      <c r="KS17" s="188"/>
      <c r="KT17" s="188"/>
      <c r="KU17" s="188"/>
      <c r="KV17" s="188"/>
      <c r="KW17" s="188"/>
      <c r="KX17" s="188"/>
      <c r="KY17" s="188"/>
      <c r="KZ17" s="188"/>
      <c r="LA17" s="188"/>
      <c r="LB17" s="188"/>
      <c r="LC17" s="188"/>
      <c r="LD17" s="188"/>
      <c r="LE17" s="188"/>
      <c r="LF17" s="188"/>
      <c r="LG17" s="188"/>
      <c r="LH17" s="188"/>
      <c r="LI17" s="188"/>
      <c r="LJ17" s="188"/>
      <c r="LK17" s="188"/>
      <c r="LL17" s="189">
        <v>43773</v>
      </c>
      <c r="LM17" s="188"/>
      <c r="LN17" s="188"/>
      <c r="LO17" s="188"/>
      <c r="LP17" s="188"/>
      <c r="LQ17" s="189">
        <v>43782</v>
      </c>
      <c r="LR17" s="188"/>
      <c r="LS17" s="188"/>
      <c r="LT17" s="188"/>
      <c r="LU17" s="188"/>
      <c r="LV17" s="188"/>
      <c r="LW17" s="188"/>
      <c r="LX17" s="188"/>
      <c r="LY17" s="188"/>
      <c r="LZ17" s="188"/>
      <c r="MA17" s="188"/>
      <c r="MB17" s="188"/>
      <c r="MC17" s="189">
        <v>43768</v>
      </c>
      <c r="MD17" s="189">
        <v>43768</v>
      </c>
      <c r="ME17" s="189">
        <v>43768</v>
      </c>
      <c r="MF17" s="188"/>
      <c r="MG17" s="188"/>
      <c r="MH17" s="188"/>
      <c r="MI17" s="188"/>
      <c r="MJ17" s="188"/>
      <c r="MK17" s="188"/>
      <c r="ML17" s="188"/>
      <c r="MM17" s="188"/>
      <c r="MN17" s="188"/>
      <c r="MO17" s="188"/>
      <c r="MP17" s="188"/>
      <c r="MQ17" s="188"/>
      <c r="MR17" s="188"/>
      <c r="MS17" s="188"/>
      <c r="MT17" s="188"/>
      <c r="MU17" s="188"/>
      <c r="MV17" s="188"/>
      <c r="MW17" s="188"/>
      <c r="MX17" s="188"/>
      <c r="MY17" s="188"/>
      <c r="MZ17" s="188"/>
      <c r="NA17" s="189">
        <v>43767</v>
      </c>
      <c r="NB17" s="188"/>
      <c r="NC17" s="188"/>
      <c r="ND17" s="188"/>
      <c r="NE17" s="188"/>
      <c r="NF17" s="188"/>
      <c r="NG17" s="188"/>
      <c r="NH17" s="188"/>
      <c r="NI17" s="188"/>
      <c r="NJ17" s="188"/>
      <c r="NK17" s="188"/>
      <c r="NL17" s="188"/>
      <c r="NM17" s="188"/>
      <c r="NN17" s="188"/>
      <c r="NO17" s="188"/>
      <c r="NP17" s="188"/>
      <c r="NQ17" s="188"/>
      <c r="NR17" s="188"/>
      <c r="NS17" s="188"/>
      <c r="NT17" s="188"/>
      <c r="NU17" s="188"/>
      <c r="NV17" s="188"/>
      <c r="NW17" s="188"/>
      <c r="NX17" s="188"/>
      <c r="NY17" s="188"/>
      <c r="NZ17" s="188"/>
      <c r="OA17" s="188"/>
      <c r="OB17" s="188"/>
      <c r="OC17" s="188"/>
      <c r="OD17" s="188"/>
      <c r="OE17" s="188"/>
      <c r="OF17" s="188"/>
      <c r="OG17" s="188"/>
      <c r="OH17" s="188"/>
      <c r="OI17" s="188"/>
      <c r="OJ17" s="188"/>
      <c r="OK17" s="188"/>
      <c r="OL17" s="188"/>
      <c r="OM17" s="188"/>
      <c r="ON17" s="188"/>
      <c r="OO17" s="188"/>
      <c r="OP17" s="188"/>
      <c r="OQ17" s="188"/>
      <c r="OR17" s="188"/>
      <c r="OS17" s="188"/>
      <c r="OT17" s="188"/>
      <c r="OU17" s="188"/>
      <c r="OV17" s="188"/>
      <c r="OW17" s="192"/>
      <c r="OX17" s="193"/>
      <c r="OY17" s="193"/>
      <c r="OZ17" s="193"/>
      <c r="PB17" s="188"/>
      <c r="PC17" s="188"/>
      <c r="PD17" s="188"/>
      <c r="PE17" s="188"/>
      <c r="PF17" s="188"/>
      <c r="PG17" s="195"/>
      <c r="PH17" s="195"/>
      <c r="PI17" s="195"/>
      <c r="PJ17" s="195"/>
      <c r="PK17" s="195"/>
      <c r="PL17" s="195"/>
      <c r="PM17" s="195"/>
      <c r="PN17" s="196"/>
      <c r="PO17" s="195"/>
      <c r="PP17" s="195"/>
      <c r="PQ17" s="195"/>
      <c r="PR17" s="195"/>
      <c r="PS17" s="195"/>
      <c r="PT17" s="195"/>
      <c r="PU17" s="195"/>
      <c r="PV17" s="195"/>
      <c r="PW17" s="195"/>
      <c r="PX17" s="196"/>
      <c r="PY17" s="195"/>
      <c r="PZ17" s="195"/>
      <c r="QA17" s="195"/>
      <c r="QB17" s="195"/>
      <c r="QC17" s="195"/>
      <c r="QD17" s="195"/>
      <c r="QE17" s="195"/>
      <c r="QF17" s="195"/>
      <c r="QG17" s="195"/>
      <c r="QH17" s="195"/>
      <c r="QI17" s="195"/>
      <c r="QJ17" s="195"/>
      <c r="QK17" s="195"/>
      <c r="QL17" s="196"/>
      <c r="QM17" s="196"/>
      <c r="QN17" s="196"/>
      <c r="QO17" s="196"/>
      <c r="QP17" s="196"/>
      <c r="QQ17" s="196"/>
      <c r="QR17" s="196"/>
      <c r="QS17" s="196"/>
      <c r="QT17" s="196"/>
      <c r="QU17" s="196"/>
      <c r="QV17" s="196"/>
      <c r="QW17" s="196"/>
      <c r="QX17" s="196"/>
      <c r="QY17" s="196"/>
      <c r="QZ17" s="196"/>
    </row>
    <row r="18" spans="1:829" s="7" customFormat="1">
      <c r="A18" s="49" t="s">
        <v>0</v>
      </c>
      <c r="B18" s="7">
        <v>248640</v>
      </c>
      <c r="C18" s="7">
        <v>1606900</v>
      </c>
      <c r="D18" s="7">
        <v>520256</v>
      </c>
      <c r="E18" s="7">
        <v>2841741</v>
      </c>
      <c r="F18" s="7">
        <v>1285898</v>
      </c>
      <c r="G18" s="7">
        <v>2162836</v>
      </c>
      <c r="H18" s="7">
        <v>2181134</v>
      </c>
      <c r="I18" s="7">
        <v>311178</v>
      </c>
      <c r="J18" s="7">
        <v>538834</v>
      </c>
      <c r="K18" s="7">
        <v>444320</v>
      </c>
      <c r="L18" s="7">
        <v>831193</v>
      </c>
      <c r="M18" s="7">
        <v>1368827</v>
      </c>
      <c r="N18" s="7">
        <v>112405</v>
      </c>
      <c r="O18" s="7">
        <v>11374</v>
      </c>
      <c r="P18" s="7">
        <v>39191</v>
      </c>
      <c r="Q18" s="7">
        <v>340713</v>
      </c>
      <c r="R18" s="7">
        <v>1298674</v>
      </c>
      <c r="S18" s="7">
        <v>2268442</v>
      </c>
      <c r="T18" s="7">
        <v>758861</v>
      </c>
      <c r="U18" s="7">
        <v>346981</v>
      </c>
      <c r="V18" s="7">
        <v>590494</v>
      </c>
      <c r="W18" s="7">
        <v>428149</v>
      </c>
      <c r="X18" s="7">
        <v>300863</v>
      </c>
      <c r="Y18" s="7">
        <v>861272</v>
      </c>
      <c r="Z18" s="7">
        <v>684626</v>
      </c>
      <c r="AA18" s="7">
        <v>735404</v>
      </c>
      <c r="AB18" s="7">
        <v>905272</v>
      </c>
      <c r="AC18" s="7">
        <v>782107</v>
      </c>
      <c r="AD18" s="7">
        <v>20965309</v>
      </c>
      <c r="AE18" s="7">
        <v>23645596</v>
      </c>
      <c r="AF18" s="7">
        <v>935745</v>
      </c>
      <c r="AG18" s="7">
        <v>2570230</v>
      </c>
      <c r="AH18" s="7">
        <v>1593761</v>
      </c>
      <c r="AI18" s="7">
        <v>1666571</v>
      </c>
      <c r="AJ18" s="7">
        <v>1588477</v>
      </c>
      <c r="AK18" s="7">
        <v>1896777</v>
      </c>
      <c r="AL18" s="7">
        <v>2249123</v>
      </c>
      <c r="AM18" s="7">
        <v>2547699</v>
      </c>
      <c r="AN18" s="7">
        <v>2991961</v>
      </c>
      <c r="AO18" s="7">
        <v>1477781</v>
      </c>
      <c r="AP18" s="7">
        <v>1536370</v>
      </c>
      <c r="AQ18" s="7">
        <v>2248233</v>
      </c>
      <c r="AR18" s="7">
        <v>2053758</v>
      </c>
      <c r="AS18" s="7">
        <v>1580572</v>
      </c>
      <c r="AT18" s="7">
        <v>2676065</v>
      </c>
      <c r="AU18" s="7">
        <v>1812140</v>
      </c>
      <c r="AV18" s="7">
        <v>1549175</v>
      </c>
      <c r="AW18" s="7">
        <v>1896089</v>
      </c>
      <c r="AX18" s="6">
        <v>1760454</v>
      </c>
      <c r="AY18" s="7">
        <v>3349712</v>
      </c>
      <c r="AZ18" s="7">
        <v>3022321</v>
      </c>
      <c r="BA18" s="7">
        <v>2801658</v>
      </c>
      <c r="BB18" s="7">
        <v>314204</v>
      </c>
      <c r="BC18" s="7">
        <v>641694</v>
      </c>
      <c r="BD18" s="7">
        <v>1337516</v>
      </c>
      <c r="BE18" s="7">
        <v>781314</v>
      </c>
      <c r="BF18" s="7">
        <v>1462801</v>
      </c>
      <c r="BG18" s="7">
        <v>1055496</v>
      </c>
      <c r="BH18" s="7">
        <v>268608</v>
      </c>
      <c r="BI18" s="7">
        <v>250979</v>
      </c>
      <c r="BJ18" s="7">
        <v>4955512</v>
      </c>
      <c r="BK18" s="7">
        <v>8198911</v>
      </c>
      <c r="BL18" s="7">
        <v>1059476</v>
      </c>
      <c r="BM18" s="7">
        <v>268068</v>
      </c>
      <c r="BN18" s="7">
        <v>1539475</v>
      </c>
      <c r="BO18" s="7">
        <v>3934903</v>
      </c>
      <c r="BP18" s="7">
        <v>1085200</v>
      </c>
      <c r="BQ18" s="7">
        <v>1538706</v>
      </c>
      <c r="BR18" s="7">
        <v>1195400</v>
      </c>
      <c r="BS18" s="7">
        <v>1400517</v>
      </c>
      <c r="BT18" s="7">
        <v>630432</v>
      </c>
      <c r="BU18" s="7">
        <v>2464877</v>
      </c>
      <c r="BV18" s="7">
        <v>1608075</v>
      </c>
      <c r="BW18" s="7">
        <v>1709440</v>
      </c>
      <c r="BX18" s="7">
        <v>464441</v>
      </c>
      <c r="BY18" s="7">
        <v>1179029</v>
      </c>
      <c r="BZ18" s="7">
        <v>863249</v>
      </c>
      <c r="CA18" s="7">
        <v>1547427</v>
      </c>
      <c r="CB18" s="7">
        <v>342242</v>
      </c>
      <c r="CC18" s="7">
        <v>451812</v>
      </c>
      <c r="CD18" s="7">
        <v>346276</v>
      </c>
      <c r="CE18" s="7">
        <v>1639902</v>
      </c>
      <c r="CF18" s="7">
        <v>2198207</v>
      </c>
      <c r="CG18" s="7">
        <v>1122554</v>
      </c>
      <c r="CH18" s="7">
        <v>3071863</v>
      </c>
      <c r="CI18" s="7">
        <v>2381390</v>
      </c>
      <c r="CJ18" s="7">
        <v>3706877</v>
      </c>
      <c r="CK18" s="7">
        <v>2413260</v>
      </c>
      <c r="CL18" s="7">
        <v>3997333</v>
      </c>
      <c r="CM18" s="7">
        <v>2615236</v>
      </c>
      <c r="CN18" s="7">
        <v>1403493</v>
      </c>
      <c r="CO18" s="7">
        <v>1818082</v>
      </c>
      <c r="CP18" s="7">
        <v>1793209</v>
      </c>
      <c r="CQ18" s="7">
        <v>1955273</v>
      </c>
      <c r="CR18" s="7">
        <v>2288833</v>
      </c>
      <c r="CS18" s="7">
        <v>3114452</v>
      </c>
      <c r="CT18" s="7">
        <v>2469515</v>
      </c>
      <c r="CU18" s="7">
        <v>2943685</v>
      </c>
      <c r="CV18" s="7">
        <v>3450476</v>
      </c>
      <c r="CW18" s="7">
        <v>2633046</v>
      </c>
      <c r="CX18" s="7">
        <v>1704367</v>
      </c>
      <c r="CY18" s="7">
        <v>1048693</v>
      </c>
      <c r="CZ18" s="7">
        <v>1988910</v>
      </c>
      <c r="DA18" s="7">
        <v>2794375</v>
      </c>
      <c r="DB18" s="7">
        <v>2556139</v>
      </c>
      <c r="DC18" s="7">
        <v>2710967</v>
      </c>
      <c r="DD18" s="7">
        <v>1692705</v>
      </c>
      <c r="DE18" s="7">
        <v>4127735</v>
      </c>
      <c r="DF18" s="7">
        <v>275767</v>
      </c>
      <c r="DG18" s="7">
        <v>804092</v>
      </c>
      <c r="DH18" s="7">
        <v>1115889</v>
      </c>
      <c r="DI18" s="7">
        <v>725598</v>
      </c>
      <c r="DJ18" s="7">
        <v>825085</v>
      </c>
      <c r="DK18" s="7">
        <v>1966510</v>
      </c>
      <c r="DL18" s="7">
        <v>498520</v>
      </c>
      <c r="DM18" s="7">
        <v>1229194</v>
      </c>
      <c r="DN18" s="7">
        <v>859465</v>
      </c>
      <c r="DO18" s="7">
        <v>1757014</v>
      </c>
      <c r="DP18" s="7">
        <v>1668749</v>
      </c>
      <c r="DQ18" s="7">
        <v>1131959</v>
      </c>
      <c r="DR18" s="7">
        <v>422580</v>
      </c>
      <c r="DS18" s="7">
        <v>184857</v>
      </c>
      <c r="DT18" s="7">
        <v>1019481</v>
      </c>
      <c r="DU18" s="7">
        <v>504601</v>
      </c>
      <c r="DV18" s="7">
        <v>281789</v>
      </c>
      <c r="DW18" s="7">
        <v>3349081</v>
      </c>
      <c r="DX18" s="7">
        <v>1915560</v>
      </c>
      <c r="DY18" s="7">
        <v>895209</v>
      </c>
      <c r="DZ18" s="7">
        <v>2900849</v>
      </c>
      <c r="EA18" s="7">
        <v>1943858</v>
      </c>
      <c r="EB18" s="7">
        <v>1311373</v>
      </c>
      <c r="EC18" s="7">
        <v>1281130</v>
      </c>
      <c r="ED18" s="7">
        <v>379685</v>
      </c>
      <c r="EE18" s="7">
        <v>384524</v>
      </c>
      <c r="EF18" s="7">
        <v>628343</v>
      </c>
      <c r="EG18" s="7">
        <v>500927</v>
      </c>
      <c r="EH18" s="7">
        <v>417524</v>
      </c>
      <c r="EI18" s="7">
        <v>1168673</v>
      </c>
      <c r="EJ18" s="7">
        <v>509131</v>
      </c>
      <c r="EK18" s="7">
        <v>807955</v>
      </c>
      <c r="EL18" s="7">
        <v>399093</v>
      </c>
      <c r="EM18" s="7">
        <v>926157</v>
      </c>
      <c r="EN18" s="7">
        <v>1568674</v>
      </c>
      <c r="EO18" s="7">
        <v>2662017</v>
      </c>
      <c r="EP18" s="199">
        <v>1366009</v>
      </c>
      <c r="EQ18" s="7">
        <v>1590560</v>
      </c>
      <c r="ER18" s="7">
        <v>465834</v>
      </c>
      <c r="ES18" s="7">
        <v>751044</v>
      </c>
      <c r="ET18" s="7">
        <v>1919456</v>
      </c>
      <c r="EU18" s="7">
        <v>693411</v>
      </c>
      <c r="EV18" s="7">
        <v>163471</v>
      </c>
      <c r="EW18" s="7">
        <v>1208720</v>
      </c>
      <c r="EX18" s="7">
        <v>720822</v>
      </c>
      <c r="EY18" s="7">
        <v>932852</v>
      </c>
      <c r="EZ18" s="7">
        <v>381690</v>
      </c>
      <c r="FA18" s="7">
        <v>887545</v>
      </c>
      <c r="FB18" s="7">
        <v>573551</v>
      </c>
      <c r="FC18" s="7">
        <v>975371</v>
      </c>
      <c r="FD18" s="7">
        <v>514976</v>
      </c>
      <c r="FE18" s="7">
        <v>1742957</v>
      </c>
      <c r="FF18" s="7">
        <v>3441955</v>
      </c>
      <c r="FG18" s="7">
        <v>315022</v>
      </c>
      <c r="FH18" s="7">
        <v>578641</v>
      </c>
      <c r="FI18" s="7">
        <v>1276488</v>
      </c>
      <c r="FJ18" s="7">
        <v>1156528</v>
      </c>
      <c r="FK18" s="7">
        <v>1920944</v>
      </c>
      <c r="FL18" s="7">
        <v>692764</v>
      </c>
      <c r="FM18" s="7">
        <v>2516192</v>
      </c>
      <c r="FN18" s="7">
        <v>2440584</v>
      </c>
      <c r="FO18" s="7">
        <v>2678817</v>
      </c>
      <c r="FP18" s="7">
        <v>463320</v>
      </c>
      <c r="FQ18" s="7">
        <v>456364</v>
      </c>
      <c r="FR18" s="7">
        <v>1044949</v>
      </c>
      <c r="FS18" s="7">
        <v>525351</v>
      </c>
      <c r="FT18" s="7">
        <v>869165</v>
      </c>
      <c r="FU18" s="7">
        <v>175176</v>
      </c>
      <c r="FV18" s="7">
        <v>10823599</v>
      </c>
      <c r="FW18" s="7">
        <v>1649205</v>
      </c>
      <c r="FX18" s="7">
        <v>2058579</v>
      </c>
      <c r="FY18" s="7">
        <v>1655059</v>
      </c>
      <c r="FZ18" s="7">
        <v>186698</v>
      </c>
      <c r="GA18" s="7">
        <v>343545</v>
      </c>
      <c r="GB18" s="7">
        <v>1045358</v>
      </c>
      <c r="GC18" s="7">
        <v>825085</v>
      </c>
      <c r="GD18" s="7">
        <v>3073822</v>
      </c>
      <c r="GE18" s="7">
        <v>1223171</v>
      </c>
      <c r="GF18" s="7">
        <v>1331999</v>
      </c>
      <c r="GG18" s="7">
        <v>770746</v>
      </c>
      <c r="GH18" s="7">
        <v>1420196</v>
      </c>
      <c r="GI18" s="7">
        <v>168940</v>
      </c>
      <c r="GJ18" s="7">
        <v>1697367</v>
      </c>
      <c r="GK18" s="7">
        <v>654159</v>
      </c>
      <c r="GL18" s="7">
        <v>1413428</v>
      </c>
      <c r="GM18" s="7">
        <v>4057560</v>
      </c>
      <c r="GN18" s="7">
        <v>79011</v>
      </c>
      <c r="GO18" s="7">
        <v>238523</v>
      </c>
      <c r="GP18" s="7">
        <v>544453</v>
      </c>
      <c r="GQ18" s="7">
        <v>980431</v>
      </c>
      <c r="GR18" s="7">
        <v>377279</v>
      </c>
      <c r="GS18" s="7">
        <v>291370</v>
      </c>
      <c r="GT18" s="7">
        <v>1382731</v>
      </c>
      <c r="GU18" s="7">
        <v>1702783</v>
      </c>
      <c r="GV18" s="7">
        <v>4199292</v>
      </c>
      <c r="GW18" s="7">
        <v>301630</v>
      </c>
      <c r="GX18" s="7">
        <v>2173718</v>
      </c>
      <c r="GY18" s="7">
        <v>2350216</v>
      </c>
      <c r="GZ18" s="7">
        <v>3679157</v>
      </c>
      <c r="HA18" s="7">
        <v>1552190</v>
      </c>
      <c r="HB18" s="7">
        <v>921036</v>
      </c>
      <c r="HC18" s="7">
        <v>150521</v>
      </c>
      <c r="HD18" s="7">
        <v>627686</v>
      </c>
      <c r="HE18" s="7">
        <v>2407263</v>
      </c>
      <c r="HF18" s="7">
        <v>2790008</v>
      </c>
      <c r="HG18" s="7">
        <v>1529945</v>
      </c>
      <c r="HH18" s="7">
        <v>1616139</v>
      </c>
      <c r="HI18" s="7">
        <v>963563</v>
      </c>
      <c r="HJ18" s="7">
        <v>512109</v>
      </c>
      <c r="HK18" s="7">
        <v>1285267</v>
      </c>
      <c r="HL18" s="7">
        <v>648747</v>
      </c>
      <c r="HM18" s="7">
        <v>326628</v>
      </c>
      <c r="HN18" s="7">
        <v>859653</v>
      </c>
      <c r="HO18" s="7">
        <v>2032564</v>
      </c>
      <c r="HP18" s="7">
        <v>1521103</v>
      </c>
      <c r="HQ18" s="7">
        <v>1279222</v>
      </c>
      <c r="HR18" s="7">
        <v>368391</v>
      </c>
      <c r="HS18" s="7">
        <v>996118</v>
      </c>
      <c r="HT18" s="7">
        <v>1261180</v>
      </c>
      <c r="HU18" s="7">
        <v>896711</v>
      </c>
      <c r="HV18" s="7">
        <v>997947</v>
      </c>
      <c r="HW18" s="7">
        <v>387435</v>
      </c>
      <c r="HX18" s="7">
        <v>1685996</v>
      </c>
      <c r="HY18" s="7">
        <v>732990</v>
      </c>
      <c r="HZ18" s="7">
        <v>310635</v>
      </c>
      <c r="IA18" s="7">
        <v>1079405</v>
      </c>
      <c r="IB18" s="7">
        <v>293050</v>
      </c>
      <c r="IC18" s="7">
        <v>80182</v>
      </c>
      <c r="ID18" s="7">
        <v>70751</v>
      </c>
      <c r="IE18" s="7">
        <v>2207558</v>
      </c>
      <c r="IF18" s="7">
        <v>952857</v>
      </c>
      <c r="IG18" s="7">
        <v>126901</v>
      </c>
      <c r="IH18" s="7">
        <v>2222469</v>
      </c>
      <c r="II18" s="7">
        <v>159500</v>
      </c>
      <c r="IJ18" s="7">
        <v>407213</v>
      </c>
      <c r="IK18" s="7">
        <v>479278</v>
      </c>
      <c r="IL18" s="7">
        <v>1083451</v>
      </c>
      <c r="IM18" s="7">
        <v>387846</v>
      </c>
      <c r="IN18" s="7">
        <v>527672</v>
      </c>
      <c r="IO18" s="7">
        <v>612406</v>
      </c>
      <c r="IP18" s="7">
        <v>769613</v>
      </c>
      <c r="IQ18" s="7">
        <v>714346</v>
      </c>
      <c r="IR18" s="7">
        <v>343377</v>
      </c>
      <c r="IS18" s="7">
        <v>509362</v>
      </c>
      <c r="IT18" s="7">
        <v>228972</v>
      </c>
      <c r="IU18" s="7">
        <v>487204</v>
      </c>
      <c r="IV18" s="7">
        <v>156065</v>
      </c>
      <c r="IW18" s="7">
        <v>572826</v>
      </c>
      <c r="IX18" s="7">
        <v>138158</v>
      </c>
      <c r="IY18" s="7">
        <v>26951</v>
      </c>
      <c r="IZ18" s="7">
        <v>1905484</v>
      </c>
      <c r="JA18" s="7">
        <v>966385</v>
      </c>
      <c r="JB18" s="7">
        <v>475423</v>
      </c>
      <c r="JC18" s="7">
        <v>4411532</v>
      </c>
      <c r="JD18" s="7">
        <v>458885</v>
      </c>
      <c r="JE18" s="7">
        <v>2020748</v>
      </c>
      <c r="JF18" s="7">
        <v>1691367</v>
      </c>
      <c r="JG18" s="7">
        <v>972468</v>
      </c>
      <c r="JH18" s="7">
        <v>397524</v>
      </c>
      <c r="JI18" s="7">
        <v>2158874</v>
      </c>
      <c r="JJ18" s="7">
        <v>2147811</v>
      </c>
      <c r="JK18" s="7">
        <v>3297995</v>
      </c>
      <c r="JL18" s="7">
        <v>1985758</v>
      </c>
      <c r="JM18" s="7">
        <v>2492837</v>
      </c>
      <c r="JN18" s="7">
        <v>2459954</v>
      </c>
      <c r="JO18" s="7">
        <v>2199557</v>
      </c>
      <c r="JP18" s="7">
        <v>2230895</v>
      </c>
      <c r="JQ18" s="7">
        <v>2470543</v>
      </c>
      <c r="JR18" s="7">
        <v>1975939</v>
      </c>
      <c r="JS18" s="7">
        <v>2210824</v>
      </c>
      <c r="JT18" s="7">
        <v>2611900</v>
      </c>
      <c r="JU18" s="7">
        <v>3623409</v>
      </c>
      <c r="JV18" s="7">
        <v>1874682</v>
      </c>
      <c r="JW18" s="7">
        <v>7494200</v>
      </c>
      <c r="JX18" s="7">
        <v>256627</v>
      </c>
      <c r="JY18" s="7">
        <v>1206724</v>
      </c>
      <c r="JZ18" s="7">
        <v>38893</v>
      </c>
      <c r="KA18" s="7">
        <v>1035766</v>
      </c>
      <c r="KB18" s="7">
        <v>1717356</v>
      </c>
      <c r="KC18" s="7">
        <v>1419007</v>
      </c>
      <c r="KD18" s="7">
        <v>1418640</v>
      </c>
      <c r="KE18" s="7">
        <v>1735647</v>
      </c>
      <c r="KF18" s="7">
        <v>1412138</v>
      </c>
      <c r="KG18" s="7">
        <v>776173</v>
      </c>
      <c r="KH18" s="7">
        <v>846853</v>
      </c>
      <c r="KI18" s="7">
        <v>547095</v>
      </c>
      <c r="KJ18" s="7">
        <v>422888</v>
      </c>
      <c r="KK18" s="7">
        <v>563778</v>
      </c>
      <c r="KL18" s="7">
        <v>491164</v>
      </c>
      <c r="KM18" s="7">
        <v>1762959</v>
      </c>
      <c r="KN18" s="7">
        <v>1279728</v>
      </c>
      <c r="KO18" s="7">
        <v>921036</v>
      </c>
      <c r="KP18" s="7">
        <v>606071</v>
      </c>
      <c r="KQ18" s="7">
        <v>2255409</v>
      </c>
      <c r="KR18" s="7">
        <v>193716</v>
      </c>
      <c r="KS18" s="7">
        <v>285073</v>
      </c>
      <c r="KT18" s="7">
        <v>1182846</v>
      </c>
      <c r="KU18" s="7">
        <v>682649</v>
      </c>
      <c r="KV18" s="7">
        <v>1056919</v>
      </c>
      <c r="KW18" s="7">
        <v>620816</v>
      </c>
      <c r="KX18" s="7">
        <v>434185</v>
      </c>
      <c r="KY18" s="7">
        <v>696468</v>
      </c>
      <c r="KZ18" s="7">
        <v>271112</v>
      </c>
      <c r="LA18" s="7">
        <v>609038</v>
      </c>
      <c r="LB18" s="7">
        <v>1534919</v>
      </c>
      <c r="LC18" s="7">
        <v>807134</v>
      </c>
      <c r="LD18" s="7">
        <v>3177526</v>
      </c>
      <c r="LE18" s="7">
        <v>2638534</v>
      </c>
      <c r="LF18" s="7">
        <v>1212278</v>
      </c>
      <c r="LG18" s="7">
        <v>3988561</v>
      </c>
      <c r="LH18" s="7">
        <v>393774</v>
      </c>
      <c r="LI18" s="7">
        <v>438702</v>
      </c>
      <c r="LJ18" s="7">
        <v>3403078</v>
      </c>
      <c r="LK18" s="7">
        <v>307795</v>
      </c>
      <c r="LL18" s="7">
        <v>352315</v>
      </c>
      <c r="LM18" s="7">
        <v>1316043</v>
      </c>
      <c r="LN18" s="7">
        <v>320738</v>
      </c>
      <c r="LO18" s="7">
        <v>2660057</v>
      </c>
      <c r="LP18" s="7">
        <v>8058922</v>
      </c>
      <c r="LQ18" s="7">
        <v>468987</v>
      </c>
      <c r="LR18" s="7">
        <v>652734</v>
      </c>
      <c r="LS18" s="7">
        <v>170103</v>
      </c>
      <c r="LT18" s="7">
        <v>139357</v>
      </c>
      <c r="LU18" s="7">
        <v>1509625</v>
      </c>
      <c r="LV18" s="7">
        <v>638231</v>
      </c>
      <c r="LW18" s="7">
        <v>545804</v>
      </c>
      <c r="LX18" s="7">
        <v>859831</v>
      </c>
      <c r="LY18" s="7">
        <v>521772</v>
      </c>
      <c r="LZ18" s="7">
        <v>2363091</v>
      </c>
      <c r="MA18" s="7">
        <v>266694</v>
      </c>
      <c r="MB18" s="7">
        <v>139175</v>
      </c>
      <c r="MC18" s="201">
        <v>341450</v>
      </c>
      <c r="MD18" s="7">
        <v>195448</v>
      </c>
      <c r="ME18" s="7">
        <v>531692</v>
      </c>
      <c r="MF18" s="7">
        <v>1394071</v>
      </c>
      <c r="MG18" s="7">
        <v>1094865</v>
      </c>
      <c r="MH18" s="7">
        <v>69406</v>
      </c>
      <c r="MI18" s="7">
        <v>204074</v>
      </c>
      <c r="MJ18" s="7">
        <v>465268</v>
      </c>
      <c r="MK18" s="7">
        <v>54407</v>
      </c>
      <c r="ML18" s="7">
        <v>1498629</v>
      </c>
      <c r="MM18" s="64">
        <v>3073693</v>
      </c>
      <c r="MN18" s="7">
        <v>1890640</v>
      </c>
      <c r="MO18" s="7">
        <v>25218670</v>
      </c>
      <c r="MP18" s="7">
        <v>586210</v>
      </c>
      <c r="MQ18" s="7">
        <v>843074</v>
      </c>
      <c r="MR18" s="7">
        <v>1550950</v>
      </c>
      <c r="MS18" s="7">
        <v>1976988</v>
      </c>
      <c r="MT18" s="7">
        <v>2340908</v>
      </c>
      <c r="MU18" s="7">
        <v>216024</v>
      </c>
      <c r="MV18" s="7">
        <v>1882467</v>
      </c>
      <c r="MW18" s="7">
        <v>76706</v>
      </c>
      <c r="MX18" s="7">
        <v>382984</v>
      </c>
      <c r="MY18" s="7">
        <v>1502306</v>
      </c>
      <c r="MZ18" s="7">
        <v>2807572</v>
      </c>
      <c r="NA18" s="64">
        <v>230139</v>
      </c>
      <c r="NB18" s="7">
        <v>408105</v>
      </c>
      <c r="NC18" s="7">
        <v>57163</v>
      </c>
      <c r="ND18" s="7">
        <v>220859</v>
      </c>
      <c r="NE18" s="7">
        <v>596020</v>
      </c>
      <c r="NF18" s="7">
        <v>729325</v>
      </c>
      <c r="NG18" s="7">
        <v>654639</v>
      </c>
      <c r="NH18" s="7">
        <v>1249739</v>
      </c>
      <c r="NI18" s="7">
        <v>198791</v>
      </c>
      <c r="NJ18" s="7">
        <v>571461</v>
      </c>
      <c r="NK18" s="7">
        <v>306679</v>
      </c>
      <c r="NL18" s="7">
        <v>966074</v>
      </c>
      <c r="NM18" s="7">
        <v>535246</v>
      </c>
      <c r="NN18" s="7">
        <v>576559</v>
      </c>
      <c r="NO18" s="7">
        <v>629637</v>
      </c>
      <c r="NP18" s="7">
        <v>1389998</v>
      </c>
      <c r="NQ18" s="7">
        <v>909047</v>
      </c>
      <c r="NR18" s="7">
        <v>280550</v>
      </c>
      <c r="NS18" s="7">
        <v>709439</v>
      </c>
      <c r="NT18" s="7">
        <v>192083</v>
      </c>
      <c r="NU18" s="7">
        <v>2376859</v>
      </c>
      <c r="NV18" s="7">
        <v>1260836</v>
      </c>
      <c r="NW18" s="7">
        <v>1966510</v>
      </c>
      <c r="NX18" s="7">
        <v>1790106</v>
      </c>
      <c r="NY18" s="7">
        <v>169198</v>
      </c>
      <c r="NZ18" s="7">
        <v>138729</v>
      </c>
      <c r="OA18" s="7">
        <v>1881894</v>
      </c>
      <c r="OB18" s="7">
        <v>8681691</v>
      </c>
      <c r="OC18" s="7">
        <v>1779417</v>
      </c>
      <c r="OD18" s="7">
        <v>178846</v>
      </c>
      <c r="OE18" s="7">
        <v>338895</v>
      </c>
      <c r="OF18" s="7">
        <v>1904580</v>
      </c>
      <c r="OG18" s="7">
        <v>1284525</v>
      </c>
      <c r="OH18" s="7">
        <v>366415</v>
      </c>
      <c r="OI18" s="7">
        <v>3271178</v>
      </c>
      <c r="OJ18" s="7">
        <v>660701</v>
      </c>
      <c r="OK18" s="7">
        <v>1666530</v>
      </c>
      <c r="OL18" s="7">
        <v>506100</v>
      </c>
      <c r="OM18" s="7">
        <v>665108</v>
      </c>
      <c r="ON18" s="7">
        <v>41506</v>
      </c>
      <c r="OO18" s="7">
        <v>1961668</v>
      </c>
      <c r="OP18" s="7">
        <v>10172</v>
      </c>
      <c r="OQ18" s="7">
        <v>935999</v>
      </c>
      <c r="OR18" s="7">
        <v>852019</v>
      </c>
      <c r="OS18" s="7">
        <v>1847759</v>
      </c>
      <c r="OT18" s="7">
        <v>1391742</v>
      </c>
      <c r="OU18" s="7">
        <v>351130</v>
      </c>
      <c r="OV18" s="9"/>
      <c r="OW18" s="150">
        <f t="shared" ref="OW18:OW60" si="0">SUM(B18:OU18)</f>
        <v>614475547</v>
      </c>
      <c r="OX18" s="6">
        <f>OW18/199315</f>
        <v>3082.9367935177984</v>
      </c>
      <c r="OY18" s="153"/>
      <c r="OZ18" s="6"/>
      <c r="PB18" s="92"/>
      <c r="PC18" s="92"/>
      <c r="PZ18" s="7" t="s">
        <v>913</v>
      </c>
    </row>
    <row r="19" spans="1:829" s="7" customFormat="1">
      <c r="A19" s="49" t="s">
        <v>1</v>
      </c>
      <c r="KO19" s="102"/>
      <c r="MC19" s="202"/>
      <c r="MM19" s="64"/>
      <c r="NA19" s="64"/>
      <c r="OV19" s="9"/>
      <c r="OW19" s="150">
        <f t="shared" si="0"/>
        <v>0</v>
      </c>
      <c r="OX19" s="6">
        <f t="shared" ref="OX19:OX60" si="1">OW19/199315</f>
        <v>0</v>
      </c>
      <c r="OY19" s="153"/>
      <c r="OZ19" s="6"/>
    </row>
    <row r="20" spans="1:829" s="7" customFormat="1">
      <c r="A20" s="49" t="s">
        <v>2</v>
      </c>
      <c r="B20" s="7">
        <v>22488</v>
      </c>
      <c r="C20" s="7">
        <v>64946</v>
      </c>
      <c r="D20" s="7">
        <v>53154</v>
      </c>
      <c r="E20" s="7">
        <v>48749</v>
      </c>
      <c r="F20" s="7">
        <v>59508</v>
      </c>
      <c r="G20" s="7">
        <v>8112</v>
      </c>
      <c r="H20" s="7">
        <v>145439</v>
      </c>
      <c r="I20" s="7">
        <v>53034</v>
      </c>
      <c r="J20" s="7">
        <v>0</v>
      </c>
      <c r="K20" s="7">
        <v>3847</v>
      </c>
      <c r="L20" s="7">
        <v>162117</v>
      </c>
      <c r="M20" s="7">
        <v>31538</v>
      </c>
      <c r="N20" s="7">
        <v>58852</v>
      </c>
      <c r="O20" s="7">
        <v>1452</v>
      </c>
      <c r="P20" s="7">
        <v>7906</v>
      </c>
      <c r="Q20" s="7">
        <v>28345</v>
      </c>
      <c r="R20" s="7">
        <v>133513</v>
      </c>
      <c r="S20" s="7">
        <v>45892</v>
      </c>
      <c r="T20" s="7">
        <v>122252</v>
      </c>
      <c r="U20" s="7">
        <v>17147</v>
      </c>
      <c r="V20" s="7">
        <v>40475</v>
      </c>
      <c r="W20" s="7">
        <v>34423</v>
      </c>
      <c r="X20" s="7">
        <v>29313</v>
      </c>
      <c r="Y20" s="7">
        <v>155240</v>
      </c>
      <c r="Z20" s="7">
        <v>57890</v>
      </c>
      <c r="AA20" s="7">
        <v>116561</v>
      </c>
      <c r="AB20" s="7">
        <v>117772</v>
      </c>
      <c r="AC20" s="7">
        <v>49370</v>
      </c>
      <c r="AD20" s="7">
        <v>1590602</v>
      </c>
      <c r="AE20" s="7">
        <v>7429747</v>
      </c>
      <c r="AF20" s="7">
        <v>150670</v>
      </c>
      <c r="AG20" s="7">
        <v>59594</v>
      </c>
      <c r="AH20" s="7">
        <v>26575</v>
      </c>
      <c r="AI20" s="7">
        <v>50619</v>
      </c>
      <c r="AJ20" s="7">
        <v>47339</v>
      </c>
      <c r="AK20" s="7">
        <v>72072</v>
      </c>
      <c r="AL20" s="7">
        <v>62862</v>
      </c>
      <c r="AM20" s="7">
        <v>93981</v>
      </c>
      <c r="AN20" s="7">
        <v>119129</v>
      </c>
      <c r="AO20" s="7">
        <v>45320</v>
      </c>
      <c r="AP20" s="7">
        <v>64946</v>
      </c>
      <c r="AQ20" s="7">
        <v>55672</v>
      </c>
      <c r="AR20" s="7">
        <v>109605</v>
      </c>
      <c r="AS20" s="7">
        <v>44799</v>
      </c>
      <c r="AT20" s="7">
        <v>29491</v>
      </c>
      <c r="AU20" s="7">
        <v>52808</v>
      </c>
      <c r="AV20" s="7">
        <v>68521</v>
      </c>
      <c r="AW20" s="7">
        <v>253190</v>
      </c>
      <c r="AX20" s="7">
        <v>57510</v>
      </c>
      <c r="AY20" s="7">
        <v>66321</v>
      </c>
      <c r="AZ20" s="7">
        <v>91177</v>
      </c>
      <c r="BA20" s="7">
        <v>19228</v>
      </c>
      <c r="BB20" s="7">
        <v>52599</v>
      </c>
      <c r="BC20" s="7">
        <v>81706</v>
      </c>
      <c r="BD20" s="7">
        <v>317148</v>
      </c>
      <c r="BE20" s="7">
        <v>181897</v>
      </c>
      <c r="BF20" s="7">
        <v>307486</v>
      </c>
      <c r="BG20" s="7">
        <v>212646</v>
      </c>
      <c r="BH20" s="7">
        <v>14871</v>
      </c>
      <c r="BI20" s="7">
        <v>114840</v>
      </c>
      <c r="BJ20" s="7">
        <v>862325</v>
      </c>
      <c r="BK20" s="7">
        <v>51966</v>
      </c>
      <c r="BL20" s="7">
        <v>124414</v>
      </c>
      <c r="BM20" s="7">
        <v>1200</v>
      </c>
      <c r="BN20" s="7">
        <v>327680</v>
      </c>
      <c r="BO20" s="7">
        <v>235972</v>
      </c>
      <c r="BP20" s="7">
        <v>105226</v>
      </c>
      <c r="BQ20" s="7">
        <v>104547</v>
      </c>
      <c r="BR20" s="7">
        <v>141147</v>
      </c>
      <c r="BS20" s="7">
        <v>57866</v>
      </c>
      <c r="BT20" s="7">
        <v>56466</v>
      </c>
      <c r="BU20" s="7">
        <v>228532</v>
      </c>
      <c r="BV20" s="7">
        <v>206775</v>
      </c>
      <c r="BW20" s="7">
        <v>85384</v>
      </c>
      <c r="BX20" s="7">
        <v>97402</v>
      </c>
      <c r="BY20" s="7">
        <v>178672</v>
      </c>
      <c r="BZ20" s="7">
        <v>385867</v>
      </c>
      <c r="CA20" s="7">
        <v>729339</v>
      </c>
      <c r="CB20" s="7">
        <v>55137</v>
      </c>
      <c r="CC20" s="7">
        <v>74015</v>
      </c>
      <c r="CD20" s="7">
        <v>195248</v>
      </c>
      <c r="CE20" s="7">
        <v>31790</v>
      </c>
      <c r="CF20" s="7">
        <v>60318</v>
      </c>
      <c r="CG20" s="7">
        <v>31060</v>
      </c>
      <c r="CH20" s="7">
        <v>305183</v>
      </c>
      <c r="CI20" s="7">
        <v>227533</v>
      </c>
      <c r="CJ20" s="7">
        <v>304853</v>
      </c>
      <c r="CK20" s="7">
        <v>202200</v>
      </c>
      <c r="CL20" s="7">
        <v>535729</v>
      </c>
      <c r="CM20" s="7">
        <v>206718</v>
      </c>
      <c r="CN20" s="7">
        <v>98625</v>
      </c>
      <c r="CO20" s="7">
        <v>88968</v>
      </c>
      <c r="CP20" s="7">
        <v>165292</v>
      </c>
      <c r="CQ20" s="7">
        <v>182732</v>
      </c>
      <c r="CR20" s="7">
        <v>143167</v>
      </c>
      <c r="CS20" s="7">
        <v>259656</v>
      </c>
      <c r="CT20" s="7">
        <v>256508</v>
      </c>
      <c r="CU20" s="7">
        <v>173009</v>
      </c>
      <c r="CV20" s="7">
        <v>188959</v>
      </c>
      <c r="CW20" s="7">
        <v>180933</v>
      </c>
      <c r="CX20" s="7">
        <v>170445</v>
      </c>
      <c r="CY20" s="7">
        <v>155693</v>
      </c>
      <c r="CZ20" s="7">
        <v>52901</v>
      </c>
      <c r="DA20" s="7">
        <v>134852</v>
      </c>
      <c r="DB20" s="7">
        <v>123810</v>
      </c>
      <c r="DC20" s="7">
        <v>232928</v>
      </c>
      <c r="DD20" s="7">
        <v>17955</v>
      </c>
      <c r="DE20" s="7">
        <v>205291</v>
      </c>
      <c r="DF20" s="7">
        <v>14920</v>
      </c>
      <c r="DG20" s="7">
        <v>393635</v>
      </c>
      <c r="DH20" s="7">
        <v>35704</v>
      </c>
      <c r="DI20" s="7">
        <v>13543</v>
      </c>
      <c r="DJ20" s="7">
        <v>27330</v>
      </c>
      <c r="DK20" s="7">
        <v>145759</v>
      </c>
      <c r="DL20" s="7">
        <v>77171</v>
      </c>
      <c r="DM20" s="7">
        <v>30969</v>
      </c>
      <c r="DN20" s="7">
        <v>19767</v>
      </c>
      <c r="DO20" s="7">
        <v>163016</v>
      </c>
      <c r="DP20" s="7">
        <v>76508</v>
      </c>
      <c r="DQ20" s="7">
        <v>115335</v>
      </c>
      <c r="DR20" s="7">
        <v>18578</v>
      </c>
      <c r="DS20" s="7">
        <v>34251</v>
      </c>
      <c r="DT20" s="7">
        <v>279956</v>
      </c>
      <c r="DU20" s="7">
        <v>137031</v>
      </c>
      <c r="DV20" s="7">
        <v>200</v>
      </c>
      <c r="DW20" s="7">
        <v>266012</v>
      </c>
      <c r="DX20" s="7">
        <v>167458</v>
      </c>
      <c r="DY20" s="7">
        <v>19553</v>
      </c>
      <c r="DZ20" s="7">
        <v>110862</v>
      </c>
      <c r="EA20" s="7">
        <v>30738</v>
      </c>
      <c r="EB20" s="7">
        <v>108649</v>
      </c>
      <c r="EC20" s="7">
        <v>122278</v>
      </c>
      <c r="ED20" s="7">
        <v>28215</v>
      </c>
      <c r="EE20" s="7">
        <v>633000</v>
      </c>
      <c r="EF20" s="7">
        <v>179048</v>
      </c>
      <c r="EG20" s="7">
        <v>0</v>
      </c>
      <c r="EH20" s="7">
        <v>77981</v>
      </c>
      <c r="EI20" s="7">
        <v>18989</v>
      </c>
      <c r="EJ20" s="7">
        <v>81541</v>
      </c>
      <c r="EK20" s="7">
        <v>155806</v>
      </c>
      <c r="EL20" s="7">
        <v>0</v>
      </c>
      <c r="EM20" s="7">
        <v>84261</v>
      </c>
      <c r="EN20" s="7">
        <v>17748</v>
      </c>
      <c r="EO20" s="7">
        <v>12580</v>
      </c>
      <c r="EP20" s="7">
        <v>42568</v>
      </c>
      <c r="EQ20" s="7">
        <v>31014</v>
      </c>
      <c r="ER20" s="7">
        <v>59943</v>
      </c>
      <c r="ES20" s="7">
        <v>10280</v>
      </c>
      <c r="ET20" s="7">
        <v>103716</v>
      </c>
      <c r="EU20" s="7">
        <v>60096</v>
      </c>
      <c r="EV20" s="7">
        <v>18922</v>
      </c>
      <c r="EW20" s="7">
        <v>36185</v>
      </c>
      <c r="EX20" s="7">
        <v>39990</v>
      </c>
      <c r="EY20" s="7">
        <v>870</v>
      </c>
      <c r="EZ20" s="7">
        <v>25095</v>
      </c>
      <c r="FA20" s="7">
        <v>202328</v>
      </c>
      <c r="FB20" s="7">
        <v>0</v>
      </c>
      <c r="FC20" s="7">
        <v>0</v>
      </c>
      <c r="FD20" s="7">
        <v>500</v>
      </c>
      <c r="FE20" s="7">
        <v>0</v>
      </c>
      <c r="FF20" s="7">
        <v>112243</v>
      </c>
      <c r="FG20" s="7">
        <v>32539</v>
      </c>
      <c r="FH20" s="7">
        <v>346207</v>
      </c>
      <c r="FI20" s="7">
        <v>0</v>
      </c>
      <c r="FJ20" s="7">
        <v>1745</v>
      </c>
      <c r="FK20" s="7">
        <v>524</v>
      </c>
      <c r="FL20" s="7">
        <v>1590</v>
      </c>
      <c r="FM20" s="7">
        <v>1161</v>
      </c>
      <c r="FN20" s="7">
        <v>54626</v>
      </c>
      <c r="FO20" s="7">
        <v>528</v>
      </c>
      <c r="FP20" s="7">
        <v>193</v>
      </c>
      <c r="FQ20" s="7">
        <v>65653</v>
      </c>
      <c r="FR20" s="7">
        <v>665</v>
      </c>
      <c r="FS20" s="7">
        <v>18016</v>
      </c>
      <c r="FT20" s="7">
        <v>36207</v>
      </c>
      <c r="FU20" s="7">
        <v>7211</v>
      </c>
      <c r="FV20" s="7">
        <v>1501615</v>
      </c>
      <c r="FW20" s="7">
        <v>425749</v>
      </c>
      <c r="FX20" s="7">
        <v>135766</v>
      </c>
      <c r="FY20" s="7">
        <v>178808</v>
      </c>
      <c r="FZ20" s="7">
        <v>187108</v>
      </c>
      <c r="GA20" s="7">
        <v>15166</v>
      </c>
      <c r="GB20" s="7">
        <v>42632</v>
      </c>
      <c r="GC20" s="7">
        <v>27330</v>
      </c>
      <c r="GD20" s="7">
        <v>2200005</v>
      </c>
      <c r="GE20" s="7">
        <v>145901</v>
      </c>
      <c r="GF20" s="7">
        <v>2670</v>
      </c>
      <c r="GG20" s="7">
        <v>4389</v>
      </c>
      <c r="GH20" s="7">
        <v>72018</v>
      </c>
      <c r="GI20" s="7">
        <v>5344</v>
      </c>
      <c r="GJ20" s="7">
        <v>28014</v>
      </c>
      <c r="GK20" s="7">
        <v>11506</v>
      </c>
      <c r="GL20" s="7">
        <v>146988</v>
      </c>
      <c r="GM20" s="7">
        <v>2984</v>
      </c>
      <c r="GN20" s="7">
        <v>1297</v>
      </c>
      <c r="GO20" s="7">
        <v>65809</v>
      </c>
      <c r="GP20" s="7">
        <v>62400</v>
      </c>
      <c r="GQ20" s="7">
        <v>60355</v>
      </c>
      <c r="GR20" s="7">
        <v>54077</v>
      </c>
      <c r="GS20" s="7">
        <v>220512</v>
      </c>
      <c r="GT20" s="7">
        <v>521</v>
      </c>
      <c r="GU20" s="7">
        <v>53755</v>
      </c>
      <c r="GV20" s="7">
        <v>733261</v>
      </c>
      <c r="GW20" s="7">
        <v>4143</v>
      </c>
      <c r="GX20" s="7">
        <v>797</v>
      </c>
      <c r="GY20" s="7">
        <v>71785</v>
      </c>
      <c r="GZ20" s="7">
        <v>313</v>
      </c>
      <c r="HA20" s="7">
        <v>400540</v>
      </c>
      <c r="HB20" s="7">
        <v>3189</v>
      </c>
      <c r="HC20" s="7">
        <v>21115</v>
      </c>
      <c r="HD20" s="7">
        <v>4731</v>
      </c>
      <c r="HE20" s="7">
        <v>369719</v>
      </c>
      <c r="HF20" s="7">
        <v>273623</v>
      </c>
      <c r="HG20" s="7">
        <v>0</v>
      </c>
      <c r="HH20" s="7">
        <v>105637</v>
      </c>
      <c r="HI20" s="7">
        <v>152104</v>
      </c>
      <c r="HJ20" s="7">
        <v>13539</v>
      </c>
      <c r="HK20" s="7">
        <v>132390</v>
      </c>
      <c r="HL20" s="7">
        <v>7033</v>
      </c>
      <c r="HM20" s="7">
        <v>38704</v>
      </c>
      <c r="HN20" s="7">
        <v>91326</v>
      </c>
      <c r="HO20" s="7">
        <v>58981</v>
      </c>
      <c r="HP20" s="7">
        <v>34482</v>
      </c>
      <c r="HQ20" s="7">
        <v>47641</v>
      </c>
      <c r="HR20" s="7">
        <v>11925</v>
      </c>
      <c r="HS20" s="7">
        <v>27654</v>
      </c>
      <c r="HT20" s="7">
        <v>122087</v>
      </c>
      <c r="HU20" s="7">
        <v>62224</v>
      </c>
      <c r="HV20" s="7">
        <v>62009</v>
      </c>
      <c r="HW20" s="7">
        <v>27538</v>
      </c>
      <c r="HX20" s="7">
        <v>192455</v>
      </c>
      <c r="HY20" s="7">
        <v>15635</v>
      </c>
      <c r="HZ20" s="7">
        <v>5693</v>
      </c>
      <c r="IA20" s="7">
        <v>110493</v>
      </c>
      <c r="IB20" s="7">
        <v>12982</v>
      </c>
      <c r="IC20" s="7">
        <v>3355</v>
      </c>
      <c r="ID20" s="7">
        <v>143175</v>
      </c>
      <c r="IE20" s="7">
        <v>0</v>
      </c>
      <c r="IF20" s="7">
        <v>81359</v>
      </c>
      <c r="IG20" s="7">
        <v>3600</v>
      </c>
      <c r="IH20" s="7">
        <v>249601</v>
      </c>
      <c r="II20" s="7">
        <v>0</v>
      </c>
      <c r="IJ20" s="7">
        <v>25085</v>
      </c>
      <c r="IK20" s="7">
        <v>26036</v>
      </c>
      <c r="IL20" s="7">
        <v>114447</v>
      </c>
      <c r="IM20" s="7">
        <v>36896</v>
      </c>
      <c r="IN20" s="7">
        <v>84241</v>
      </c>
      <c r="IO20" s="7">
        <v>11878</v>
      </c>
      <c r="IP20" s="7">
        <v>139990</v>
      </c>
      <c r="IQ20" s="7">
        <v>63866</v>
      </c>
      <c r="IR20" s="7">
        <v>5528</v>
      </c>
      <c r="IS20" s="7">
        <v>45797</v>
      </c>
      <c r="IT20" s="7">
        <v>74702</v>
      </c>
      <c r="IU20" s="7">
        <v>139133</v>
      </c>
      <c r="IV20" s="7">
        <v>997</v>
      </c>
      <c r="IW20" s="7">
        <v>2441</v>
      </c>
      <c r="IX20" s="7">
        <v>9</v>
      </c>
      <c r="IY20" s="7">
        <v>4381</v>
      </c>
      <c r="IZ20" s="7">
        <v>57289</v>
      </c>
      <c r="JA20" s="7">
        <v>2504</v>
      </c>
      <c r="JB20" s="7">
        <v>32229</v>
      </c>
      <c r="JC20" s="7">
        <v>158239</v>
      </c>
      <c r="JD20" s="7">
        <v>34920</v>
      </c>
      <c r="JE20" s="7">
        <v>6163</v>
      </c>
      <c r="JF20" s="7">
        <v>6230</v>
      </c>
      <c r="JG20" s="7">
        <v>646</v>
      </c>
      <c r="JH20" s="7">
        <v>136167</v>
      </c>
      <c r="JI20" s="7">
        <v>66687</v>
      </c>
      <c r="JJ20" s="7">
        <v>74092</v>
      </c>
      <c r="JK20" s="7">
        <v>73021</v>
      </c>
      <c r="JL20" s="7">
        <v>83963</v>
      </c>
      <c r="JM20" s="7">
        <v>83258</v>
      </c>
      <c r="JN20" s="7">
        <v>64002</v>
      </c>
      <c r="JO20" s="7">
        <v>90959</v>
      </c>
      <c r="JP20" s="7">
        <v>93433</v>
      </c>
      <c r="JQ20" s="7">
        <v>118322</v>
      </c>
      <c r="JR20" s="7">
        <v>73456</v>
      </c>
      <c r="JS20" s="7">
        <v>122472</v>
      </c>
      <c r="JT20" s="7">
        <v>105095</v>
      </c>
      <c r="JU20" s="7">
        <v>236546</v>
      </c>
      <c r="JV20" s="7">
        <v>81061</v>
      </c>
      <c r="JW20" s="7">
        <v>576669</v>
      </c>
      <c r="JX20" s="7">
        <v>3607</v>
      </c>
      <c r="JY20" s="7">
        <v>154263</v>
      </c>
      <c r="JZ20" s="7">
        <v>310</v>
      </c>
      <c r="KA20" s="7">
        <v>179949</v>
      </c>
      <c r="KB20" s="7">
        <v>10520</v>
      </c>
      <c r="KC20" s="7">
        <v>71026</v>
      </c>
      <c r="KD20" s="7">
        <v>4054</v>
      </c>
      <c r="KE20" s="7">
        <v>113384</v>
      </c>
      <c r="KF20" s="7">
        <v>76714</v>
      </c>
      <c r="KG20" s="7">
        <v>70208</v>
      </c>
      <c r="KH20" s="7">
        <v>107576</v>
      </c>
      <c r="KI20" s="7">
        <v>94562</v>
      </c>
      <c r="KJ20" s="7">
        <v>14866</v>
      </c>
      <c r="KK20" s="7">
        <v>364057</v>
      </c>
      <c r="KL20" s="7">
        <v>12843</v>
      </c>
      <c r="KM20" s="7">
        <v>31535</v>
      </c>
      <c r="KN20" s="7">
        <v>92816</v>
      </c>
      <c r="KO20" s="7">
        <v>3189</v>
      </c>
      <c r="KP20" s="7">
        <v>21063</v>
      </c>
      <c r="KQ20" s="7">
        <v>0</v>
      </c>
      <c r="KR20" s="7">
        <v>24981</v>
      </c>
      <c r="KS20" s="7">
        <v>0</v>
      </c>
      <c r="KT20" s="7">
        <v>5350</v>
      </c>
      <c r="KU20" s="7">
        <v>60769</v>
      </c>
      <c r="KV20" s="7">
        <v>87262</v>
      </c>
      <c r="KW20" s="7">
        <v>41523</v>
      </c>
      <c r="KX20" s="7">
        <v>37114</v>
      </c>
      <c r="KY20" s="7">
        <v>0</v>
      </c>
      <c r="KZ20" s="7">
        <v>0</v>
      </c>
      <c r="LA20" s="7">
        <v>61786</v>
      </c>
      <c r="LB20" s="7">
        <v>85510</v>
      </c>
      <c r="LC20" s="7">
        <v>25242</v>
      </c>
      <c r="LD20" s="7">
        <v>0</v>
      </c>
      <c r="LE20" s="7">
        <v>132349</v>
      </c>
      <c r="LF20" s="7">
        <v>37858</v>
      </c>
      <c r="LG20" s="7">
        <v>0</v>
      </c>
      <c r="LH20" s="7">
        <v>120428</v>
      </c>
      <c r="LI20" s="7">
        <v>31250</v>
      </c>
      <c r="LJ20" s="7">
        <v>543743</v>
      </c>
      <c r="LK20" s="7">
        <v>57831</v>
      </c>
      <c r="LL20" s="7">
        <v>3744</v>
      </c>
      <c r="LM20" s="7">
        <v>136292</v>
      </c>
      <c r="LN20" s="7">
        <v>3871</v>
      </c>
      <c r="LO20" s="7">
        <v>30033</v>
      </c>
      <c r="LP20" s="7">
        <v>601431</v>
      </c>
      <c r="LQ20" s="7">
        <v>95998</v>
      </c>
      <c r="LR20" s="7">
        <v>75448</v>
      </c>
      <c r="LS20" s="7">
        <v>366296</v>
      </c>
      <c r="LT20" s="7">
        <v>4606</v>
      </c>
      <c r="LU20" s="7">
        <v>189795</v>
      </c>
      <c r="LV20" s="7">
        <v>51926</v>
      </c>
      <c r="LW20" s="7">
        <v>120</v>
      </c>
      <c r="LX20" s="7">
        <v>3036</v>
      </c>
      <c r="LY20" s="7">
        <v>71060</v>
      </c>
      <c r="LZ20" s="7">
        <v>114187</v>
      </c>
      <c r="MA20" s="7">
        <v>25090</v>
      </c>
      <c r="MB20" s="7">
        <v>23383</v>
      </c>
      <c r="MC20" s="201">
        <v>153590</v>
      </c>
      <c r="MD20" s="7">
        <v>19055</v>
      </c>
      <c r="ME20" s="7">
        <v>71731</v>
      </c>
      <c r="MF20" s="7">
        <v>120374</v>
      </c>
      <c r="MG20" s="7">
        <v>46076</v>
      </c>
      <c r="MH20" s="7">
        <v>0</v>
      </c>
      <c r="MI20" s="7">
        <v>0</v>
      </c>
      <c r="MJ20" s="7">
        <v>43123</v>
      </c>
      <c r="MK20" s="7">
        <v>0</v>
      </c>
      <c r="ML20" s="7">
        <v>43424</v>
      </c>
      <c r="MM20" s="64">
        <v>294143</v>
      </c>
      <c r="MN20" s="7">
        <v>317113</v>
      </c>
      <c r="MO20" s="7">
        <v>2057980</v>
      </c>
      <c r="MP20" s="7">
        <v>281114</v>
      </c>
      <c r="MQ20" s="7">
        <v>27798</v>
      </c>
      <c r="MR20" s="7">
        <v>369040</v>
      </c>
      <c r="MS20" s="7">
        <v>60549</v>
      </c>
      <c r="MT20" s="7">
        <v>58012</v>
      </c>
      <c r="MU20" s="7">
        <v>26132</v>
      </c>
      <c r="MV20" s="7">
        <v>235154</v>
      </c>
      <c r="MW20" s="7">
        <v>26919</v>
      </c>
      <c r="MX20" s="7">
        <v>6781</v>
      </c>
      <c r="MY20" s="7">
        <v>177194</v>
      </c>
      <c r="MZ20" s="7">
        <v>39014</v>
      </c>
      <c r="NA20" s="64">
        <v>35812</v>
      </c>
      <c r="NB20" s="7">
        <v>93093</v>
      </c>
      <c r="NC20" s="7">
        <v>165507</v>
      </c>
      <c r="ND20" s="7">
        <v>17780</v>
      </c>
      <c r="NE20" s="7">
        <v>75834</v>
      </c>
      <c r="NF20" s="7">
        <v>55498</v>
      </c>
      <c r="NG20" s="7">
        <v>27443</v>
      </c>
      <c r="NH20" s="7">
        <v>6751</v>
      </c>
      <c r="NI20" s="7">
        <v>30230</v>
      </c>
      <c r="NJ20" s="7">
        <v>61663</v>
      </c>
      <c r="NK20" s="7">
        <v>97059</v>
      </c>
      <c r="NL20" s="7">
        <v>75165</v>
      </c>
      <c r="NM20" s="7">
        <v>52509</v>
      </c>
      <c r="NN20" s="7">
        <v>84861</v>
      </c>
      <c r="NO20" s="7">
        <v>0</v>
      </c>
      <c r="NP20" s="7">
        <v>239691</v>
      </c>
      <c r="NQ20" s="7">
        <v>167954</v>
      </c>
      <c r="NR20" s="7">
        <v>55788</v>
      </c>
      <c r="NS20" s="7">
        <v>4443</v>
      </c>
      <c r="NT20" s="7">
        <v>3956</v>
      </c>
      <c r="NU20" s="7">
        <v>319638</v>
      </c>
      <c r="NV20" s="7">
        <v>187290</v>
      </c>
      <c r="NW20" s="7">
        <v>145759</v>
      </c>
      <c r="NX20" s="7">
        <v>35000</v>
      </c>
      <c r="NY20" s="7">
        <v>83806</v>
      </c>
      <c r="NZ20" s="7">
        <v>31722</v>
      </c>
      <c r="OA20" s="7">
        <v>98112</v>
      </c>
      <c r="OB20" s="7">
        <v>1761284</v>
      </c>
      <c r="OC20" s="7">
        <v>93684</v>
      </c>
      <c r="OD20" s="7">
        <v>0</v>
      </c>
      <c r="OE20" s="7">
        <v>8412</v>
      </c>
      <c r="OF20" s="7">
        <v>161507</v>
      </c>
      <c r="OG20" s="7">
        <v>131264</v>
      </c>
      <c r="OH20" s="7">
        <v>190122</v>
      </c>
      <c r="OI20" s="7">
        <v>25860</v>
      </c>
      <c r="OJ20" s="7">
        <v>68383</v>
      </c>
      <c r="OK20" s="7">
        <v>125666</v>
      </c>
      <c r="OL20" s="7">
        <v>28047</v>
      </c>
      <c r="OM20" s="7">
        <v>97956</v>
      </c>
      <c r="ON20" s="7">
        <v>1568</v>
      </c>
      <c r="OO20" s="7">
        <v>8958</v>
      </c>
      <c r="OP20" s="7">
        <v>856</v>
      </c>
      <c r="OQ20" s="7">
        <v>89861</v>
      </c>
      <c r="OR20" s="7">
        <v>3062</v>
      </c>
      <c r="OS20" s="7">
        <v>115247</v>
      </c>
      <c r="OT20" s="7">
        <v>310326</v>
      </c>
      <c r="OU20" s="7">
        <v>116245</v>
      </c>
      <c r="OV20" s="9"/>
      <c r="OW20" s="150">
        <f t="shared" si="0"/>
        <v>54808850</v>
      </c>
      <c r="OX20" s="6">
        <f t="shared" si="1"/>
        <v>274.9860773148032</v>
      </c>
      <c r="OY20" s="153"/>
      <c r="OZ20" s="6"/>
    </row>
    <row r="21" spans="1:829" s="7" customFormat="1">
      <c r="A21" s="50"/>
      <c r="MC21" s="202"/>
      <c r="MM21" s="64"/>
      <c r="NA21" s="64"/>
      <c r="OV21" s="9"/>
      <c r="OW21" s="150">
        <f t="shared" si="0"/>
        <v>0</v>
      </c>
      <c r="OX21" s="6">
        <f t="shared" si="1"/>
        <v>0</v>
      </c>
      <c r="OY21" s="153"/>
      <c r="OZ21" s="6"/>
    </row>
    <row r="22" spans="1:829" s="7" customFormat="1">
      <c r="A22" s="49" t="s">
        <v>1205</v>
      </c>
      <c r="B22" s="7">
        <v>3164</v>
      </c>
      <c r="C22" s="7">
        <v>100415</v>
      </c>
      <c r="D22" s="7">
        <v>5316</v>
      </c>
      <c r="E22" s="7">
        <v>252278</v>
      </c>
      <c r="F22" s="7">
        <v>58740</v>
      </c>
      <c r="G22" s="7">
        <v>144020</v>
      </c>
      <c r="H22" s="7">
        <v>0</v>
      </c>
      <c r="I22" s="7">
        <v>0</v>
      </c>
      <c r="J22" s="7">
        <v>0</v>
      </c>
      <c r="K22" s="7">
        <v>1528</v>
      </c>
      <c r="L22" s="7">
        <v>50182</v>
      </c>
      <c r="M22" s="7">
        <v>235</v>
      </c>
      <c r="N22" s="7">
        <v>45754</v>
      </c>
      <c r="O22" s="7">
        <v>719</v>
      </c>
      <c r="P22" s="7">
        <v>8476</v>
      </c>
      <c r="Q22" s="7">
        <v>458</v>
      </c>
      <c r="R22" s="7">
        <v>77337</v>
      </c>
      <c r="S22" s="7">
        <v>70529</v>
      </c>
      <c r="T22" s="7">
        <v>184966</v>
      </c>
      <c r="U22" s="7">
        <v>79062</v>
      </c>
      <c r="V22" s="7">
        <v>105876</v>
      </c>
      <c r="W22" s="7">
        <v>124888</v>
      </c>
      <c r="X22" s="7">
        <v>95909</v>
      </c>
      <c r="Y22" s="7">
        <v>182489</v>
      </c>
      <c r="Z22" s="7">
        <v>188250</v>
      </c>
      <c r="AA22" s="7">
        <v>153195</v>
      </c>
      <c r="AB22" s="7">
        <v>163543</v>
      </c>
      <c r="AC22" s="7">
        <v>141091</v>
      </c>
      <c r="AD22" s="7">
        <v>1588817</v>
      </c>
      <c r="AE22" s="7">
        <v>948767</v>
      </c>
      <c r="AF22" s="7">
        <v>91049</v>
      </c>
      <c r="AG22" s="7">
        <v>117510</v>
      </c>
      <c r="AH22" s="7">
        <v>83298</v>
      </c>
      <c r="AI22" s="7">
        <v>82258</v>
      </c>
      <c r="AJ22" s="7">
        <v>98091</v>
      </c>
      <c r="AK22" s="7">
        <v>82256</v>
      </c>
      <c r="AL22" s="7">
        <v>106320</v>
      </c>
      <c r="AM22" s="7">
        <v>109422</v>
      </c>
      <c r="AN22" s="7">
        <v>142641</v>
      </c>
      <c r="AO22" s="7">
        <v>87328</v>
      </c>
      <c r="AP22" s="7">
        <v>95497</v>
      </c>
      <c r="AQ22" s="7">
        <v>112898</v>
      </c>
      <c r="AR22" s="7">
        <v>75134</v>
      </c>
      <c r="AS22" s="7">
        <v>92166</v>
      </c>
      <c r="AT22" s="7">
        <v>84189</v>
      </c>
      <c r="AU22" s="7">
        <v>88527</v>
      </c>
      <c r="AV22" s="7">
        <v>104855</v>
      </c>
      <c r="AW22" s="7">
        <v>53588</v>
      </c>
      <c r="AX22" s="7">
        <v>96399</v>
      </c>
      <c r="AY22" s="7">
        <v>109058</v>
      </c>
      <c r="AZ22" s="7">
        <v>117170</v>
      </c>
      <c r="BA22" s="7">
        <v>120656</v>
      </c>
      <c r="BB22" s="7">
        <v>1</v>
      </c>
      <c r="BC22" s="7">
        <v>1</v>
      </c>
      <c r="BD22" s="7">
        <v>1</v>
      </c>
      <c r="BE22" s="7">
        <v>1</v>
      </c>
      <c r="BF22" s="7">
        <v>1</v>
      </c>
      <c r="BG22" s="7">
        <v>1</v>
      </c>
      <c r="BH22" s="7">
        <v>22268</v>
      </c>
      <c r="BI22" s="7">
        <v>0</v>
      </c>
      <c r="BJ22" s="7">
        <v>45511</v>
      </c>
      <c r="BK22" s="7">
        <v>33117</v>
      </c>
      <c r="BL22" s="7">
        <v>148364</v>
      </c>
      <c r="BM22" s="7">
        <v>19693</v>
      </c>
      <c r="BN22" s="7">
        <v>72387</v>
      </c>
      <c r="BO22" s="7">
        <v>5148</v>
      </c>
      <c r="BP22" s="7">
        <v>35620</v>
      </c>
      <c r="BQ22" s="7">
        <v>135507</v>
      </c>
      <c r="BR22" s="7">
        <v>97942</v>
      </c>
      <c r="BS22" s="7">
        <v>48434</v>
      </c>
      <c r="BT22" s="7">
        <v>21615</v>
      </c>
      <c r="BU22" s="7">
        <v>77826</v>
      </c>
      <c r="BV22" s="7">
        <v>48559</v>
      </c>
      <c r="BW22" s="7">
        <v>51805</v>
      </c>
      <c r="BX22" s="7">
        <v>8115</v>
      </c>
      <c r="BY22" s="7">
        <v>87756</v>
      </c>
      <c r="BZ22" s="7">
        <v>290952</v>
      </c>
      <c r="CA22" s="7">
        <v>415350</v>
      </c>
      <c r="CB22" s="7">
        <v>26643</v>
      </c>
      <c r="CC22" s="7">
        <v>1200</v>
      </c>
      <c r="CD22" s="7">
        <v>38584</v>
      </c>
      <c r="CE22" s="7">
        <v>32782</v>
      </c>
      <c r="CF22" s="7">
        <v>20300</v>
      </c>
      <c r="CG22" s="7">
        <v>8932</v>
      </c>
      <c r="CH22" s="7">
        <v>760103</v>
      </c>
      <c r="CI22" s="7">
        <v>688396</v>
      </c>
      <c r="CJ22" s="7">
        <v>922361</v>
      </c>
      <c r="CK22" s="7">
        <v>515432</v>
      </c>
      <c r="CL22" s="7">
        <v>1009556</v>
      </c>
      <c r="CM22" s="7">
        <v>675308</v>
      </c>
      <c r="CN22" s="7">
        <v>278888</v>
      </c>
      <c r="CO22" s="7">
        <v>330077</v>
      </c>
      <c r="CP22" s="7">
        <v>506369</v>
      </c>
      <c r="CQ22" s="7">
        <v>569566</v>
      </c>
      <c r="CR22" s="7">
        <v>637790</v>
      </c>
      <c r="CS22" s="7">
        <v>794393</v>
      </c>
      <c r="CT22" s="7">
        <v>650225</v>
      </c>
      <c r="CU22" s="7">
        <v>703185</v>
      </c>
      <c r="CV22" s="7">
        <v>765563</v>
      </c>
      <c r="CW22" s="7">
        <v>490280</v>
      </c>
      <c r="CX22" s="7">
        <v>453940</v>
      </c>
      <c r="CY22" s="7">
        <v>255940</v>
      </c>
      <c r="CZ22" s="7">
        <v>438897</v>
      </c>
      <c r="DA22" s="7">
        <v>673129</v>
      </c>
      <c r="DB22" s="7">
        <v>682190</v>
      </c>
      <c r="DC22" s="7">
        <v>657767</v>
      </c>
      <c r="DD22" s="7">
        <v>92602</v>
      </c>
      <c r="DE22" s="7">
        <v>42506</v>
      </c>
      <c r="DF22" s="7">
        <v>26216</v>
      </c>
      <c r="DG22" s="7">
        <v>1992</v>
      </c>
      <c r="DH22" s="7">
        <v>43488</v>
      </c>
      <c r="DI22" s="7">
        <v>2853</v>
      </c>
      <c r="DJ22" s="7">
        <v>69822</v>
      </c>
      <c r="DK22" s="7">
        <v>98006</v>
      </c>
      <c r="DL22" s="7">
        <v>35018</v>
      </c>
      <c r="DM22" s="7">
        <v>2149</v>
      </c>
      <c r="DN22" s="7">
        <v>57772</v>
      </c>
      <c r="DO22" s="7">
        <v>30525</v>
      </c>
      <c r="DP22" s="7">
        <v>1</v>
      </c>
      <c r="DQ22" s="7">
        <v>55155</v>
      </c>
      <c r="DR22" s="7">
        <v>54477</v>
      </c>
      <c r="DS22" s="7">
        <v>18592</v>
      </c>
      <c r="DT22" s="7">
        <v>1090</v>
      </c>
      <c r="DU22" s="7">
        <v>47799</v>
      </c>
      <c r="DV22" s="7">
        <v>33020</v>
      </c>
      <c r="DW22" s="7">
        <v>98539</v>
      </c>
      <c r="DX22" s="7">
        <v>31840</v>
      </c>
      <c r="DY22" s="7">
        <v>3491</v>
      </c>
      <c r="DZ22" s="7">
        <v>431</v>
      </c>
      <c r="EA22" s="7">
        <v>255</v>
      </c>
      <c r="EB22" s="7">
        <v>465673</v>
      </c>
      <c r="EC22" s="7">
        <v>5992</v>
      </c>
      <c r="ED22" s="7">
        <v>10</v>
      </c>
      <c r="EE22" s="7">
        <v>316</v>
      </c>
      <c r="EF22" s="7">
        <v>24187</v>
      </c>
      <c r="EG22" s="7">
        <v>74433</v>
      </c>
      <c r="EH22" s="7">
        <v>2052</v>
      </c>
      <c r="EI22" s="7">
        <v>13192</v>
      </c>
      <c r="EJ22" s="7">
        <v>7388</v>
      </c>
      <c r="EK22" s="7">
        <v>9667</v>
      </c>
      <c r="EL22" s="7">
        <v>2824</v>
      </c>
      <c r="EM22" s="7">
        <v>130974</v>
      </c>
      <c r="EN22" s="7">
        <v>150</v>
      </c>
      <c r="EO22" s="7">
        <v>1525</v>
      </c>
      <c r="EP22" s="7">
        <v>55</v>
      </c>
      <c r="EQ22" s="7">
        <v>0</v>
      </c>
      <c r="ER22" s="7">
        <v>150</v>
      </c>
      <c r="ES22" s="7">
        <v>1399</v>
      </c>
      <c r="ET22" s="7">
        <v>7495</v>
      </c>
      <c r="EU22" s="7">
        <v>31243</v>
      </c>
      <c r="EV22" s="7">
        <v>1102</v>
      </c>
      <c r="EW22" s="7">
        <v>29088</v>
      </c>
      <c r="EX22" s="7">
        <v>16554</v>
      </c>
      <c r="EY22" s="7">
        <v>0</v>
      </c>
      <c r="EZ22" s="7">
        <v>241</v>
      </c>
      <c r="FA22" s="7">
        <v>2797</v>
      </c>
      <c r="FB22" s="7">
        <v>400</v>
      </c>
      <c r="FC22" s="7">
        <v>1813</v>
      </c>
      <c r="FD22" s="7">
        <v>2511</v>
      </c>
      <c r="FE22" s="7">
        <v>7682</v>
      </c>
      <c r="FF22" s="7">
        <v>58390</v>
      </c>
      <c r="FG22" s="7">
        <v>552</v>
      </c>
      <c r="FH22" s="7">
        <v>52085</v>
      </c>
      <c r="FI22" s="7">
        <v>0</v>
      </c>
      <c r="FJ22" s="7">
        <v>0</v>
      </c>
      <c r="FK22" s="7">
        <v>0</v>
      </c>
      <c r="FL22" s="7">
        <v>150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3181</v>
      </c>
      <c r="FT22" s="7">
        <v>125691</v>
      </c>
      <c r="FU22" s="7">
        <v>0</v>
      </c>
      <c r="FV22" s="7">
        <v>437723</v>
      </c>
      <c r="FW22" s="7">
        <v>211954</v>
      </c>
      <c r="FX22" s="7">
        <v>125005</v>
      </c>
      <c r="FY22" s="7">
        <v>96977</v>
      </c>
      <c r="FZ22" s="7">
        <v>111721</v>
      </c>
      <c r="GA22" s="7">
        <v>3533</v>
      </c>
      <c r="GB22" s="7">
        <v>53463</v>
      </c>
      <c r="GC22" s="7">
        <v>69822</v>
      </c>
      <c r="GD22" s="7">
        <v>8361</v>
      </c>
      <c r="GE22" s="7">
        <v>0</v>
      </c>
      <c r="GF22" s="7">
        <v>0</v>
      </c>
      <c r="GG22" s="7">
        <v>6901</v>
      </c>
      <c r="GH22" s="7">
        <v>64067</v>
      </c>
      <c r="GI22" s="7">
        <v>0</v>
      </c>
      <c r="GJ22" s="7">
        <v>5</v>
      </c>
      <c r="GK22" s="7">
        <v>1</v>
      </c>
      <c r="GL22" s="7">
        <v>0</v>
      </c>
      <c r="GM22" s="7">
        <v>1208556</v>
      </c>
      <c r="GN22" s="7">
        <v>34752</v>
      </c>
      <c r="GO22" s="7">
        <v>15733</v>
      </c>
      <c r="GP22" s="7">
        <v>16605</v>
      </c>
      <c r="GQ22" s="7">
        <v>8434</v>
      </c>
      <c r="GR22" s="7">
        <v>93047</v>
      </c>
      <c r="GS22" s="7">
        <v>2134</v>
      </c>
      <c r="GT22" s="7">
        <v>189511</v>
      </c>
      <c r="GU22" s="7">
        <v>1</v>
      </c>
      <c r="GV22" s="7">
        <v>349875</v>
      </c>
      <c r="GW22" s="7">
        <v>1000</v>
      </c>
      <c r="GX22" s="7">
        <v>4384</v>
      </c>
      <c r="GY22" s="7">
        <v>3780</v>
      </c>
      <c r="GZ22" s="7">
        <v>16705</v>
      </c>
      <c r="HA22" s="7">
        <v>9635</v>
      </c>
      <c r="HB22" s="7">
        <v>38422</v>
      </c>
      <c r="HC22" s="7">
        <v>24646</v>
      </c>
      <c r="HD22" s="7">
        <v>9237</v>
      </c>
      <c r="HE22" s="7">
        <v>0</v>
      </c>
      <c r="HF22" s="7">
        <v>0</v>
      </c>
      <c r="HG22" s="7">
        <v>0</v>
      </c>
      <c r="HH22" s="7">
        <v>13128</v>
      </c>
      <c r="HI22" s="7">
        <v>13625</v>
      </c>
      <c r="HJ22" s="7">
        <v>4745</v>
      </c>
      <c r="HK22" s="7">
        <v>15817</v>
      </c>
      <c r="HL22" s="7">
        <v>882</v>
      </c>
      <c r="HM22" s="7">
        <v>5137</v>
      </c>
      <c r="HN22" s="7">
        <v>264</v>
      </c>
      <c r="HO22" s="7">
        <v>7381</v>
      </c>
      <c r="HP22" s="7">
        <v>9191</v>
      </c>
      <c r="HQ22" s="7">
        <v>19124</v>
      </c>
      <c r="HR22" s="7">
        <v>2689</v>
      </c>
      <c r="HS22" s="7">
        <v>15500</v>
      </c>
      <c r="HT22" s="7">
        <v>95972</v>
      </c>
      <c r="HU22" s="7">
        <v>13255</v>
      </c>
      <c r="HV22" s="7">
        <v>21640</v>
      </c>
      <c r="HW22" s="7">
        <v>370</v>
      </c>
      <c r="HX22" s="7">
        <v>8269</v>
      </c>
      <c r="HY22" s="7">
        <v>10900</v>
      </c>
      <c r="HZ22" s="7">
        <v>13116</v>
      </c>
      <c r="IA22" s="7">
        <v>262934</v>
      </c>
      <c r="IB22" s="7">
        <v>1655</v>
      </c>
      <c r="IC22" s="7">
        <v>52290</v>
      </c>
      <c r="ID22" s="7">
        <v>170160</v>
      </c>
      <c r="IE22" s="7">
        <v>0</v>
      </c>
      <c r="IF22" s="7">
        <v>2427</v>
      </c>
      <c r="IG22" s="7">
        <v>3600</v>
      </c>
      <c r="IH22" s="7">
        <v>151975</v>
      </c>
      <c r="II22" s="7">
        <v>26309</v>
      </c>
      <c r="IJ22" s="7">
        <v>60878</v>
      </c>
      <c r="IK22" s="7">
        <v>44733</v>
      </c>
      <c r="IL22" s="7">
        <v>247302</v>
      </c>
      <c r="IM22" s="7">
        <v>6138</v>
      </c>
      <c r="IN22" s="7">
        <v>82593</v>
      </c>
      <c r="IO22" s="7">
        <v>42180</v>
      </c>
      <c r="IP22" s="7">
        <v>193422</v>
      </c>
      <c r="IQ22" s="7">
        <v>151441</v>
      </c>
      <c r="IR22" s="7">
        <v>24951</v>
      </c>
      <c r="IS22" s="7">
        <v>123732</v>
      </c>
      <c r="IT22" s="7">
        <v>75566</v>
      </c>
      <c r="IU22" s="7">
        <v>191218</v>
      </c>
      <c r="IV22" s="7">
        <v>6568</v>
      </c>
      <c r="IW22" s="7">
        <v>0</v>
      </c>
      <c r="IX22" s="7">
        <v>0</v>
      </c>
      <c r="IY22" s="7">
        <v>22483</v>
      </c>
      <c r="IZ22" s="7">
        <v>4864</v>
      </c>
      <c r="JA22" s="7">
        <v>40283</v>
      </c>
      <c r="JB22" s="7">
        <v>645</v>
      </c>
      <c r="JC22" s="7">
        <v>365484</v>
      </c>
      <c r="JD22" s="7">
        <v>1300</v>
      </c>
      <c r="JE22" s="7">
        <v>28128</v>
      </c>
      <c r="JF22" s="7">
        <v>9131</v>
      </c>
      <c r="JG22" s="7">
        <v>2812</v>
      </c>
      <c r="JH22" s="7">
        <v>40268</v>
      </c>
      <c r="JI22" s="7">
        <v>335207</v>
      </c>
      <c r="JJ22" s="7">
        <v>172577</v>
      </c>
      <c r="JK22" s="7">
        <v>210672</v>
      </c>
      <c r="JL22" s="7">
        <v>147561</v>
      </c>
      <c r="JM22" s="7">
        <v>184978</v>
      </c>
      <c r="JN22" s="7">
        <v>159826</v>
      </c>
      <c r="JO22" s="7">
        <v>297803</v>
      </c>
      <c r="JP22" s="7">
        <v>229232</v>
      </c>
      <c r="JQ22" s="7">
        <v>202802</v>
      </c>
      <c r="JR22" s="7">
        <v>145083</v>
      </c>
      <c r="JS22" s="7">
        <v>231374</v>
      </c>
      <c r="JT22" s="7">
        <v>206401</v>
      </c>
      <c r="JU22" s="7">
        <v>299006</v>
      </c>
      <c r="JV22" s="7">
        <v>221268</v>
      </c>
      <c r="JW22" s="7">
        <v>177856</v>
      </c>
      <c r="JX22" s="7">
        <v>3638</v>
      </c>
      <c r="JY22" s="7">
        <v>93</v>
      </c>
      <c r="JZ22" s="7">
        <v>140</v>
      </c>
      <c r="KA22" s="7">
        <v>66141</v>
      </c>
      <c r="KB22" s="7">
        <v>40384</v>
      </c>
      <c r="KC22" s="7">
        <v>13484</v>
      </c>
      <c r="KD22" s="7">
        <v>0</v>
      </c>
      <c r="KE22" s="7">
        <v>167712</v>
      </c>
      <c r="KF22" s="7">
        <v>93534</v>
      </c>
      <c r="KG22" s="7">
        <v>23823</v>
      </c>
      <c r="KH22" s="7">
        <v>500</v>
      </c>
      <c r="KI22" s="7">
        <v>87568</v>
      </c>
      <c r="KJ22" s="7">
        <v>134772</v>
      </c>
      <c r="KK22" s="7">
        <v>0</v>
      </c>
      <c r="KL22" s="7">
        <v>58440</v>
      </c>
      <c r="KM22" s="7">
        <v>65954</v>
      </c>
      <c r="KN22" s="7">
        <v>358408</v>
      </c>
      <c r="KO22" s="7">
        <v>38422</v>
      </c>
      <c r="KP22" s="7">
        <v>57614</v>
      </c>
      <c r="KQ22" s="7">
        <v>223048</v>
      </c>
      <c r="KR22" s="7">
        <v>4840</v>
      </c>
      <c r="KS22" s="7">
        <v>0</v>
      </c>
      <c r="KT22" s="7">
        <v>25621</v>
      </c>
      <c r="KU22" s="7">
        <v>467</v>
      </c>
      <c r="KV22" s="7">
        <v>57677</v>
      </c>
      <c r="KW22" s="7">
        <v>0</v>
      </c>
      <c r="KX22" s="7">
        <v>16997</v>
      </c>
      <c r="KY22" s="7">
        <v>0</v>
      </c>
      <c r="KZ22" s="7">
        <v>0</v>
      </c>
      <c r="LA22" s="7">
        <v>50621</v>
      </c>
      <c r="LB22" s="7">
        <v>46255</v>
      </c>
      <c r="LC22" s="7">
        <v>25473</v>
      </c>
      <c r="LD22" s="7">
        <v>0</v>
      </c>
      <c r="LE22" s="7">
        <v>0</v>
      </c>
      <c r="LF22" s="7">
        <v>1</v>
      </c>
      <c r="LG22" s="7">
        <v>0</v>
      </c>
      <c r="LH22" s="7">
        <v>50276</v>
      </c>
      <c r="LI22" s="7">
        <v>18597</v>
      </c>
      <c r="LJ22" s="7">
        <v>38145</v>
      </c>
      <c r="LK22" s="7">
        <v>0</v>
      </c>
      <c r="LL22" s="7">
        <v>2900</v>
      </c>
      <c r="LM22" s="7">
        <v>74741</v>
      </c>
      <c r="LN22" s="7">
        <v>917</v>
      </c>
      <c r="LO22" s="7">
        <v>20834</v>
      </c>
      <c r="LP22" s="7">
        <v>329919</v>
      </c>
      <c r="LQ22" s="7">
        <v>291976</v>
      </c>
      <c r="LR22" s="7">
        <v>0</v>
      </c>
      <c r="LS22" s="7">
        <v>444168</v>
      </c>
      <c r="LT22" s="7">
        <v>319</v>
      </c>
      <c r="LU22" s="7">
        <v>17705</v>
      </c>
      <c r="LV22" s="7">
        <v>145442</v>
      </c>
      <c r="LW22" s="7">
        <v>365</v>
      </c>
      <c r="LX22" s="7">
        <v>0</v>
      </c>
      <c r="LY22" s="7">
        <v>3328</v>
      </c>
      <c r="LZ22" s="7">
        <v>105570</v>
      </c>
      <c r="MA22" s="7">
        <v>26971</v>
      </c>
      <c r="MB22" s="7">
        <v>13718</v>
      </c>
      <c r="MC22" s="137">
        <v>12785</v>
      </c>
      <c r="MD22" s="7">
        <v>19581</v>
      </c>
      <c r="ME22" s="7">
        <v>51224</v>
      </c>
      <c r="MF22" s="7">
        <v>64580</v>
      </c>
      <c r="MG22" s="7">
        <v>10449</v>
      </c>
      <c r="MH22" s="7">
        <v>0</v>
      </c>
      <c r="MI22" s="7">
        <v>0</v>
      </c>
      <c r="MJ22" s="7">
        <v>0</v>
      </c>
      <c r="MK22" s="7">
        <v>0</v>
      </c>
      <c r="ML22" s="7">
        <v>97329</v>
      </c>
      <c r="MM22" s="138">
        <v>2808</v>
      </c>
      <c r="MN22" s="7">
        <v>90393</v>
      </c>
      <c r="MO22" s="7">
        <v>477</v>
      </c>
      <c r="MP22" s="7">
        <v>30035</v>
      </c>
      <c r="MQ22" s="7">
        <v>59865</v>
      </c>
      <c r="MR22" s="7">
        <v>15754</v>
      </c>
      <c r="MS22" s="7">
        <v>73210</v>
      </c>
      <c r="MT22" s="7">
        <v>71127</v>
      </c>
      <c r="MU22" s="7">
        <v>270</v>
      </c>
      <c r="MV22" s="7">
        <v>14365</v>
      </c>
      <c r="MW22" s="7">
        <v>2673</v>
      </c>
      <c r="MX22" s="7">
        <v>35592</v>
      </c>
      <c r="MY22" s="7">
        <v>1</v>
      </c>
      <c r="MZ22" s="7">
        <v>179816</v>
      </c>
      <c r="NA22" s="137">
        <v>8589</v>
      </c>
      <c r="NB22" s="7">
        <v>8273</v>
      </c>
      <c r="NC22" s="7">
        <v>194266</v>
      </c>
      <c r="ND22" s="7">
        <v>2773</v>
      </c>
      <c r="NE22" s="7">
        <v>19198</v>
      </c>
      <c r="NF22" s="7">
        <v>9083</v>
      </c>
      <c r="NG22" s="7">
        <v>90638</v>
      </c>
      <c r="NH22" s="7">
        <v>85738</v>
      </c>
      <c r="NI22" s="7">
        <v>14176</v>
      </c>
      <c r="NJ22" s="7">
        <v>1200</v>
      </c>
      <c r="NK22" s="7">
        <v>867</v>
      </c>
      <c r="NL22" s="7">
        <v>17919</v>
      </c>
      <c r="NM22" s="7">
        <v>1881</v>
      </c>
      <c r="NN22" s="7">
        <v>1237</v>
      </c>
      <c r="NO22" s="7">
        <v>0</v>
      </c>
      <c r="NP22" s="7">
        <v>1</v>
      </c>
      <c r="NQ22" s="7">
        <v>106990</v>
      </c>
      <c r="NR22" s="7">
        <v>843</v>
      </c>
      <c r="NS22" s="7">
        <v>7543</v>
      </c>
      <c r="NT22" s="7">
        <v>2616</v>
      </c>
      <c r="NU22" s="7">
        <v>211114</v>
      </c>
      <c r="NV22" s="7">
        <v>74375</v>
      </c>
      <c r="NW22" s="7">
        <v>98006</v>
      </c>
      <c r="NX22" s="7">
        <v>35786</v>
      </c>
      <c r="NY22" s="7">
        <v>351</v>
      </c>
      <c r="NZ22" s="7">
        <v>40860</v>
      </c>
      <c r="OA22" s="7">
        <v>122173</v>
      </c>
      <c r="OB22" s="7">
        <v>193616</v>
      </c>
      <c r="OC22" s="7">
        <v>82029</v>
      </c>
      <c r="OD22" s="7">
        <v>195</v>
      </c>
      <c r="OE22" s="7">
        <v>53356</v>
      </c>
      <c r="OF22" s="7">
        <v>54133</v>
      </c>
      <c r="OG22" s="7">
        <v>151713</v>
      </c>
      <c r="OH22" s="7">
        <v>40598</v>
      </c>
      <c r="OI22" s="7">
        <v>13451</v>
      </c>
      <c r="OJ22" s="7">
        <v>31407</v>
      </c>
      <c r="OK22" s="7">
        <v>21274</v>
      </c>
      <c r="OL22" s="7">
        <v>4000</v>
      </c>
      <c r="OM22" s="7">
        <v>1524</v>
      </c>
      <c r="ON22" s="7">
        <v>200</v>
      </c>
      <c r="OO22" s="7">
        <v>204149</v>
      </c>
      <c r="OP22" s="7">
        <v>2425</v>
      </c>
      <c r="OQ22" s="7">
        <v>95014</v>
      </c>
      <c r="OR22" s="7">
        <v>34170</v>
      </c>
      <c r="OS22" s="7">
        <v>101976</v>
      </c>
      <c r="OT22" s="7">
        <v>4460</v>
      </c>
      <c r="OU22" s="7">
        <v>3</v>
      </c>
      <c r="OV22" s="9"/>
      <c r="OW22" s="150">
        <f t="shared" si="0"/>
        <v>39580838</v>
      </c>
      <c r="OX22" s="6">
        <f t="shared" si="1"/>
        <v>198.58434136918947</v>
      </c>
      <c r="OY22" s="153"/>
      <c r="OZ22" s="6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</row>
    <row r="23" spans="1:829" s="7" customFormat="1">
      <c r="A23" s="49" t="s">
        <v>3</v>
      </c>
      <c r="B23" s="7">
        <v>20165</v>
      </c>
      <c r="C23" s="7">
        <v>20388</v>
      </c>
      <c r="D23" s="7">
        <v>0</v>
      </c>
      <c r="E23" s="7">
        <v>24834</v>
      </c>
      <c r="F23" s="7">
        <v>0</v>
      </c>
      <c r="G23" s="7">
        <v>0</v>
      </c>
      <c r="H23" s="7">
        <v>464642</v>
      </c>
      <c r="I23" s="7">
        <v>47161</v>
      </c>
      <c r="J23" s="7">
        <v>0</v>
      </c>
      <c r="K23" s="7">
        <v>71620</v>
      </c>
      <c r="L23" s="7">
        <v>486</v>
      </c>
      <c r="M23" s="7">
        <v>378028</v>
      </c>
      <c r="N23" s="7">
        <v>0</v>
      </c>
      <c r="O23" s="7">
        <v>0</v>
      </c>
      <c r="P23" s="7">
        <v>0</v>
      </c>
      <c r="Q23" s="7">
        <v>22389</v>
      </c>
      <c r="R23" s="7">
        <v>0</v>
      </c>
      <c r="S23" s="7">
        <v>117859</v>
      </c>
      <c r="T23" s="7">
        <v>113066</v>
      </c>
      <c r="U23" s="7">
        <v>62627</v>
      </c>
      <c r="V23" s="7">
        <v>65215</v>
      </c>
      <c r="W23" s="7">
        <v>85332</v>
      </c>
      <c r="X23" s="7">
        <v>87749</v>
      </c>
      <c r="Y23" s="7">
        <v>116510</v>
      </c>
      <c r="Z23" s="7">
        <v>129592</v>
      </c>
      <c r="AA23" s="7">
        <v>114769</v>
      </c>
      <c r="AB23" s="7">
        <v>105370</v>
      </c>
      <c r="AC23" s="7">
        <v>109138</v>
      </c>
      <c r="AD23" s="7">
        <v>2690844</v>
      </c>
      <c r="AE23" s="7">
        <v>192094</v>
      </c>
      <c r="AF23" s="7">
        <v>41690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37016</v>
      </c>
      <c r="BC23" s="7">
        <v>57375</v>
      </c>
      <c r="BD23" s="7">
        <v>183596</v>
      </c>
      <c r="BE23" s="7">
        <v>112536</v>
      </c>
      <c r="BF23" s="7">
        <v>177234</v>
      </c>
      <c r="BG23" s="7">
        <v>125268</v>
      </c>
      <c r="BH23" s="7">
        <v>9323</v>
      </c>
      <c r="BI23" s="7">
        <v>142241</v>
      </c>
      <c r="BJ23" s="7">
        <v>800157</v>
      </c>
      <c r="BK23" s="7">
        <v>0</v>
      </c>
      <c r="BL23" s="7">
        <v>21611</v>
      </c>
      <c r="BM23" s="7">
        <v>6000</v>
      </c>
      <c r="BN23" s="7">
        <v>103427</v>
      </c>
      <c r="BO23" s="7">
        <v>326081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235600</v>
      </c>
      <c r="CI23" s="7">
        <v>175532</v>
      </c>
      <c r="CJ23" s="7">
        <v>299658</v>
      </c>
      <c r="CK23" s="7">
        <v>168262</v>
      </c>
      <c r="CL23" s="7">
        <v>333101</v>
      </c>
      <c r="CM23" s="7">
        <v>222810</v>
      </c>
      <c r="CN23" s="7">
        <v>81255</v>
      </c>
      <c r="CO23" s="7">
        <v>98140</v>
      </c>
      <c r="CP23" s="7">
        <v>167679</v>
      </c>
      <c r="CQ23" s="7">
        <v>175315</v>
      </c>
      <c r="CR23" s="7">
        <v>198001</v>
      </c>
      <c r="CS23" s="7">
        <v>275092</v>
      </c>
      <c r="CT23" s="7">
        <v>205895</v>
      </c>
      <c r="CU23" s="7">
        <v>211859</v>
      </c>
      <c r="CV23" s="7">
        <v>224604</v>
      </c>
      <c r="CW23" s="7">
        <v>150241</v>
      </c>
      <c r="CX23" s="7">
        <v>137795</v>
      </c>
      <c r="CY23" s="7">
        <v>68280</v>
      </c>
      <c r="CZ23" s="7">
        <v>164409</v>
      </c>
      <c r="DA23" s="7">
        <v>197680</v>
      </c>
      <c r="DB23" s="7">
        <v>185884</v>
      </c>
      <c r="DC23" s="7">
        <v>214713</v>
      </c>
      <c r="DD23" s="7">
        <v>20278</v>
      </c>
      <c r="DE23" s="7">
        <v>456953</v>
      </c>
      <c r="DF23" s="7">
        <v>17180</v>
      </c>
      <c r="DG23" s="7">
        <v>0</v>
      </c>
      <c r="DH23" s="7">
        <v>61228</v>
      </c>
      <c r="DI23" s="7">
        <v>14035</v>
      </c>
      <c r="DJ23" s="7">
        <v>0</v>
      </c>
      <c r="DK23" s="7">
        <v>0</v>
      </c>
      <c r="DL23" s="7">
        <v>0</v>
      </c>
      <c r="DM23" s="7">
        <v>7500</v>
      </c>
      <c r="DN23" s="7">
        <v>0</v>
      </c>
      <c r="DO23" s="7">
        <v>0</v>
      </c>
      <c r="DP23" s="7">
        <v>0</v>
      </c>
      <c r="DQ23" s="7">
        <v>109410</v>
      </c>
      <c r="DR23" s="7">
        <v>10689</v>
      </c>
      <c r="DS23" s="7">
        <v>29636</v>
      </c>
      <c r="DT23" s="7">
        <v>236281</v>
      </c>
      <c r="DU23" s="7">
        <v>52047</v>
      </c>
      <c r="DV23" s="7">
        <v>1624</v>
      </c>
      <c r="DW23" s="7">
        <v>173572</v>
      </c>
      <c r="DX23" s="7">
        <v>12374</v>
      </c>
      <c r="DY23" s="7">
        <v>27082</v>
      </c>
      <c r="DZ23" s="7">
        <v>0</v>
      </c>
      <c r="EA23" s="7">
        <v>54669</v>
      </c>
      <c r="EB23" s="7">
        <v>151944</v>
      </c>
      <c r="EC23" s="7">
        <v>0</v>
      </c>
      <c r="ED23" s="7">
        <v>0</v>
      </c>
      <c r="EE23" s="7">
        <v>135090</v>
      </c>
      <c r="EF23" s="7">
        <v>158</v>
      </c>
      <c r="EG23" s="7">
        <v>89703</v>
      </c>
      <c r="EH23" s="7">
        <v>0</v>
      </c>
      <c r="EI23" s="7">
        <v>0</v>
      </c>
      <c r="EJ23" s="7">
        <v>50099</v>
      </c>
      <c r="EK23" s="7">
        <v>67244</v>
      </c>
      <c r="EL23" s="7">
        <v>0</v>
      </c>
      <c r="EM23" s="7">
        <v>59413</v>
      </c>
      <c r="EN23" s="7">
        <v>10393</v>
      </c>
      <c r="EO23" s="7">
        <v>13462</v>
      </c>
      <c r="EP23" s="7">
        <v>8496</v>
      </c>
      <c r="EQ23" s="7">
        <v>927</v>
      </c>
      <c r="ER23" s="7">
        <v>1726</v>
      </c>
      <c r="ES23" s="7">
        <v>75</v>
      </c>
      <c r="ET23" s="7">
        <v>162063</v>
      </c>
      <c r="EU23" s="7">
        <v>53022</v>
      </c>
      <c r="EV23" s="7">
        <v>153</v>
      </c>
      <c r="EW23" s="7">
        <v>109257</v>
      </c>
      <c r="EX23" s="7">
        <v>1228</v>
      </c>
      <c r="EY23" s="7">
        <v>262510</v>
      </c>
      <c r="EZ23" s="7">
        <v>77594</v>
      </c>
      <c r="FA23" s="7">
        <v>226</v>
      </c>
      <c r="FB23" s="7">
        <v>307</v>
      </c>
      <c r="FC23" s="7">
        <v>109</v>
      </c>
      <c r="FD23" s="7">
        <v>447</v>
      </c>
      <c r="FE23" s="7">
        <v>13174</v>
      </c>
      <c r="FF23" s="7">
        <v>0</v>
      </c>
      <c r="FG23" s="7">
        <v>85</v>
      </c>
      <c r="FH23" s="7">
        <v>28313</v>
      </c>
      <c r="FI23" s="7">
        <v>261546</v>
      </c>
      <c r="FJ23" s="7">
        <v>227871</v>
      </c>
      <c r="FK23" s="7">
        <v>449346</v>
      </c>
      <c r="FL23" s="7">
        <v>146977</v>
      </c>
      <c r="FM23" s="7">
        <v>582466</v>
      </c>
      <c r="FN23" s="7">
        <v>517023</v>
      </c>
      <c r="FO23" s="7">
        <v>656941</v>
      </c>
      <c r="FP23" s="7">
        <v>164753</v>
      </c>
      <c r="FQ23" s="7">
        <v>103255</v>
      </c>
      <c r="FR23" s="7">
        <v>274082</v>
      </c>
      <c r="FS23" s="7">
        <v>0</v>
      </c>
      <c r="FT23" s="7">
        <v>19939</v>
      </c>
      <c r="FU23" s="7">
        <v>10539</v>
      </c>
      <c r="FV23" s="7">
        <v>0</v>
      </c>
      <c r="FW23" s="7">
        <v>0</v>
      </c>
      <c r="FX23" s="7">
        <v>313732</v>
      </c>
      <c r="FY23" s="7">
        <v>338187</v>
      </c>
      <c r="FZ23" s="7">
        <v>166883</v>
      </c>
      <c r="GA23" s="7">
        <v>0</v>
      </c>
      <c r="GB23" s="7">
        <v>0</v>
      </c>
      <c r="GC23" s="7">
        <v>0</v>
      </c>
      <c r="GD23" s="7">
        <v>66483</v>
      </c>
      <c r="GE23" s="7">
        <v>0</v>
      </c>
      <c r="GF23" s="7">
        <v>322242</v>
      </c>
      <c r="GG23" s="7">
        <v>12555</v>
      </c>
      <c r="GH23" s="7">
        <v>796</v>
      </c>
      <c r="GI23" s="7">
        <v>0</v>
      </c>
      <c r="GJ23" s="7">
        <v>0</v>
      </c>
      <c r="GK23" s="7">
        <v>0</v>
      </c>
      <c r="GL23" s="7">
        <v>0</v>
      </c>
      <c r="GM23" s="7">
        <v>11262</v>
      </c>
      <c r="GN23" s="7">
        <v>54648</v>
      </c>
      <c r="GO23" s="7">
        <v>0</v>
      </c>
      <c r="GP23" s="7">
        <v>60025</v>
      </c>
      <c r="GQ23" s="7">
        <v>227</v>
      </c>
      <c r="GR23" s="7">
        <v>15965</v>
      </c>
      <c r="GS23" s="7">
        <v>0</v>
      </c>
      <c r="GT23" s="7">
        <v>420047</v>
      </c>
      <c r="GU23" s="7">
        <v>755465</v>
      </c>
      <c r="GV23" s="7">
        <v>212449</v>
      </c>
      <c r="GW23" s="7">
        <v>48588</v>
      </c>
      <c r="GX23" s="7">
        <v>18135</v>
      </c>
      <c r="GY23" s="7">
        <v>23198</v>
      </c>
      <c r="GZ23" s="7">
        <v>47286</v>
      </c>
      <c r="HA23" s="7">
        <v>69643</v>
      </c>
      <c r="HB23" s="7">
        <v>328123</v>
      </c>
      <c r="HC23" s="7">
        <v>0</v>
      </c>
      <c r="HD23" s="7">
        <v>0</v>
      </c>
      <c r="HE23" s="7">
        <v>198128</v>
      </c>
      <c r="HF23" s="7">
        <v>190074</v>
      </c>
      <c r="HG23" s="7">
        <v>280562</v>
      </c>
      <c r="HH23" s="7">
        <v>12158</v>
      </c>
      <c r="HI23" s="7">
        <v>34787</v>
      </c>
      <c r="HJ23" s="7">
        <v>3075</v>
      </c>
      <c r="HK23" s="7">
        <v>25614</v>
      </c>
      <c r="HL23" s="7">
        <v>0</v>
      </c>
      <c r="HM23" s="7">
        <v>0</v>
      </c>
      <c r="HN23" s="7">
        <v>16376</v>
      </c>
      <c r="HO23" s="7">
        <v>0</v>
      </c>
      <c r="HP23" s="7">
        <v>0</v>
      </c>
      <c r="HQ23" s="7">
        <v>0</v>
      </c>
      <c r="HR23" s="7">
        <v>1638</v>
      </c>
      <c r="HS23" s="7">
        <v>2535</v>
      </c>
      <c r="HT23" s="7">
        <v>39230</v>
      </c>
      <c r="HU23" s="7">
        <v>44301</v>
      </c>
      <c r="HV23" s="7">
        <v>28420</v>
      </c>
      <c r="HW23" s="7">
        <v>17694</v>
      </c>
      <c r="HX23" s="7">
        <v>18662</v>
      </c>
      <c r="HY23" s="7">
        <v>30013</v>
      </c>
      <c r="HZ23" s="7">
        <v>0</v>
      </c>
      <c r="IA23" s="7">
        <v>0</v>
      </c>
      <c r="IB23" s="7">
        <v>0</v>
      </c>
      <c r="IC23" s="7">
        <v>3498</v>
      </c>
      <c r="ID23" s="7">
        <v>435</v>
      </c>
      <c r="IE23" s="7">
        <v>880078</v>
      </c>
      <c r="IF23" s="7">
        <v>273</v>
      </c>
      <c r="IG23" s="7">
        <v>0</v>
      </c>
      <c r="IH23" s="7">
        <v>180395</v>
      </c>
      <c r="II23" s="7">
        <v>13794</v>
      </c>
      <c r="IJ23" s="7">
        <v>39881</v>
      </c>
      <c r="IK23" s="7">
        <v>24075</v>
      </c>
      <c r="IL23" s="7">
        <v>118166</v>
      </c>
      <c r="IM23" s="7">
        <v>35114</v>
      </c>
      <c r="IN23" s="7">
        <v>55588</v>
      </c>
      <c r="IO23" s="7">
        <v>37035</v>
      </c>
      <c r="IP23" s="7">
        <v>107766</v>
      </c>
      <c r="IQ23" s="7">
        <v>74396</v>
      </c>
      <c r="IR23" s="7">
        <v>24380</v>
      </c>
      <c r="IS23" s="7">
        <v>68075</v>
      </c>
      <c r="IT23" s="7">
        <v>39782</v>
      </c>
      <c r="IU23" s="7">
        <v>65600</v>
      </c>
      <c r="IV23" s="7">
        <v>18425</v>
      </c>
      <c r="IW23" s="7">
        <v>19505</v>
      </c>
      <c r="IX23" s="7">
        <v>11362</v>
      </c>
      <c r="IY23" s="7">
        <v>0</v>
      </c>
      <c r="IZ23" s="7">
        <v>589577</v>
      </c>
      <c r="JA23" s="7">
        <v>127120</v>
      </c>
      <c r="JB23" s="7">
        <v>0</v>
      </c>
      <c r="JC23" s="7">
        <v>217993</v>
      </c>
      <c r="JD23" s="7">
        <v>25713</v>
      </c>
      <c r="JE23" s="7">
        <v>477</v>
      </c>
      <c r="JF23" s="7">
        <v>500</v>
      </c>
      <c r="JG23" s="7">
        <v>250</v>
      </c>
      <c r="JH23" s="7">
        <v>12086</v>
      </c>
      <c r="JI23" s="7">
        <v>0</v>
      </c>
      <c r="JJ23" s="7">
        <v>0</v>
      </c>
      <c r="JK23" s="7">
        <v>0</v>
      </c>
      <c r="JL23" s="7">
        <v>0</v>
      </c>
      <c r="JM23" s="7">
        <v>0</v>
      </c>
      <c r="JN23" s="7">
        <v>0</v>
      </c>
      <c r="JO23" s="7">
        <v>0</v>
      </c>
      <c r="JP23" s="7">
        <v>0</v>
      </c>
      <c r="JQ23" s="7">
        <v>0</v>
      </c>
      <c r="JR23" s="7">
        <v>0</v>
      </c>
      <c r="JS23" s="7">
        <v>0</v>
      </c>
      <c r="JT23" s="7">
        <v>0</v>
      </c>
      <c r="JU23" s="7">
        <v>0</v>
      </c>
      <c r="JV23" s="7">
        <v>0</v>
      </c>
      <c r="JW23" s="7">
        <v>0</v>
      </c>
      <c r="JX23" s="7">
        <v>129614</v>
      </c>
      <c r="JY23" s="7">
        <v>18415</v>
      </c>
      <c r="JZ23" s="7">
        <v>0</v>
      </c>
      <c r="KA23" s="7">
        <v>75355</v>
      </c>
      <c r="KB23" s="7">
        <v>48743</v>
      </c>
      <c r="KC23" s="7">
        <v>0</v>
      </c>
      <c r="KD23" s="7">
        <v>41821</v>
      </c>
      <c r="KE23" s="7">
        <v>0</v>
      </c>
      <c r="KF23" s="7">
        <v>0</v>
      </c>
      <c r="KG23" s="7">
        <v>0</v>
      </c>
      <c r="KH23" s="7">
        <v>54</v>
      </c>
      <c r="KI23" s="7">
        <v>4209</v>
      </c>
      <c r="KJ23" s="7">
        <v>72224</v>
      </c>
      <c r="KK23" s="7">
        <v>6505</v>
      </c>
      <c r="KL23" s="7">
        <v>148385</v>
      </c>
      <c r="KM23" s="7">
        <v>77132</v>
      </c>
      <c r="KN23" s="7">
        <v>449869</v>
      </c>
      <c r="KO23" s="7">
        <v>328123</v>
      </c>
      <c r="KP23" s="7">
        <v>45994</v>
      </c>
      <c r="KQ23" s="7">
        <v>0</v>
      </c>
      <c r="KR23" s="7">
        <v>0</v>
      </c>
      <c r="KS23" s="7">
        <v>11513</v>
      </c>
      <c r="KT23" s="7">
        <v>0</v>
      </c>
      <c r="KU23" s="7">
        <v>185211</v>
      </c>
      <c r="KV23" s="7">
        <v>89699</v>
      </c>
      <c r="KW23" s="7">
        <v>0</v>
      </c>
      <c r="KX23" s="7">
        <v>0</v>
      </c>
      <c r="KY23" s="7">
        <v>106934</v>
      </c>
      <c r="KZ23" s="7">
        <v>40126</v>
      </c>
      <c r="LA23" s="7">
        <v>8382</v>
      </c>
      <c r="LB23" s="7">
        <v>354619</v>
      </c>
      <c r="LC23" s="7">
        <v>52467</v>
      </c>
      <c r="LD23" s="7">
        <v>475576</v>
      </c>
      <c r="LE23" s="7">
        <v>821307</v>
      </c>
      <c r="LF23" s="7">
        <v>1530</v>
      </c>
      <c r="LG23" s="7">
        <v>0</v>
      </c>
      <c r="LH23" s="7">
        <v>12473</v>
      </c>
      <c r="LI23" s="7">
        <v>5598</v>
      </c>
      <c r="LJ23" s="7">
        <v>261551</v>
      </c>
      <c r="LK23" s="7">
        <v>3572</v>
      </c>
      <c r="LL23" s="7">
        <v>2906</v>
      </c>
      <c r="LM23" s="7">
        <v>0</v>
      </c>
      <c r="LN23" s="7">
        <v>91429</v>
      </c>
      <c r="LO23" s="7">
        <v>0</v>
      </c>
      <c r="LP23" s="7">
        <v>325965</v>
      </c>
      <c r="LQ23" s="7">
        <v>340105</v>
      </c>
      <c r="LR23" s="7">
        <v>0</v>
      </c>
      <c r="LS23" s="7">
        <v>0</v>
      </c>
      <c r="LT23" s="7">
        <v>80</v>
      </c>
      <c r="LU23" s="7">
        <v>17999</v>
      </c>
      <c r="LV23" s="7">
        <v>214602</v>
      </c>
      <c r="LW23" s="7">
        <v>201</v>
      </c>
      <c r="LX23" s="7">
        <v>0</v>
      </c>
      <c r="LY23" s="7">
        <v>0</v>
      </c>
      <c r="LZ23" s="7">
        <v>652286</v>
      </c>
      <c r="MA23" s="7">
        <v>4155</v>
      </c>
      <c r="MB23" s="7">
        <v>2601</v>
      </c>
      <c r="MC23" s="115">
        <v>16687</v>
      </c>
      <c r="MD23" s="7">
        <v>13301</v>
      </c>
      <c r="ME23" s="7">
        <v>24104</v>
      </c>
      <c r="MF23" s="7">
        <v>169765</v>
      </c>
      <c r="MG23" s="7">
        <v>0</v>
      </c>
      <c r="MH23" s="7">
        <v>10337</v>
      </c>
      <c r="MI23" s="7">
        <v>8619</v>
      </c>
      <c r="MJ23" s="7">
        <v>125007</v>
      </c>
      <c r="MK23" s="7">
        <v>8918</v>
      </c>
      <c r="ML23" s="7">
        <v>0</v>
      </c>
      <c r="MM23" s="110">
        <v>100970</v>
      </c>
      <c r="MN23" s="7">
        <v>779329</v>
      </c>
      <c r="MO23" s="7">
        <v>4242459</v>
      </c>
      <c r="MP23" s="7">
        <v>0</v>
      </c>
      <c r="MQ23" s="7">
        <v>26750</v>
      </c>
      <c r="MR23" s="7">
        <v>1193</v>
      </c>
      <c r="MS23" s="7">
        <v>0</v>
      </c>
      <c r="MT23" s="7">
        <v>18</v>
      </c>
      <c r="MU23" s="7">
        <v>4691</v>
      </c>
      <c r="MV23" s="7">
        <v>2985</v>
      </c>
      <c r="MW23" s="7">
        <v>39589</v>
      </c>
      <c r="MX23" s="7">
        <v>67494</v>
      </c>
      <c r="MY23" s="7">
        <v>434917</v>
      </c>
      <c r="MZ23" s="7">
        <v>0</v>
      </c>
      <c r="NA23" s="115">
        <v>0</v>
      </c>
      <c r="NB23" s="7">
        <v>24855</v>
      </c>
      <c r="NC23" s="7">
        <v>0</v>
      </c>
      <c r="ND23" s="7">
        <v>0</v>
      </c>
      <c r="NE23" s="7">
        <v>4099</v>
      </c>
      <c r="NF23" s="7">
        <v>2548</v>
      </c>
      <c r="NG23" s="7">
        <v>315056</v>
      </c>
      <c r="NH23" s="7">
        <v>202393</v>
      </c>
      <c r="NI23" s="7">
        <v>0</v>
      </c>
      <c r="NJ23" s="7">
        <v>74</v>
      </c>
      <c r="NK23" s="7">
        <v>0</v>
      </c>
      <c r="NL23" s="7">
        <v>14568</v>
      </c>
      <c r="NM23" s="7">
        <v>0</v>
      </c>
      <c r="NN23" s="7">
        <v>0</v>
      </c>
      <c r="NO23" s="7">
        <v>368518</v>
      </c>
      <c r="NP23" s="7">
        <v>0</v>
      </c>
      <c r="NQ23" s="7">
        <v>39719</v>
      </c>
      <c r="NR23" s="7">
        <v>84687</v>
      </c>
      <c r="NS23" s="7">
        <v>850</v>
      </c>
      <c r="NT23" s="7">
        <v>0</v>
      </c>
      <c r="NU23" s="7">
        <v>183935</v>
      </c>
      <c r="NV23" s="7">
        <v>620</v>
      </c>
      <c r="NW23" s="7">
        <v>0</v>
      </c>
      <c r="NX23" s="7">
        <v>215517</v>
      </c>
      <c r="NY23" s="7">
        <v>37928</v>
      </c>
      <c r="NZ23" s="7">
        <v>0</v>
      </c>
      <c r="OA23" s="7">
        <v>1363</v>
      </c>
      <c r="OB23" s="7">
        <v>4383</v>
      </c>
      <c r="OC23" s="7">
        <v>8388</v>
      </c>
      <c r="OD23" s="7">
        <v>0</v>
      </c>
      <c r="OE23" s="7">
        <v>49064</v>
      </c>
      <c r="OF23" s="7">
        <v>258907</v>
      </c>
      <c r="OG23" s="7">
        <v>7610</v>
      </c>
      <c r="OH23" s="7">
        <v>38923</v>
      </c>
      <c r="OI23" s="7">
        <v>14740</v>
      </c>
      <c r="OJ23" s="7">
        <v>0</v>
      </c>
      <c r="OK23" s="7">
        <v>0</v>
      </c>
      <c r="OL23" s="7">
        <v>0</v>
      </c>
      <c r="OM23" s="7">
        <v>0</v>
      </c>
      <c r="ON23" s="7">
        <v>604</v>
      </c>
      <c r="OO23" s="7">
        <v>176606</v>
      </c>
      <c r="OP23" s="7">
        <v>0</v>
      </c>
      <c r="OQ23" s="7">
        <v>0</v>
      </c>
      <c r="OR23" s="7">
        <v>46383</v>
      </c>
      <c r="OS23" s="7">
        <v>0</v>
      </c>
      <c r="OT23" s="7">
        <v>33540</v>
      </c>
      <c r="OU23" s="7">
        <v>13880</v>
      </c>
      <c r="OV23" s="9"/>
      <c r="OW23" s="150">
        <f t="shared" si="0"/>
        <v>38148518</v>
      </c>
      <c r="OX23" s="6">
        <f t="shared" si="1"/>
        <v>191.3981285904222</v>
      </c>
      <c r="OY23" s="153"/>
      <c r="OZ23" s="6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</row>
    <row r="24" spans="1:829" s="7" customFormat="1">
      <c r="A24" s="49" t="s">
        <v>4</v>
      </c>
      <c r="B24" s="7">
        <v>81912</v>
      </c>
      <c r="C24" s="7">
        <v>464201</v>
      </c>
      <c r="D24" s="7">
        <v>160586</v>
      </c>
      <c r="E24" s="7">
        <v>905544</v>
      </c>
      <c r="F24" s="7">
        <v>401855</v>
      </c>
      <c r="G24" s="7">
        <v>576035</v>
      </c>
      <c r="H24" s="7">
        <v>506836</v>
      </c>
      <c r="I24" s="7">
        <v>95430</v>
      </c>
      <c r="J24" s="7">
        <v>321276</v>
      </c>
      <c r="K24" s="7">
        <v>234407</v>
      </c>
      <c r="L24" s="7">
        <v>123234</v>
      </c>
      <c r="M24" s="7">
        <v>189007</v>
      </c>
      <c r="N24" s="7">
        <v>32359</v>
      </c>
      <c r="O24" s="7">
        <v>2110</v>
      </c>
      <c r="P24" s="7">
        <v>9609</v>
      </c>
      <c r="Q24" s="7">
        <v>153744</v>
      </c>
      <c r="R24" s="7">
        <v>170049</v>
      </c>
      <c r="S24" s="7">
        <v>487434</v>
      </c>
      <c r="T24" s="7">
        <v>582509</v>
      </c>
      <c r="U24" s="7">
        <v>208590</v>
      </c>
      <c r="V24" s="7">
        <v>297361</v>
      </c>
      <c r="W24" s="7">
        <v>237928</v>
      </c>
      <c r="X24" s="7">
        <v>270715</v>
      </c>
      <c r="Y24" s="7">
        <v>383662</v>
      </c>
      <c r="Z24" s="7">
        <v>599149</v>
      </c>
      <c r="AA24" s="7">
        <v>449599</v>
      </c>
      <c r="AB24" s="7">
        <v>381902</v>
      </c>
      <c r="AC24" s="7">
        <v>523592</v>
      </c>
      <c r="AD24" s="7">
        <v>6777463</v>
      </c>
      <c r="AE24" s="7">
        <v>583532</v>
      </c>
      <c r="AF24" s="7">
        <v>295001</v>
      </c>
      <c r="AG24" s="7">
        <v>935718</v>
      </c>
      <c r="AH24" s="7">
        <v>573821</v>
      </c>
      <c r="AI24" s="7">
        <v>481426</v>
      </c>
      <c r="AJ24" s="7">
        <v>535372</v>
      </c>
      <c r="AK24" s="7">
        <v>566237</v>
      </c>
      <c r="AL24" s="7">
        <v>609617</v>
      </c>
      <c r="AM24" s="7">
        <v>697872</v>
      </c>
      <c r="AN24" s="7">
        <v>809047</v>
      </c>
      <c r="AO24" s="7">
        <v>513330</v>
      </c>
      <c r="AP24" s="7">
        <v>514940</v>
      </c>
      <c r="AQ24" s="7">
        <v>672794</v>
      </c>
      <c r="AR24" s="7">
        <v>740516</v>
      </c>
      <c r="AS24" s="7">
        <v>540985</v>
      </c>
      <c r="AT24" s="7">
        <v>826017</v>
      </c>
      <c r="AU24" s="7">
        <v>669652</v>
      </c>
      <c r="AV24" s="7">
        <v>379590</v>
      </c>
      <c r="AW24" s="7">
        <v>637420</v>
      </c>
      <c r="AX24" s="7">
        <v>518073</v>
      </c>
      <c r="AY24" s="7">
        <v>1089912</v>
      </c>
      <c r="AZ24" s="7">
        <v>862077</v>
      </c>
      <c r="BA24" s="7">
        <v>1070241</v>
      </c>
      <c r="BB24" s="7">
        <v>34325</v>
      </c>
      <c r="BC24" s="7">
        <v>52901</v>
      </c>
      <c r="BD24" s="7">
        <v>211134</v>
      </c>
      <c r="BE24" s="7">
        <v>121735</v>
      </c>
      <c r="BF24" s="7">
        <v>203470</v>
      </c>
      <c r="BG24" s="7">
        <v>144399</v>
      </c>
      <c r="BH24" s="7">
        <v>597963</v>
      </c>
      <c r="BI24" s="7">
        <v>48364</v>
      </c>
      <c r="BJ24" s="7">
        <v>788555</v>
      </c>
      <c r="BK24" s="7">
        <v>3872800</v>
      </c>
      <c r="BL24" s="7">
        <v>232056</v>
      </c>
      <c r="BM24" s="7">
        <v>166040</v>
      </c>
      <c r="BN24" s="7">
        <v>190061</v>
      </c>
      <c r="BO24" s="7">
        <v>355991</v>
      </c>
      <c r="BP24" s="7">
        <v>219725</v>
      </c>
      <c r="BQ24" s="7">
        <v>264713</v>
      </c>
      <c r="BR24" s="7">
        <v>334740</v>
      </c>
      <c r="BS24" s="7">
        <v>304879</v>
      </c>
      <c r="BT24" s="7">
        <v>273669</v>
      </c>
      <c r="BU24" s="7">
        <v>430531</v>
      </c>
      <c r="BV24" s="7">
        <v>401535</v>
      </c>
      <c r="BW24" s="7">
        <v>347485</v>
      </c>
      <c r="BX24" s="7">
        <v>206321</v>
      </c>
      <c r="BY24" s="7">
        <v>309973</v>
      </c>
      <c r="BZ24" s="7">
        <v>366107</v>
      </c>
      <c r="CA24" s="7">
        <v>1581865</v>
      </c>
      <c r="CB24" s="7">
        <v>69485</v>
      </c>
      <c r="CC24" s="7">
        <v>62806</v>
      </c>
      <c r="CD24" s="7">
        <v>220374</v>
      </c>
      <c r="CE24" s="7">
        <v>277812</v>
      </c>
      <c r="CF24" s="7">
        <v>394064</v>
      </c>
      <c r="CG24" s="7">
        <v>277068</v>
      </c>
      <c r="CH24" s="7">
        <v>534463</v>
      </c>
      <c r="CI24" s="7">
        <v>445082</v>
      </c>
      <c r="CJ24" s="7">
        <v>556962</v>
      </c>
      <c r="CK24" s="7">
        <v>441473</v>
      </c>
      <c r="CL24" s="7">
        <v>607928</v>
      </c>
      <c r="CM24" s="7">
        <v>523870</v>
      </c>
      <c r="CN24" s="7">
        <v>530283</v>
      </c>
      <c r="CO24" s="7">
        <v>411932</v>
      </c>
      <c r="CP24" s="7">
        <v>409946</v>
      </c>
      <c r="CQ24" s="7">
        <v>430101</v>
      </c>
      <c r="CR24" s="7">
        <v>416717</v>
      </c>
      <c r="CS24" s="7">
        <v>638645</v>
      </c>
      <c r="CT24" s="7">
        <v>579843</v>
      </c>
      <c r="CU24" s="7">
        <v>525768</v>
      </c>
      <c r="CV24" s="7">
        <v>538178</v>
      </c>
      <c r="CW24" s="7">
        <v>324106</v>
      </c>
      <c r="CX24" s="7">
        <v>369507</v>
      </c>
      <c r="CY24" s="7">
        <v>391616</v>
      </c>
      <c r="CZ24" s="7">
        <v>134657</v>
      </c>
      <c r="DA24" s="7">
        <v>509902</v>
      </c>
      <c r="DB24" s="7">
        <v>493132</v>
      </c>
      <c r="DC24" s="7">
        <v>393314</v>
      </c>
      <c r="DD24" s="7">
        <v>332774</v>
      </c>
      <c r="DE24" s="7">
        <v>648218</v>
      </c>
      <c r="DF24" s="7">
        <v>42813</v>
      </c>
      <c r="DG24" s="7">
        <v>492364</v>
      </c>
      <c r="DH24" s="7">
        <v>122671</v>
      </c>
      <c r="DI24" s="7">
        <v>262818</v>
      </c>
      <c r="DJ24" s="7">
        <v>285711</v>
      </c>
      <c r="DK24" s="7">
        <v>553301</v>
      </c>
      <c r="DL24" s="7">
        <v>132468</v>
      </c>
      <c r="DM24" s="7">
        <v>336808</v>
      </c>
      <c r="DN24" s="7">
        <v>229868</v>
      </c>
      <c r="DO24" s="7">
        <v>312062</v>
      </c>
      <c r="DP24" s="7">
        <v>455977</v>
      </c>
      <c r="DQ24" s="7">
        <v>242917</v>
      </c>
      <c r="DR24" s="7">
        <v>13676</v>
      </c>
      <c r="DS24" s="7">
        <v>38907</v>
      </c>
      <c r="DT24" s="7">
        <v>747644</v>
      </c>
      <c r="DU24" s="7">
        <v>178328</v>
      </c>
      <c r="DV24" s="7">
        <v>106808</v>
      </c>
      <c r="DW24" s="7">
        <v>431685</v>
      </c>
      <c r="DX24" s="7">
        <v>394370</v>
      </c>
      <c r="DY24" s="7">
        <v>432158</v>
      </c>
      <c r="DZ24" s="7">
        <v>794860</v>
      </c>
      <c r="EA24" s="7">
        <v>436969</v>
      </c>
      <c r="EB24" s="7">
        <v>467013</v>
      </c>
      <c r="EC24" s="7">
        <v>207998</v>
      </c>
      <c r="ED24" s="7">
        <v>82257</v>
      </c>
      <c r="EE24" s="7">
        <v>889475</v>
      </c>
      <c r="EF24" s="7">
        <v>200337</v>
      </c>
      <c r="EG24" s="7">
        <v>0</v>
      </c>
      <c r="EH24" s="7">
        <v>524732</v>
      </c>
      <c r="EI24" s="7">
        <v>483443</v>
      </c>
      <c r="EJ24" s="7">
        <v>65604</v>
      </c>
      <c r="EK24" s="7">
        <v>25635</v>
      </c>
      <c r="EL24" s="7">
        <v>205107</v>
      </c>
      <c r="EM24" s="7">
        <v>76232</v>
      </c>
      <c r="EN24" s="7">
        <v>265133</v>
      </c>
      <c r="EO24" s="7">
        <v>114377</v>
      </c>
      <c r="EP24" s="7">
        <v>68397</v>
      </c>
      <c r="EQ24" s="7">
        <v>76255</v>
      </c>
      <c r="ER24" s="7">
        <v>268666</v>
      </c>
      <c r="ES24" s="7">
        <v>200686</v>
      </c>
      <c r="ET24" s="7">
        <v>862695</v>
      </c>
      <c r="EU24" s="7">
        <v>135349</v>
      </c>
      <c r="EV24" s="7">
        <v>69189</v>
      </c>
      <c r="EW24" s="7">
        <v>227671</v>
      </c>
      <c r="EX24" s="7">
        <v>176633</v>
      </c>
      <c r="EY24" s="7">
        <v>169162</v>
      </c>
      <c r="EZ24" s="7">
        <v>41442</v>
      </c>
      <c r="FA24" s="7">
        <v>815640</v>
      </c>
      <c r="FB24" s="7">
        <v>313808</v>
      </c>
      <c r="FC24" s="7">
        <v>283922</v>
      </c>
      <c r="FD24" s="7">
        <v>246571</v>
      </c>
      <c r="FE24" s="7">
        <v>522216</v>
      </c>
      <c r="FF24" s="7">
        <v>170536</v>
      </c>
      <c r="FG24" s="7">
        <v>0</v>
      </c>
      <c r="FH24" s="7">
        <v>151014</v>
      </c>
      <c r="FI24" s="7">
        <v>354696</v>
      </c>
      <c r="FJ24" s="7">
        <v>215277</v>
      </c>
      <c r="FK24" s="7">
        <v>597398</v>
      </c>
      <c r="FL24" s="7">
        <v>157574</v>
      </c>
      <c r="FM24" s="7">
        <v>509703</v>
      </c>
      <c r="FN24" s="7">
        <v>594890</v>
      </c>
      <c r="FO24" s="7">
        <v>784095</v>
      </c>
      <c r="FP24" s="7">
        <v>103843</v>
      </c>
      <c r="FQ24" s="7">
        <v>202105</v>
      </c>
      <c r="FR24" s="7">
        <v>419866</v>
      </c>
      <c r="FS24" s="7">
        <v>0</v>
      </c>
      <c r="FT24" s="7">
        <v>132773</v>
      </c>
      <c r="FU24" s="7">
        <v>96536</v>
      </c>
      <c r="FV24" s="7">
        <v>986139</v>
      </c>
      <c r="FW24" s="7">
        <v>437219</v>
      </c>
      <c r="FX24" s="7">
        <v>164417</v>
      </c>
      <c r="FY24" s="7">
        <v>83737</v>
      </c>
      <c r="FZ24" s="7">
        <v>41816</v>
      </c>
      <c r="GA24" s="7">
        <v>200118</v>
      </c>
      <c r="GB24" s="7">
        <v>508459</v>
      </c>
      <c r="GC24" s="7">
        <v>285711</v>
      </c>
      <c r="GD24" s="7">
        <v>933254</v>
      </c>
      <c r="GE24" s="7">
        <v>461780</v>
      </c>
      <c r="GF24" s="7">
        <v>78569</v>
      </c>
      <c r="GG24" s="7">
        <v>5172</v>
      </c>
      <c r="GH24" s="7">
        <v>394572</v>
      </c>
      <c r="GI24" s="7">
        <v>81754</v>
      </c>
      <c r="GJ24" s="7">
        <v>438040</v>
      </c>
      <c r="GK24" s="7">
        <v>182003</v>
      </c>
      <c r="GL24" s="7">
        <v>244643</v>
      </c>
      <c r="GM24" s="7">
        <v>1776723</v>
      </c>
      <c r="GN24" s="7">
        <v>0</v>
      </c>
      <c r="GO24" s="7">
        <v>373692</v>
      </c>
      <c r="GP24" s="7">
        <v>218533</v>
      </c>
      <c r="GQ24" s="7">
        <v>203150</v>
      </c>
      <c r="GR24" s="7">
        <v>112976</v>
      </c>
      <c r="GS24" s="7">
        <v>68352</v>
      </c>
      <c r="GT24" s="7">
        <v>67677</v>
      </c>
      <c r="GU24" s="7">
        <v>0</v>
      </c>
      <c r="GV24" s="7">
        <v>1773535</v>
      </c>
      <c r="GW24" s="7">
        <v>46036</v>
      </c>
      <c r="GX24" s="7">
        <v>221151</v>
      </c>
      <c r="GY24" s="7">
        <v>345013</v>
      </c>
      <c r="GZ24" s="7">
        <v>458680</v>
      </c>
      <c r="HA24" s="7">
        <v>191750</v>
      </c>
      <c r="HB24" s="7">
        <v>56354</v>
      </c>
      <c r="HC24" s="7">
        <v>45932</v>
      </c>
      <c r="HD24" s="7">
        <v>383345</v>
      </c>
      <c r="HE24" s="7">
        <v>401613</v>
      </c>
      <c r="HF24" s="7">
        <v>273971</v>
      </c>
      <c r="HG24" s="7">
        <v>14657</v>
      </c>
      <c r="HH24" s="7">
        <v>592879</v>
      </c>
      <c r="HI24" s="7">
        <v>654214</v>
      </c>
      <c r="HJ24" s="7">
        <v>264003</v>
      </c>
      <c r="HK24" s="7">
        <v>559731</v>
      </c>
      <c r="HL24" s="7">
        <v>194522</v>
      </c>
      <c r="HM24" s="7">
        <v>358596</v>
      </c>
      <c r="HN24" s="7">
        <v>613878</v>
      </c>
      <c r="HO24" s="7">
        <v>960393</v>
      </c>
      <c r="HP24" s="7">
        <v>812547</v>
      </c>
      <c r="HQ24" s="7">
        <v>659557</v>
      </c>
      <c r="HR24" s="7">
        <v>173817</v>
      </c>
      <c r="HS24" s="7">
        <v>390771</v>
      </c>
      <c r="HT24" s="7">
        <v>767198</v>
      </c>
      <c r="HU24" s="7">
        <v>507374</v>
      </c>
      <c r="HV24" s="7">
        <v>636781</v>
      </c>
      <c r="HW24" s="7">
        <v>199895</v>
      </c>
      <c r="HX24" s="7">
        <v>701758</v>
      </c>
      <c r="HY24" s="7">
        <v>436455</v>
      </c>
      <c r="HZ24" s="7">
        <v>74746</v>
      </c>
      <c r="IA24" s="7">
        <v>794359</v>
      </c>
      <c r="IB24" s="7">
        <v>222106</v>
      </c>
      <c r="IC24" s="7">
        <v>49785</v>
      </c>
      <c r="ID24" s="7">
        <v>54621</v>
      </c>
      <c r="IE24" s="7">
        <v>28278</v>
      </c>
      <c r="IF24" s="7">
        <v>245272</v>
      </c>
      <c r="IG24" s="7">
        <v>57927</v>
      </c>
      <c r="IH24" s="7">
        <v>290732</v>
      </c>
      <c r="II24" s="7">
        <v>180239</v>
      </c>
      <c r="IJ24" s="7">
        <v>282328</v>
      </c>
      <c r="IK24" s="7">
        <v>265398</v>
      </c>
      <c r="IL24" s="7">
        <v>664047</v>
      </c>
      <c r="IM24" s="7">
        <v>196518</v>
      </c>
      <c r="IN24" s="7">
        <v>208613</v>
      </c>
      <c r="IO24" s="7">
        <v>196886</v>
      </c>
      <c r="IP24" s="7">
        <v>410089</v>
      </c>
      <c r="IQ24" s="7">
        <v>363570</v>
      </c>
      <c r="IR24" s="7">
        <v>212832</v>
      </c>
      <c r="IS24" s="7">
        <v>261616</v>
      </c>
      <c r="IT24" s="7">
        <v>206354</v>
      </c>
      <c r="IU24" s="7">
        <v>227168</v>
      </c>
      <c r="IV24" s="7">
        <v>143713</v>
      </c>
      <c r="IW24" s="7">
        <v>280201</v>
      </c>
      <c r="IX24" s="7">
        <v>33314</v>
      </c>
      <c r="IY24" s="7">
        <v>1466</v>
      </c>
      <c r="IZ24" s="7">
        <v>0</v>
      </c>
      <c r="JA24" s="7">
        <v>353691</v>
      </c>
      <c r="JB24" s="7">
        <v>246941</v>
      </c>
      <c r="JC24" s="7">
        <v>749743</v>
      </c>
      <c r="JD24" s="7">
        <v>126550</v>
      </c>
      <c r="JE24" s="7">
        <v>709006</v>
      </c>
      <c r="JF24" s="7">
        <v>674709</v>
      </c>
      <c r="JG24" s="7">
        <v>346225</v>
      </c>
      <c r="JH24" s="7">
        <v>231030</v>
      </c>
      <c r="JI24" s="7">
        <v>686914</v>
      </c>
      <c r="JJ24" s="7">
        <v>591195</v>
      </c>
      <c r="JK24" s="7">
        <v>637077</v>
      </c>
      <c r="JL24" s="7">
        <v>559697</v>
      </c>
      <c r="JM24" s="7">
        <v>771137</v>
      </c>
      <c r="JN24" s="7">
        <v>555115</v>
      </c>
      <c r="JO24" s="7">
        <v>679481</v>
      </c>
      <c r="JP24" s="7">
        <v>665316</v>
      </c>
      <c r="JQ24" s="7">
        <v>555634</v>
      </c>
      <c r="JR24" s="7">
        <v>425357</v>
      </c>
      <c r="JS24" s="7">
        <v>495797</v>
      </c>
      <c r="JT24" s="7">
        <v>516296</v>
      </c>
      <c r="JU24" s="7">
        <v>729765</v>
      </c>
      <c r="JV24" s="7">
        <v>622174</v>
      </c>
      <c r="JW24" s="7">
        <v>1614189</v>
      </c>
      <c r="JX24" s="7">
        <v>138737</v>
      </c>
      <c r="JY24" s="7">
        <v>263515</v>
      </c>
      <c r="JZ24" s="7">
        <v>25626</v>
      </c>
      <c r="KA24" s="7">
        <v>134889</v>
      </c>
      <c r="KB24" s="7">
        <v>721513</v>
      </c>
      <c r="KC24" s="7">
        <v>483322</v>
      </c>
      <c r="KD24" s="7">
        <v>80050</v>
      </c>
      <c r="KE24" s="7">
        <v>538604</v>
      </c>
      <c r="KF24" s="7">
        <v>876089</v>
      </c>
      <c r="KG24" s="7">
        <v>247203</v>
      </c>
      <c r="KH24" s="7">
        <v>318793</v>
      </c>
      <c r="KI24" s="7">
        <v>242843</v>
      </c>
      <c r="KJ24" s="7">
        <v>54282</v>
      </c>
      <c r="KK24" s="7">
        <v>46057</v>
      </c>
      <c r="KL24" s="7">
        <v>55174</v>
      </c>
      <c r="KM24" s="7">
        <v>1207379</v>
      </c>
      <c r="KN24" s="7">
        <v>170511</v>
      </c>
      <c r="KO24" s="7">
        <v>56354</v>
      </c>
      <c r="KP24" s="7">
        <v>107341</v>
      </c>
      <c r="KQ24" s="7">
        <v>197452</v>
      </c>
      <c r="KR24" s="7">
        <v>28647</v>
      </c>
      <c r="KS24" s="7">
        <v>52632</v>
      </c>
      <c r="KT24" s="7">
        <v>626495</v>
      </c>
      <c r="KU24" s="7">
        <v>45782</v>
      </c>
      <c r="KV24" s="7">
        <v>129058</v>
      </c>
      <c r="KW24" s="7">
        <v>313595</v>
      </c>
      <c r="KX24" s="7">
        <v>363313</v>
      </c>
      <c r="KY24" s="7">
        <v>200834</v>
      </c>
      <c r="KZ24" s="7">
        <v>42437</v>
      </c>
      <c r="LA24" s="7">
        <v>205518</v>
      </c>
      <c r="LB24" s="7">
        <v>692103</v>
      </c>
      <c r="LC24" s="7">
        <v>247226</v>
      </c>
      <c r="LD24" s="7">
        <v>194545</v>
      </c>
      <c r="LE24" s="7">
        <v>0</v>
      </c>
      <c r="LF24" s="7">
        <v>300297</v>
      </c>
      <c r="LG24" s="7">
        <v>3107569</v>
      </c>
      <c r="LH24" s="7">
        <v>126095</v>
      </c>
      <c r="LI24" s="7">
        <v>146126</v>
      </c>
      <c r="LJ24" s="7">
        <v>439178</v>
      </c>
      <c r="LK24" s="7">
        <v>157730</v>
      </c>
      <c r="LL24" s="7">
        <v>150207</v>
      </c>
      <c r="LM24" s="7">
        <v>218647</v>
      </c>
      <c r="LN24" s="7">
        <v>39851</v>
      </c>
      <c r="LO24" s="7">
        <v>990888</v>
      </c>
      <c r="LP24" s="7">
        <v>1057639</v>
      </c>
      <c r="LQ24" s="7">
        <v>338088</v>
      </c>
      <c r="LR24" s="7">
        <v>352623</v>
      </c>
      <c r="LS24" s="7">
        <v>123621</v>
      </c>
      <c r="LT24" s="7">
        <v>28094</v>
      </c>
      <c r="LU24" s="7">
        <v>433965</v>
      </c>
      <c r="LV24" s="7">
        <v>0</v>
      </c>
      <c r="LW24" s="7">
        <v>263465</v>
      </c>
      <c r="LX24" s="7">
        <v>87262</v>
      </c>
      <c r="LY24" s="7">
        <v>59810</v>
      </c>
      <c r="LZ24" s="7">
        <v>490530</v>
      </c>
      <c r="MA24" s="7">
        <v>188310</v>
      </c>
      <c r="MB24" s="7">
        <v>28007</v>
      </c>
      <c r="MC24" s="115">
        <v>115756</v>
      </c>
      <c r="MD24" s="7">
        <v>101573</v>
      </c>
      <c r="ME24" s="7">
        <v>83845</v>
      </c>
      <c r="MF24" s="7">
        <v>191854</v>
      </c>
      <c r="MG24" s="7">
        <v>352550</v>
      </c>
      <c r="MH24" s="7">
        <v>52</v>
      </c>
      <c r="MI24" s="7">
        <v>843</v>
      </c>
      <c r="MJ24" s="7">
        <v>309802</v>
      </c>
      <c r="MK24" s="7">
        <v>135</v>
      </c>
      <c r="ML24" s="7">
        <v>638438</v>
      </c>
      <c r="MM24" s="110">
        <v>649355</v>
      </c>
      <c r="MN24" s="7">
        <v>424147</v>
      </c>
      <c r="MO24" s="7">
        <v>0</v>
      </c>
      <c r="MP24" s="7">
        <v>101512</v>
      </c>
      <c r="MQ24" s="7">
        <v>121557</v>
      </c>
      <c r="MR24" s="7">
        <v>222024</v>
      </c>
      <c r="MS24" s="7">
        <v>351996</v>
      </c>
      <c r="MT24" s="7">
        <v>409006</v>
      </c>
      <c r="MU24" s="7">
        <v>86750</v>
      </c>
      <c r="MV24" s="7">
        <v>567256</v>
      </c>
      <c r="MW24" s="7">
        <v>64642</v>
      </c>
      <c r="MX24" s="7">
        <v>10873</v>
      </c>
      <c r="MY24" s="7">
        <v>194272</v>
      </c>
      <c r="MZ24" s="7">
        <v>827594</v>
      </c>
      <c r="NA24" s="115">
        <v>38021</v>
      </c>
      <c r="NB24" s="7">
        <v>11221</v>
      </c>
      <c r="NC24" s="7">
        <v>58996</v>
      </c>
      <c r="ND24" s="7">
        <v>88942</v>
      </c>
      <c r="NE24" s="7">
        <v>116871</v>
      </c>
      <c r="NF24" s="7">
        <v>14288</v>
      </c>
      <c r="NG24" s="7">
        <v>80971</v>
      </c>
      <c r="NH24" s="7">
        <v>191499</v>
      </c>
      <c r="NI24" s="7">
        <v>34597</v>
      </c>
      <c r="NJ24" s="7">
        <v>201937</v>
      </c>
      <c r="NK24" s="7">
        <v>85930</v>
      </c>
      <c r="NL24" s="7">
        <v>226145</v>
      </c>
      <c r="NM24" s="7">
        <v>85495</v>
      </c>
      <c r="NN24" s="7">
        <v>122127</v>
      </c>
      <c r="NO24" s="7">
        <v>43996</v>
      </c>
      <c r="NP24" s="7">
        <v>362619</v>
      </c>
      <c r="NQ24" s="7">
        <v>339423</v>
      </c>
      <c r="NR24" s="7">
        <v>8852</v>
      </c>
      <c r="NS24" s="7">
        <v>307661</v>
      </c>
      <c r="NT24" s="7">
        <v>167858</v>
      </c>
      <c r="NU24" s="7">
        <v>106314</v>
      </c>
      <c r="NV24" s="7">
        <v>239611</v>
      </c>
      <c r="NW24" s="7">
        <v>553301</v>
      </c>
      <c r="NX24" s="7">
        <v>428940</v>
      </c>
      <c r="NY24" s="7">
        <v>53993</v>
      </c>
      <c r="NZ24" s="7">
        <v>56095</v>
      </c>
      <c r="OA24" s="7">
        <v>214973</v>
      </c>
      <c r="OB24" s="7">
        <v>1068371</v>
      </c>
      <c r="OC24" s="7">
        <v>313763</v>
      </c>
      <c r="OD24" s="7">
        <v>58741</v>
      </c>
      <c r="OE24" s="7">
        <v>87026</v>
      </c>
      <c r="OF24" s="7">
        <v>382687</v>
      </c>
      <c r="OG24" s="7">
        <v>358055</v>
      </c>
      <c r="OH24" s="7">
        <v>153073</v>
      </c>
      <c r="OI24" s="7">
        <v>262994</v>
      </c>
      <c r="OJ24" s="7">
        <v>260092</v>
      </c>
      <c r="OK24" s="7">
        <v>375307</v>
      </c>
      <c r="OL24" s="7">
        <v>101788</v>
      </c>
      <c r="OM24" s="7">
        <v>308579</v>
      </c>
      <c r="ON24" s="7">
        <v>38464</v>
      </c>
      <c r="OO24" s="7">
        <v>445010</v>
      </c>
      <c r="OP24" s="7">
        <v>622</v>
      </c>
      <c r="OQ24" s="7">
        <v>741340</v>
      </c>
      <c r="OR24" s="7">
        <v>262229</v>
      </c>
      <c r="OS24" s="7">
        <v>748210</v>
      </c>
      <c r="OT24" s="7">
        <v>492885</v>
      </c>
      <c r="OU24" s="7">
        <v>86857</v>
      </c>
      <c r="OV24" s="9"/>
      <c r="OW24" s="150">
        <f t="shared" si="0"/>
        <v>151312436</v>
      </c>
      <c r="OX24" s="6">
        <f t="shared" si="1"/>
        <v>759.16231091488351</v>
      </c>
      <c r="OY24" s="153"/>
      <c r="OZ24" s="6"/>
    </row>
    <row r="25" spans="1:829" s="7" customFormat="1">
      <c r="A25" s="25" t="s">
        <v>5</v>
      </c>
      <c r="B25" s="7">
        <v>54695</v>
      </c>
      <c r="C25" s="7">
        <v>235928</v>
      </c>
      <c r="D25" s="7">
        <v>52300</v>
      </c>
      <c r="E25" s="7">
        <v>2400421</v>
      </c>
      <c r="F25" s="7">
        <v>906052</v>
      </c>
      <c r="G25" s="7">
        <v>1761927</v>
      </c>
      <c r="H25" s="7">
        <v>123283</v>
      </c>
      <c r="I25" s="7">
        <v>12200</v>
      </c>
      <c r="K25" s="7">
        <v>64974</v>
      </c>
      <c r="L25" s="7">
        <v>126269</v>
      </c>
      <c r="M25" s="7">
        <v>163249</v>
      </c>
      <c r="N25" s="7">
        <v>73769</v>
      </c>
      <c r="O25" s="7">
        <v>33514</v>
      </c>
      <c r="P25" s="7">
        <v>8225</v>
      </c>
      <c r="Q25" s="7">
        <v>31620</v>
      </c>
      <c r="R25" s="7">
        <v>64545</v>
      </c>
      <c r="S25" s="7">
        <v>251839</v>
      </c>
      <c r="T25" s="7">
        <v>171617</v>
      </c>
      <c r="U25" s="7">
        <v>65108</v>
      </c>
      <c r="V25" s="7">
        <v>100493</v>
      </c>
      <c r="W25" s="7">
        <v>84924</v>
      </c>
      <c r="X25" s="7">
        <v>94832</v>
      </c>
      <c r="Y25" s="7">
        <v>169494</v>
      </c>
      <c r="Z25" s="7">
        <v>176925</v>
      </c>
      <c r="AA25" s="7">
        <v>150032</v>
      </c>
      <c r="AB25" s="7">
        <v>160648</v>
      </c>
      <c r="AC25" s="7">
        <v>138355</v>
      </c>
      <c r="AD25" s="7">
        <v>5377171</v>
      </c>
      <c r="AE25" s="7">
        <v>10588708</v>
      </c>
      <c r="AF25" s="7">
        <v>58324</v>
      </c>
      <c r="AG25" s="7">
        <v>571726</v>
      </c>
      <c r="AH25" s="7">
        <v>362857</v>
      </c>
      <c r="AI25" s="7">
        <v>356993</v>
      </c>
      <c r="AJ25" s="7">
        <v>355896</v>
      </c>
      <c r="AK25" s="7">
        <v>373353</v>
      </c>
      <c r="AL25" s="7">
        <v>480880</v>
      </c>
      <c r="AM25" s="7">
        <v>564101</v>
      </c>
      <c r="AN25" s="7">
        <v>593506</v>
      </c>
      <c r="AO25" s="7">
        <v>345576</v>
      </c>
      <c r="AP25" s="7">
        <v>358214</v>
      </c>
      <c r="AQ25" s="7">
        <v>483809</v>
      </c>
      <c r="AR25" s="7">
        <v>415588</v>
      </c>
      <c r="AS25" s="7">
        <v>341871</v>
      </c>
      <c r="AT25" s="7">
        <v>539461</v>
      </c>
      <c r="AU25" s="7">
        <v>416838</v>
      </c>
      <c r="AV25" s="7">
        <v>343682</v>
      </c>
      <c r="AW25" s="7">
        <v>430711</v>
      </c>
      <c r="AX25" s="7">
        <v>328339</v>
      </c>
      <c r="AY25" s="7">
        <v>576908</v>
      </c>
      <c r="AZ25" s="7">
        <v>612682</v>
      </c>
      <c r="BA25" s="7">
        <v>564743</v>
      </c>
      <c r="BB25" s="7">
        <v>8686</v>
      </c>
      <c r="BC25" s="7">
        <v>13478</v>
      </c>
      <c r="BD25" s="7">
        <v>53673</v>
      </c>
      <c r="BE25" s="7">
        <v>30587</v>
      </c>
      <c r="BF25" s="7">
        <v>50670</v>
      </c>
      <c r="BG25" s="7">
        <v>36100</v>
      </c>
      <c r="BH25" s="7">
        <v>220742</v>
      </c>
      <c r="BI25" s="7">
        <v>65194</v>
      </c>
      <c r="BJ25" s="7">
        <v>1317844</v>
      </c>
      <c r="BK25" s="7">
        <v>41557</v>
      </c>
      <c r="BL25" s="7">
        <v>69729</v>
      </c>
      <c r="BM25" s="7">
        <v>22242</v>
      </c>
      <c r="BN25" s="7">
        <v>154082</v>
      </c>
      <c r="BO25" s="7">
        <v>549030</v>
      </c>
      <c r="BP25" s="7">
        <v>585331</v>
      </c>
      <c r="BQ25" s="7">
        <v>803482</v>
      </c>
      <c r="BR25" s="7">
        <v>805240</v>
      </c>
      <c r="BS25" s="7">
        <v>709544</v>
      </c>
      <c r="BT25" s="7">
        <v>312337</v>
      </c>
      <c r="BU25" s="7">
        <v>856658</v>
      </c>
      <c r="BV25" s="7">
        <v>712286</v>
      </c>
      <c r="BW25" s="7">
        <v>774776</v>
      </c>
      <c r="BX25" s="7">
        <v>121755</v>
      </c>
      <c r="BY25" s="7">
        <v>401236</v>
      </c>
      <c r="BZ25" s="7">
        <v>490833</v>
      </c>
      <c r="CA25" s="7">
        <v>2465084</v>
      </c>
      <c r="CB25" s="7">
        <v>153668</v>
      </c>
      <c r="CC25" s="7">
        <v>181768</v>
      </c>
      <c r="CD25" s="7">
        <v>767</v>
      </c>
      <c r="CE25" s="7">
        <v>181652</v>
      </c>
      <c r="CF25" s="7">
        <v>164463</v>
      </c>
      <c r="CG25" s="7">
        <v>124714</v>
      </c>
      <c r="CH25" s="7">
        <v>207883</v>
      </c>
      <c r="CI25" s="7">
        <v>225529</v>
      </c>
      <c r="CJ25" s="7">
        <v>246597</v>
      </c>
      <c r="CK25" s="7">
        <v>156079</v>
      </c>
      <c r="CL25" s="7">
        <v>291703</v>
      </c>
      <c r="CM25" s="7">
        <v>169823</v>
      </c>
      <c r="CN25" s="7">
        <v>125750</v>
      </c>
      <c r="CO25" s="7">
        <v>137050</v>
      </c>
      <c r="CP25" s="7">
        <v>218517</v>
      </c>
      <c r="CQ25" s="7">
        <v>176359</v>
      </c>
      <c r="CR25" s="7">
        <v>130478</v>
      </c>
      <c r="CS25" s="7">
        <v>193869</v>
      </c>
      <c r="CT25" s="7">
        <v>242271</v>
      </c>
      <c r="CU25" s="7">
        <v>176434</v>
      </c>
      <c r="CV25" s="7">
        <v>165990</v>
      </c>
      <c r="CW25" s="7">
        <v>214325</v>
      </c>
      <c r="CX25" s="7">
        <v>185957</v>
      </c>
      <c r="CY25" s="7">
        <v>158360</v>
      </c>
      <c r="CZ25" s="7">
        <v>118159</v>
      </c>
      <c r="DA25" s="7">
        <v>178865</v>
      </c>
      <c r="DB25" s="7">
        <v>220293</v>
      </c>
      <c r="DC25" s="7">
        <v>174533</v>
      </c>
      <c r="DD25" s="7">
        <v>97645</v>
      </c>
      <c r="DE25" s="7">
        <v>483120</v>
      </c>
      <c r="DF25" s="7">
        <v>30839</v>
      </c>
      <c r="DG25" s="7">
        <v>656902</v>
      </c>
      <c r="DH25" s="7">
        <v>8195</v>
      </c>
      <c r="DI25" s="7">
        <v>126338</v>
      </c>
      <c r="DJ25" s="7">
        <v>186046</v>
      </c>
      <c r="DK25" s="7">
        <v>68513</v>
      </c>
      <c r="DL25" s="7">
        <v>14097</v>
      </c>
      <c r="DM25" s="7">
        <v>525854</v>
      </c>
      <c r="DN25" s="7">
        <v>190609</v>
      </c>
      <c r="DO25" s="7">
        <v>138924</v>
      </c>
      <c r="DP25" s="7">
        <v>0</v>
      </c>
      <c r="DQ25" s="7">
        <v>104046</v>
      </c>
      <c r="DR25" s="7">
        <v>56548</v>
      </c>
      <c r="DS25" s="7">
        <v>45396</v>
      </c>
      <c r="DT25" s="7">
        <v>664961</v>
      </c>
      <c r="DU25" s="7">
        <v>82051</v>
      </c>
      <c r="DV25" s="7">
        <v>169952</v>
      </c>
      <c r="DW25" s="7">
        <v>417031</v>
      </c>
      <c r="DX25" s="7">
        <v>288083</v>
      </c>
      <c r="DY25" s="7">
        <v>69524</v>
      </c>
      <c r="DZ25" s="7">
        <v>253755</v>
      </c>
      <c r="EA25" s="7">
        <v>52656</v>
      </c>
      <c r="EB25" s="7">
        <v>146550</v>
      </c>
      <c r="EC25" s="7">
        <v>158995</v>
      </c>
      <c r="ED25" s="7">
        <v>97934</v>
      </c>
      <c r="EE25" s="7">
        <v>0</v>
      </c>
      <c r="EF25" s="7">
        <v>80517</v>
      </c>
      <c r="EG25" s="7">
        <v>124356</v>
      </c>
      <c r="EH25" s="7">
        <v>70315</v>
      </c>
      <c r="EI25" s="7">
        <v>61369</v>
      </c>
      <c r="EJ25" s="7">
        <v>8470</v>
      </c>
      <c r="EK25" s="7">
        <v>11709</v>
      </c>
      <c r="EL25" s="7">
        <v>117229</v>
      </c>
      <c r="EM25" s="7">
        <v>83298</v>
      </c>
      <c r="EN25" s="7">
        <v>411061</v>
      </c>
      <c r="EO25" s="7">
        <v>525442</v>
      </c>
      <c r="EP25" s="7">
        <v>321480</v>
      </c>
      <c r="EQ25" s="7">
        <v>241583</v>
      </c>
      <c r="ER25" s="7">
        <v>119642</v>
      </c>
      <c r="ES25" s="7">
        <v>247118</v>
      </c>
      <c r="ET25" s="7">
        <v>114854</v>
      </c>
      <c r="EU25" s="7">
        <v>67581</v>
      </c>
      <c r="EV25" s="7">
        <v>46888</v>
      </c>
      <c r="EW25" s="7">
        <v>216441</v>
      </c>
      <c r="EX25" s="7">
        <v>31696</v>
      </c>
      <c r="EY25" s="7">
        <v>144920</v>
      </c>
      <c r="EZ25" s="7">
        <v>18413</v>
      </c>
      <c r="FA25" s="7">
        <v>1079665</v>
      </c>
      <c r="FB25" s="7">
        <v>279652</v>
      </c>
      <c r="FC25" s="7">
        <v>280211</v>
      </c>
      <c r="FD25" s="7">
        <v>236832</v>
      </c>
      <c r="FE25" s="7">
        <v>638007</v>
      </c>
      <c r="FF25" s="7">
        <v>443196</v>
      </c>
      <c r="FG25" s="7">
        <v>24847</v>
      </c>
      <c r="FH25" s="7">
        <v>111500</v>
      </c>
      <c r="FI25" s="7">
        <v>66766</v>
      </c>
      <c r="FJ25" s="7">
        <v>62560</v>
      </c>
      <c r="FK25" s="7">
        <v>135109</v>
      </c>
      <c r="FL25" s="7">
        <v>34697</v>
      </c>
      <c r="FM25" s="7">
        <v>186103</v>
      </c>
      <c r="FN25" s="7">
        <v>157715</v>
      </c>
      <c r="FO25" s="7">
        <v>138789</v>
      </c>
      <c r="FP25" s="7">
        <v>111452</v>
      </c>
      <c r="FQ25" s="7">
        <v>27863</v>
      </c>
      <c r="FR25" s="7">
        <v>65714</v>
      </c>
      <c r="FS25" s="7">
        <v>168244</v>
      </c>
      <c r="FT25" s="7">
        <v>94645</v>
      </c>
      <c r="FU25" s="7">
        <v>19980</v>
      </c>
      <c r="FV25" s="7">
        <v>536213</v>
      </c>
      <c r="FW25" s="7">
        <v>655632</v>
      </c>
      <c r="FX25" s="7">
        <v>45493</v>
      </c>
      <c r="FY25" s="7">
        <v>0</v>
      </c>
      <c r="FZ25" s="7">
        <v>46561</v>
      </c>
      <c r="GA25" s="7">
        <v>99642</v>
      </c>
      <c r="GB25" s="7">
        <v>0</v>
      </c>
      <c r="GC25" s="7">
        <v>186046</v>
      </c>
      <c r="GD25" s="7">
        <v>311128</v>
      </c>
      <c r="GE25" s="7">
        <v>19373</v>
      </c>
      <c r="GF25" s="7">
        <v>25326</v>
      </c>
      <c r="GG25" s="7">
        <v>27159</v>
      </c>
      <c r="GH25" s="7">
        <v>155675</v>
      </c>
      <c r="GI25" s="7">
        <v>58336</v>
      </c>
      <c r="GJ25" s="7">
        <v>131980</v>
      </c>
      <c r="GK25" s="7">
        <v>25806</v>
      </c>
      <c r="GL25" s="7">
        <v>129978</v>
      </c>
      <c r="GM25" s="7">
        <v>185953</v>
      </c>
      <c r="GN25" s="7">
        <v>0</v>
      </c>
      <c r="GO25" s="7">
        <v>0</v>
      </c>
      <c r="GP25" s="7">
        <v>17189</v>
      </c>
      <c r="GQ25" s="7">
        <v>181349</v>
      </c>
      <c r="GR25" s="7">
        <v>85306</v>
      </c>
      <c r="GS25" s="7">
        <v>136349</v>
      </c>
      <c r="GT25" s="7">
        <v>122753</v>
      </c>
      <c r="GU25" s="7">
        <v>143113</v>
      </c>
      <c r="GV25" s="7">
        <v>1290176</v>
      </c>
      <c r="GW25" s="7">
        <v>55731</v>
      </c>
      <c r="GX25" s="7">
        <v>38988</v>
      </c>
      <c r="GY25" s="7">
        <v>78846</v>
      </c>
      <c r="GZ25" s="7">
        <v>251540</v>
      </c>
      <c r="HA25" s="7">
        <v>778674</v>
      </c>
      <c r="HB25" s="7">
        <v>66302</v>
      </c>
      <c r="HC25" s="7">
        <v>34553</v>
      </c>
      <c r="HD25" s="7">
        <v>0</v>
      </c>
      <c r="HE25" s="7">
        <v>189381</v>
      </c>
      <c r="HF25" s="7">
        <v>179372</v>
      </c>
      <c r="HG25" s="7">
        <v>0</v>
      </c>
      <c r="HH25" s="7">
        <v>494314</v>
      </c>
      <c r="HI25" s="7">
        <v>375000</v>
      </c>
      <c r="HJ25" s="7">
        <v>201660</v>
      </c>
      <c r="HK25" s="7">
        <v>350929</v>
      </c>
      <c r="HL25" s="7">
        <v>218334</v>
      </c>
      <c r="HM25" s="7">
        <v>180755</v>
      </c>
      <c r="HN25" s="7">
        <v>430034</v>
      </c>
      <c r="HO25" s="7">
        <v>702920</v>
      </c>
      <c r="HP25" s="7">
        <v>531823</v>
      </c>
      <c r="HQ25" s="7">
        <v>413982</v>
      </c>
      <c r="HR25" s="7">
        <v>108507</v>
      </c>
      <c r="HS25" s="7">
        <v>359697</v>
      </c>
      <c r="HT25" s="7">
        <v>527382</v>
      </c>
      <c r="HU25" s="7">
        <v>366858</v>
      </c>
      <c r="HV25" s="7">
        <v>325344</v>
      </c>
      <c r="HW25" s="7">
        <v>138208</v>
      </c>
      <c r="HX25" s="7">
        <v>650614</v>
      </c>
      <c r="HY25" s="7">
        <v>224561</v>
      </c>
      <c r="HZ25" s="7">
        <v>75000</v>
      </c>
      <c r="IA25" s="7">
        <v>0</v>
      </c>
      <c r="IB25" s="7">
        <v>252888</v>
      </c>
      <c r="IC25" s="7">
        <v>62473</v>
      </c>
      <c r="ID25" s="7">
        <v>80909</v>
      </c>
      <c r="IE25" s="7">
        <v>0</v>
      </c>
      <c r="IF25" s="7">
        <v>87184</v>
      </c>
      <c r="IG25" s="7">
        <v>43621</v>
      </c>
      <c r="IH25" s="7">
        <v>264649</v>
      </c>
      <c r="II25" s="7">
        <v>0</v>
      </c>
      <c r="IJ25" s="7">
        <v>54145</v>
      </c>
      <c r="IK25" s="7">
        <v>0</v>
      </c>
      <c r="IL25" s="7">
        <v>227938</v>
      </c>
      <c r="IM25" s="7">
        <v>0</v>
      </c>
      <c r="IN25" s="7">
        <v>82593</v>
      </c>
      <c r="IO25" s="7">
        <v>26460</v>
      </c>
      <c r="IP25" s="7">
        <v>186375</v>
      </c>
      <c r="IQ25" s="7">
        <v>148750</v>
      </c>
      <c r="IR25" s="7">
        <v>16253</v>
      </c>
      <c r="IS25" s="7">
        <v>113505</v>
      </c>
      <c r="IT25" s="7">
        <v>64843</v>
      </c>
      <c r="IU25" s="7">
        <v>123375</v>
      </c>
      <c r="IV25" s="7">
        <v>0</v>
      </c>
      <c r="IW25" s="7">
        <v>0</v>
      </c>
      <c r="IX25" s="7">
        <v>0</v>
      </c>
      <c r="IY25" s="7">
        <v>36347</v>
      </c>
      <c r="IZ25" s="7">
        <v>0</v>
      </c>
      <c r="JA25" s="7">
        <v>0</v>
      </c>
      <c r="JB25" s="7">
        <v>47070</v>
      </c>
      <c r="JC25" s="7">
        <v>555555</v>
      </c>
      <c r="JD25" s="7">
        <v>55783</v>
      </c>
      <c r="JE25" s="7">
        <v>647922</v>
      </c>
      <c r="JF25" s="7">
        <v>596819</v>
      </c>
      <c r="JG25" s="7">
        <v>354824</v>
      </c>
      <c r="JH25" s="7">
        <v>112724</v>
      </c>
      <c r="JI25" s="7">
        <v>1403695</v>
      </c>
      <c r="JJ25" s="7">
        <v>1233582</v>
      </c>
      <c r="JK25" s="7">
        <v>1497725</v>
      </c>
      <c r="JL25" s="7">
        <v>753616</v>
      </c>
      <c r="JM25" s="7">
        <v>1188982</v>
      </c>
      <c r="JN25" s="7">
        <v>1289413</v>
      </c>
      <c r="JO25" s="7">
        <v>1319411</v>
      </c>
      <c r="JP25" s="7">
        <v>951353</v>
      </c>
      <c r="JQ25" s="7">
        <v>1378460</v>
      </c>
      <c r="JR25" s="7">
        <v>781152</v>
      </c>
      <c r="JS25" s="7">
        <v>1320091</v>
      </c>
      <c r="JT25" s="7">
        <v>1327189</v>
      </c>
      <c r="JU25" s="7">
        <v>2099644</v>
      </c>
      <c r="JV25" s="7">
        <v>1289180</v>
      </c>
      <c r="JW25" s="7">
        <v>3251788</v>
      </c>
      <c r="JX25" s="7">
        <v>24080</v>
      </c>
      <c r="JY25" s="7">
        <v>666414</v>
      </c>
      <c r="JZ25" s="7">
        <v>75976</v>
      </c>
      <c r="KA25" s="7">
        <v>66401</v>
      </c>
      <c r="KB25" s="7">
        <v>210529</v>
      </c>
      <c r="KC25" s="7">
        <v>3214</v>
      </c>
      <c r="KD25" s="7">
        <v>64900</v>
      </c>
      <c r="KE25" s="7">
        <v>70236</v>
      </c>
      <c r="KF25" s="7">
        <v>1692422</v>
      </c>
      <c r="KG25" s="7">
        <v>0</v>
      </c>
      <c r="KH25" s="7">
        <v>204965</v>
      </c>
      <c r="KI25" s="7">
        <v>149139</v>
      </c>
      <c r="KJ25" s="7">
        <v>15558</v>
      </c>
      <c r="KK25" s="7">
        <v>142754</v>
      </c>
      <c r="KL25" s="7">
        <v>28180</v>
      </c>
      <c r="KM25" s="7">
        <v>22929</v>
      </c>
      <c r="KN25" s="7">
        <v>106936</v>
      </c>
      <c r="KO25" s="7">
        <v>66302</v>
      </c>
      <c r="KP25" s="7">
        <v>106611</v>
      </c>
      <c r="KQ25" s="7">
        <v>0</v>
      </c>
      <c r="KR25" s="7">
        <v>57307</v>
      </c>
      <c r="KS25" s="7">
        <v>90456</v>
      </c>
      <c r="KT25" s="7">
        <v>0</v>
      </c>
      <c r="KU25" s="7">
        <v>70969</v>
      </c>
      <c r="KV25" s="7">
        <v>121658</v>
      </c>
      <c r="KW25" s="7">
        <v>8194</v>
      </c>
      <c r="KX25" s="7">
        <v>63639</v>
      </c>
      <c r="KY25" s="7">
        <v>92167</v>
      </c>
      <c r="KZ25" s="7">
        <v>32924</v>
      </c>
      <c r="LA25" s="7">
        <v>81885</v>
      </c>
      <c r="LB25" s="7">
        <v>32692</v>
      </c>
      <c r="LC25" s="7">
        <v>9064</v>
      </c>
      <c r="LD25" s="7">
        <v>0</v>
      </c>
      <c r="LE25" s="7">
        <v>24000</v>
      </c>
      <c r="LF25" s="7">
        <v>61675</v>
      </c>
      <c r="LG25" s="7">
        <v>672833</v>
      </c>
      <c r="LH25" s="7">
        <v>321564</v>
      </c>
      <c r="LI25" s="7">
        <v>280158</v>
      </c>
      <c r="LJ25" s="7">
        <v>650320</v>
      </c>
      <c r="LK25" s="7">
        <v>59338</v>
      </c>
      <c r="LL25" s="7">
        <v>58050</v>
      </c>
      <c r="LM25" s="7">
        <v>143832</v>
      </c>
      <c r="LN25" s="7">
        <v>26125</v>
      </c>
      <c r="LO25" s="7">
        <v>244814</v>
      </c>
      <c r="LP25" s="7">
        <v>1091454</v>
      </c>
      <c r="LQ25" s="7">
        <v>291933</v>
      </c>
      <c r="LR25" s="7">
        <v>300877</v>
      </c>
      <c r="LS25" s="7">
        <v>189111</v>
      </c>
      <c r="LT25" s="7">
        <v>66096</v>
      </c>
      <c r="LU25" s="7">
        <v>557050</v>
      </c>
      <c r="LV25" s="7">
        <v>0</v>
      </c>
      <c r="LW25" s="7">
        <v>53384</v>
      </c>
      <c r="LX25" s="7">
        <v>138878</v>
      </c>
      <c r="LY25" s="7">
        <v>273450</v>
      </c>
      <c r="LZ25" s="7">
        <v>132561</v>
      </c>
      <c r="MA25" s="7">
        <v>72032</v>
      </c>
      <c r="MB25" s="7">
        <v>30874</v>
      </c>
      <c r="MC25" s="115">
        <v>71980</v>
      </c>
      <c r="MD25" s="7">
        <v>81264</v>
      </c>
      <c r="ME25" s="7">
        <v>122999</v>
      </c>
      <c r="MF25" s="7">
        <v>139693</v>
      </c>
      <c r="MG25" s="7">
        <v>11213</v>
      </c>
      <c r="MH25" s="7">
        <v>0</v>
      </c>
      <c r="MI25" s="7">
        <v>0</v>
      </c>
      <c r="MJ25" s="7">
        <v>0</v>
      </c>
      <c r="MK25" s="7">
        <v>0</v>
      </c>
      <c r="ML25" s="7">
        <v>0</v>
      </c>
      <c r="MM25" s="110">
        <v>377950</v>
      </c>
      <c r="MN25" s="7">
        <v>505362</v>
      </c>
      <c r="MO25" s="7">
        <v>0</v>
      </c>
      <c r="MP25" s="7">
        <v>156193</v>
      </c>
      <c r="MQ25" s="7">
        <v>317031</v>
      </c>
      <c r="MR25" s="7">
        <v>313731</v>
      </c>
      <c r="MS25" s="7">
        <v>187500</v>
      </c>
      <c r="MT25" s="7">
        <v>332500</v>
      </c>
      <c r="MU25" s="7">
        <v>10704</v>
      </c>
      <c r="MV25" s="7">
        <v>23776</v>
      </c>
      <c r="MW25" s="7">
        <v>38769</v>
      </c>
      <c r="MX25" s="7">
        <v>120301</v>
      </c>
      <c r="MY25" s="7">
        <v>0</v>
      </c>
      <c r="MZ25" s="7">
        <v>493600</v>
      </c>
      <c r="NA25" s="115">
        <v>81823</v>
      </c>
      <c r="NB25" s="7">
        <v>32227</v>
      </c>
      <c r="NC25" s="7">
        <v>89846</v>
      </c>
      <c r="ND25" s="7">
        <v>71297</v>
      </c>
      <c r="NE25" s="7">
        <v>114010</v>
      </c>
      <c r="NF25" s="7">
        <v>135647</v>
      </c>
      <c r="NG25" s="7">
        <v>119778</v>
      </c>
      <c r="NH25" s="7">
        <v>244982</v>
      </c>
      <c r="NI25" s="7">
        <v>37913</v>
      </c>
      <c r="NJ25" s="7">
        <v>440893</v>
      </c>
      <c r="NK25" s="7">
        <v>207607</v>
      </c>
      <c r="NL25" s="7">
        <v>25200</v>
      </c>
      <c r="NM25" s="7">
        <v>194422</v>
      </c>
      <c r="NN25" s="7">
        <v>200922</v>
      </c>
      <c r="NO25" s="7">
        <v>0</v>
      </c>
      <c r="NP25" s="7">
        <v>260649</v>
      </c>
      <c r="NQ25" s="7">
        <v>293320</v>
      </c>
      <c r="NR25" s="7">
        <v>68378</v>
      </c>
      <c r="NS25" s="7">
        <v>80409</v>
      </c>
      <c r="NT25" s="7">
        <v>92399</v>
      </c>
      <c r="NU25" s="7">
        <v>412665</v>
      </c>
      <c r="NV25" s="7">
        <v>157154</v>
      </c>
      <c r="NW25" s="7">
        <v>68513</v>
      </c>
      <c r="NX25" s="7">
        <v>383401</v>
      </c>
      <c r="NY25" s="7">
        <v>27351</v>
      </c>
      <c r="NZ25" s="7">
        <v>60204</v>
      </c>
      <c r="OA25" s="7">
        <v>298092</v>
      </c>
      <c r="OB25" s="7">
        <v>523195</v>
      </c>
      <c r="OC25" s="7">
        <v>352127</v>
      </c>
      <c r="OD25" s="7">
        <v>130719</v>
      </c>
      <c r="OE25" s="7">
        <v>16232</v>
      </c>
      <c r="OF25" s="7">
        <v>173290</v>
      </c>
      <c r="OG25" s="7">
        <v>425611</v>
      </c>
      <c r="OH25" s="7">
        <v>72049</v>
      </c>
      <c r="OI25" s="7">
        <v>697747</v>
      </c>
      <c r="OJ25" s="7">
        <v>80444</v>
      </c>
      <c r="OK25" s="7">
        <v>291398</v>
      </c>
      <c r="OL25" s="7">
        <v>190122</v>
      </c>
      <c r="OM25" s="7">
        <v>160141</v>
      </c>
      <c r="ON25" s="7">
        <v>24221</v>
      </c>
      <c r="OO25" s="7">
        <v>376728</v>
      </c>
      <c r="OP25" s="7">
        <v>120797</v>
      </c>
      <c r="OQ25" s="7">
        <v>736752</v>
      </c>
      <c r="OR25" s="7">
        <v>415656</v>
      </c>
      <c r="OS25" s="7">
        <v>0</v>
      </c>
      <c r="OT25" s="7">
        <v>4790</v>
      </c>
      <c r="OU25" s="7">
        <v>109206</v>
      </c>
      <c r="OV25" s="9"/>
      <c r="OW25" s="150">
        <f t="shared" si="0"/>
        <v>123093634</v>
      </c>
      <c r="OX25" s="6">
        <f t="shared" si="1"/>
        <v>617.58339312144096</v>
      </c>
      <c r="OY25" s="153"/>
      <c r="OZ25" s="6"/>
    </row>
    <row r="26" spans="1:829" s="7" customFormat="1">
      <c r="A26" s="25" t="s">
        <v>6</v>
      </c>
      <c r="B26" s="7">
        <v>128213</v>
      </c>
      <c r="C26" s="7">
        <v>1077963</v>
      </c>
      <c r="D26" s="7">
        <v>84478</v>
      </c>
      <c r="E26" s="7">
        <v>708002</v>
      </c>
      <c r="F26" s="7">
        <v>669691</v>
      </c>
      <c r="G26" s="7">
        <v>406350</v>
      </c>
      <c r="H26" s="7">
        <v>358777</v>
      </c>
      <c r="I26" s="7">
        <v>157096</v>
      </c>
      <c r="J26" s="7">
        <v>345540</v>
      </c>
      <c r="K26" s="7">
        <v>337084</v>
      </c>
      <c r="L26" s="7">
        <v>168649</v>
      </c>
      <c r="M26" s="7">
        <v>324459</v>
      </c>
      <c r="N26" s="7">
        <v>347694</v>
      </c>
      <c r="O26" s="7">
        <v>3048</v>
      </c>
      <c r="P26" s="7">
        <v>4147</v>
      </c>
      <c r="Q26" s="7">
        <v>265675</v>
      </c>
      <c r="R26" s="7">
        <v>526984</v>
      </c>
      <c r="S26" s="7">
        <v>1025514</v>
      </c>
      <c r="T26" s="7">
        <v>1042232</v>
      </c>
      <c r="U26" s="7">
        <v>192584</v>
      </c>
      <c r="V26" s="7">
        <v>603156</v>
      </c>
      <c r="W26" s="7">
        <v>610680</v>
      </c>
      <c r="X26" s="7">
        <v>619932</v>
      </c>
      <c r="Y26" s="7">
        <v>889278</v>
      </c>
      <c r="Z26" s="7">
        <v>1243458</v>
      </c>
      <c r="AA26" s="7">
        <v>855206</v>
      </c>
      <c r="AB26" s="7">
        <v>1022239</v>
      </c>
      <c r="AC26" s="7">
        <v>1034531</v>
      </c>
      <c r="AD26" s="7">
        <v>4117362</v>
      </c>
      <c r="AE26" s="7">
        <v>454308</v>
      </c>
      <c r="AF26" s="7">
        <v>186512</v>
      </c>
      <c r="AG26" s="7">
        <v>874606</v>
      </c>
      <c r="AH26" s="7">
        <v>730855</v>
      </c>
      <c r="AI26" s="7">
        <v>771710</v>
      </c>
      <c r="AJ26" s="7">
        <v>868380</v>
      </c>
      <c r="AK26" s="7">
        <v>791953</v>
      </c>
      <c r="AL26" s="7">
        <v>969028</v>
      </c>
      <c r="AM26" s="7">
        <v>1257635</v>
      </c>
      <c r="AN26" s="7">
        <v>1701253</v>
      </c>
      <c r="AO26" s="7">
        <v>759606</v>
      </c>
      <c r="AP26" s="7">
        <v>687547</v>
      </c>
      <c r="AQ26" s="7">
        <v>1108723</v>
      </c>
      <c r="AR26" s="7">
        <v>792174</v>
      </c>
      <c r="AS26" s="7">
        <v>949073</v>
      </c>
      <c r="AT26" s="7">
        <v>1137677</v>
      </c>
      <c r="AU26" s="7">
        <v>849957</v>
      </c>
      <c r="AV26" s="7">
        <v>690232</v>
      </c>
      <c r="AW26" s="7">
        <v>1004796</v>
      </c>
      <c r="AX26" s="7">
        <v>649441</v>
      </c>
      <c r="AY26" s="7">
        <v>1451167</v>
      </c>
      <c r="AZ26" s="7">
        <v>1160313</v>
      </c>
      <c r="BA26" s="7">
        <v>1284247</v>
      </c>
      <c r="BB26" s="7">
        <v>106265</v>
      </c>
      <c r="BC26" s="7">
        <v>99945</v>
      </c>
      <c r="BD26" s="7">
        <v>262238</v>
      </c>
      <c r="BE26" s="7">
        <v>155105</v>
      </c>
      <c r="BF26" s="7">
        <v>298661</v>
      </c>
      <c r="BG26" s="7">
        <v>213585</v>
      </c>
      <c r="BH26" s="7">
        <v>469335</v>
      </c>
      <c r="BI26" s="7">
        <v>83565</v>
      </c>
      <c r="BJ26" s="7">
        <v>1362198</v>
      </c>
      <c r="BK26" s="7">
        <v>300890</v>
      </c>
      <c r="BL26" s="7">
        <v>50541</v>
      </c>
      <c r="BM26" s="7">
        <v>136576</v>
      </c>
      <c r="BN26" s="7">
        <v>570866</v>
      </c>
      <c r="BO26" s="7">
        <v>538356</v>
      </c>
      <c r="BP26" s="7">
        <v>176426</v>
      </c>
      <c r="BQ26" s="7">
        <v>401913</v>
      </c>
      <c r="BR26" s="7">
        <v>572720</v>
      </c>
      <c r="BS26" s="7">
        <v>388637</v>
      </c>
      <c r="BT26" s="7">
        <v>243756</v>
      </c>
      <c r="BU26" s="7">
        <v>598781</v>
      </c>
      <c r="BV26" s="7">
        <v>1253625</v>
      </c>
      <c r="BW26" s="7">
        <v>430281</v>
      </c>
      <c r="BX26" s="7">
        <v>70406</v>
      </c>
      <c r="BY26" s="7">
        <v>163076</v>
      </c>
      <c r="BZ26" s="7">
        <v>298337</v>
      </c>
      <c r="CA26" s="7">
        <v>61168</v>
      </c>
      <c r="CB26" s="7">
        <v>207738</v>
      </c>
      <c r="CC26" s="7">
        <v>1341634</v>
      </c>
      <c r="CD26" s="7">
        <v>30069</v>
      </c>
      <c r="CE26" s="7">
        <v>333993</v>
      </c>
      <c r="CF26" s="7">
        <v>331557</v>
      </c>
      <c r="CG26" s="7">
        <v>274327</v>
      </c>
      <c r="CH26" s="7">
        <v>262297</v>
      </c>
      <c r="CI26" s="7">
        <v>264391</v>
      </c>
      <c r="CJ26" s="7">
        <v>231905</v>
      </c>
      <c r="CK26" s="7">
        <v>206284</v>
      </c>
      <c r="CL26" s="7">
        <v>342701</v>
      </c>
      <c r="CM26" s="7">
        <v>155200</v>
      </c>
      <c r="CN26" s="7">
        <v>114186</v>
      </c>
      <c r="CO26" s="7">
        <v>196531</v>
      </c>
      <c r="CP26" s="7">
        <v>180542</v>
      </c>
      <c r="CQ26" s="7">
        <v>220094</v>
      </c>
      <c r="CR26" s="7">
        <v>180251</v>
      </c>
      <c r="CS26" s="7">
        <v>206369</v>
      </c>
      <c r="CT26" s="7">
        <v>206168</v>
      </c>
      <c r="CU26" s="7">
        <v>223368</v>
      </c>
      <c r="CV26" s="7">
        <v>264103</v>
      </c>
      <c r="CW26" s="7">
        <v>190725</v>
      </c>
      <c r="CX26" s="7">
        <v>142473</v>
      </c>
      <c r="CY26" s="7">
        <v>171315</v>
      </c>
      <c r="CZ26" s="7">
        <v>257675</v>
      </c>
      <c r="DA26" s="7">
        <v>356387</v>
      </c>
      <c r="DB26" s="7">
        <v>231044</v>
      </c>
      <c r="DC26" s="7">
        <v>236347</v>
      </c>
      <c r="DD26" s="7">
        <v>399387</v>
      </c>
      <c r="DE26" s="7">
        <v>840851</v>
      </c>
      <c r="DF26" s="7">
        <v>96102</v>
      </c>
      <c r="DG26" s="7">
        <v>556729</v>
      </c>
      <c r="DH26" s="7">
        <v>246995</v>
      </c>
      <c r="DI26" s="7">
        <v>671824</v>
      </c>
      <c r="DJ26" s="7">
        <v>149367</v>
      </c>
      <c r="DK26" s="7">
        <v>270554</v>
      </c>
      <c r="DL26" s="7">
        <v>254354</v>
      </c>
      <c r="DM26" s="7">
        <v>430456</v>
      </c>
      <c r="DN26" s="7">
        <v>218717</v>
      </c>
      <c r="DO26" s="7">
        <v>422443</v>
      </c>
      <c r="DP26" s="7">
        <v>341518</v>
      </c>
      <c r="DQ26" s="7">
        <v>426441</v>
      </c>
      <c r="DR26" s="7">
        <v>69052</v>
      </c>
      <c r="DS26" s="7">
        <v>80634</v>
      </c>
      <c r="DT26" s="7">
        <v>861835</v>
      </c>
      <c r="DU26" s="7">
        <v>150524</v>
      </c>
      <c r="DV26" s="7">
        <v>118541</v>
      </c>
      <c r="DW26" s="7">
        <v>1034081</v>
      </c>
      <c r="DX26" s="7">
        <v>351083</v>
      </c>
      <c r="DY26" s="7">
        <v>133187</v>
      </c>
      <c r="DZ26" s="7">
        <v>1020583</v>
      </c>
      <c r="EA26" s="7">
        <v>480636</v>
      </c>
      <c r="EB26" s="7">
        <v>293248</v>
      </c>
      <c r="EC26" s="7">
        <v>241444</v>
      </c>
      <c r="ED26" s="7">
        <v>269096</v>
      </c>
      <c r="EE26" s="7">
        <v>733274</v>
      </c>
      <c r="EF26" s="7">
        <v>311111</v>
      </c>
      <c r="EG26" s="7">
        <v>33467</v>
      </c>
      <c r="EH26" s="7">
        <v>325561</v>
      </c>
      <c r="EI26" s="7">
        <v>849424</v>
      </c>
      <c r="EJ26" s="7">
        <v>21926</v>
      </c>
      <c r="EK26" s="7">
        <v>34373</v>
      </c>
      <c r="EL26" s="7">
        <v>285622</v>
      </c>
      <c r="EM26" s="7">
        <v>193995</v>
      </c>
      <c r="EN26" s="7">
        <v>261450</v>
      </c>
      <c r="EO26" s="7">
        <v>471486</v>
      </c>
      <c r="EP26" s="7">
        <v>246900</v>
      </c>
      <c r="EQ26" s="7">
        <v>203988</v>
      </c>
      <c r="ER26" s="7">
        <v>123384</v>
      </c>
      <c r="ES26" s="7">
        <v>756222</v>
      </c>
      <c r="ET26" s="7">
        <v>614866</v>
      </c>
      <c r="EU26" s="7">
        <v>183057</v>
      </c>
      <c r="EV26" s="7">
        <v>50790</v>
      </c>
      <c r="EW26" s="7">
        <v>732654</v>
      </c>
      <c r="EX26" s="7">
        <v>186977</v>
      </c>
      <c r="EY26" s="7">
        <v>170371</v>
      </c>
      <c r="EZ26" s="7">
        <v>63863</v>
      </c>
      <c r="FA26" s="7">
        <v>1427732</v>
      </c>
      <c r="FB26" s="7">
        <v>382449</v>
      </c>
      <c r="FC26" s="7">
        <v>550085</v>
      </c>
      <c r="FD26" s="7">
        <v>308769</v>
      </c>
      <c r="FE26" s="7">
        <v>392488</v>
      </c>
      <c r="FF26" s="7">
        <v>96493</v>
      </c>
      <c r="FG26" s="7">
        <v>41998</v>
      </c>
      <c r="FH26" s="7">
        <v>185243</v>
      </c>
      <c r="FI26" s="7">
        <v>416533</v>
      </c>
      <c r="FJ26" s="7">
        <v>308268</v>
      </c>
      <c r="FK26" s="7">
        <v>639709</v>
      </c>
      <c r="FL26" s="7">
        <v>265736</v>
      </c>
      <c r="FM26" s="7">
        <v>511691</v>
      </c>
      <c r="FN26" s="7">
        <v>624565</v>
      </c>
      <c r="FO26" s="7">
        <v>750380</v>
      </c>
      <c r="FP26" s="7">
        <v>378882</v>
      </c>
      <c r="FQ26" s="7">
        <v>369855</v>
      </c>
      <c r="FR26" s="7">
        <v>460906</v>
      </c>
      <c r="FS26" s="7">
        <v>338447</v>
      </c>
      <c r="FT26" s="7">
        <v>503532</v>
      </c>
      <c r="FU26" s="7">
        <v>100381</v>
      </c>
      <c r="FV26" s="7">
        <v>5205156</v>
      </c>
      <c r="FW26" s="7">
        <v>359145</v>
      </c>
      <c r="FX26" s="7">
        <v>654561</v>
      </c>
      <c r="FY26" s="7">
        <v>1196589</v>
      </c>
      <c r="FZ26" s="7">
        <v>217439</v>
      </c>
      <c r="GA26" s="7">
        <v>307140</v>
      </c>
      <c r="GB26" s="7">
        <v>362877</v>
      </c>
      <c r="GC26" s="7">
        <v>149367</v>
      </c>
      <c r="GD26" s="7">
        <v>2863385</v>
      </c>
      <c r="GE26" s="7">
        <v>203586</v>
      </c>
      <c r="GF26" s="7">
        <v>317563</v>
      </c>
      <c r="GG26" s="7">
        <v>406066</v>
      </c>
      <c r="GH26" s="7">
        <v>562444</v>
      </c>
      <c r="GI26" s="7">
        <v>110552</v>
      </c>
      <c r="GJ26" s="7">
        <v>256088</v>
      </c>
      <c r="GK26" s="7">
        <v>175159</v>
      </c>
      <c r="GL26" s="7">
        <v>258727</v>
      </c>
      <c r="GM26" s="7">
        <v>565489</v>
      </c>
      <c r="GN26" s="7">
        <v>56381</v>
      </c>
      <c r="GO26" s="7">
        <v>58110</v>
      </c>
      <c r="GP26" s="7">
        <v>293261</v>
      </c>
      <c r="GQ26" s="7">
        <v>293687</v>
      </c>
      <c r="GR26" s="7">
        <v>177478</v>
      </c>
      <c r="GS26" s="7">
        <v>153073</v>
      </c>
      <c r="GT26" s="7">
        <v>800371</v>
      </c>
      <c r="GU26" s="7">
        <v>544839</v>
      </c>
      <c r="GV26" s="7">
        <v>1920080</v>
      </c>
      <c r="GW26" s="7">
        <v>17270</v>
      </c>
      <c r="GX26" s="7">
        <v>191994</v>
      </c>
      <c r="GY26" s="7">
        <v>224826</v>
      </c>
      <c r="GZ26" s="7">
        <v>656700</v>
      </c>
      <c r="HA26" s="7">
        <v>656035</v>
      </c>
      <c r="HB26" s="7">
        <v>145034</v>
      </c>
      <c r="HC26" s="7">
        <v>56581</v>
      </c>
      <c r="HD26" s="7">
        <v>150243</v>
      </c>
      <c r="HE26" s="7">
        <v>625960</v>
      </c>
      <c r="HF26" s="7">
        <v>620712</v>
      </c>
      <c r="HG26" s="7">
        <v>35955</v>
      </c>
      <c r="HH26" s="7">
        <v>1192393</v>
      </c>
      <c r="HI26" s="7">
        <v>219161</v>
      </c>
      <c r="HJ26" s="7">
        <v>298570</v>
      </c>
      <c r="HK26" s="7">
        <v>1188680</v>
      </c>
      <c r="HL26" s="7">
        <v>397388</v>
      </c>
      <c r="HM26" s="7">
        <v>326649</v>
      </c>
      <c r="HN26" s="7">
        <v>959294</v>
      </c>
      <c r="HO26" s="7">
        <v>1401979</v>
      </c>
      <c r="HP26" s="7">
        <v>1362759</v>
      </c>
      <c r="HQ26" s="7">
        <v>232120</v>
      </c>
      <c r="HR26" s="7">
        <v>180393</v>
      </c>
      <c r="HS26" s="7">
        <v>1056641</v>
      </c>
      <c r="HT26" s="7">
        <v>1219078</v>
      </c>
      <c r="HU26" s="7">
        <v>1057569</v>
      </c>
      <c r="HV26" s="7">
        <v>655504</v>
      </c>
      <c r="HW26" s="7">
        <v>419407</v>
      </c>
      <c r="HX26" s="7">
        <v>1242415</v>
      </c>
      <c r="HY26" s="7">
        <v>154789</v>
      </c>
      <c r="HZ26" s="7">
        <v>38991</v>
      </c>
      <c r="IA26" s="7">
        <v>196524</v>
      </c>
      <c r="IB26" s="7">
        <v>126348</v>
      </c>
      <c r="IC26" s="7">
        <v>94875</v>
      </c>
      <c r="ID26" s="7">
        <v>119972</v>
      </c>
      <c r="IE26" s="7">
        <v>59110</v>
      </c>
      <c r="IF26" s="7">
        <v>198006</v>
      </c>
      <c r="IG26" s="7">
        <v>87129</v>
      </c>
      <c r="IH26" s="7">
        <v>480629</v>
      </c>
      <c r="II26" s="7">
        <v>139989</v>
      </c>
      <c r="IJ26" s="7">
        <v>177665</v>
      </c>
      <c r="IK26" s="7">
        <v>375291</v>
      </c>
      <c r="IL26" s="7">
        <v>889214</v>
      </c>
      <c r="IM26" s="7">
        <v>339085</v>
      </c>
      <c r="IN26" s="7">
        <v>341024</v>
      </c>
      <c r="IO26" s="7">
        <v>408647</v>
      </c>
      <c r="IP26" s="7">
        <v>549194</v>
      </c>
      <c r="IQ26" s="7">
        <v>710592</v>
      </c>
      <c r="IR26" s="7">
        <v>431060</v>
      </c>
      <c r="IS26" s="7">
        <v>445732</v>
      </c>
      <c r="IT26" s="7">
        <v>168193</v>
      </c>
      <c r="IU26" s="7">
        <v>438768</v>
      </c>
      <c r="IV26" s="7">
        <v>179117</v>
      </c>
      <c r="IW26" s="7">
        <v>339689</v>
      </c>
      <c r="IX26" s="7">
        <v>110020</v>
      </c>
      <c r="IY26" s="7">
        <v>28149</v>
      </c>
      <c r="IZ26" s="7">
        <v>217734</v>
      </c>
      <c r="JA26" s="7">
        <v>279433</v>
      </c>
      <c r="JB26" s="7">
        <v>136181</v>
      </c>
      <c r="JC26" s="7">
        <v>799919</v>
      </c>
      <c r="JD26" s="7">
        <v>167699</v>
      </c>
      <c r="JE26" s="7">
        <v>706845</v>
      </c>
      <c r="JF26" s="7">
        <v>423563</v>
      </c>
      <c r="JG26" s="7">
        <v>574908</v>
      </c>
      <c r="JH26" s="7">
        <v>501781</v>
      </c>
      <c r="JI26" s="7">
        <v>492077</v>
      </c>
      <c r="JJ26" s="7">
        <v>470664</v>
      </c>
      <c r="JK26" s="7">
        <v>626807</v>
      </c>
      <c r="JL26" s="7">
        <v>394073</v>
      </c>
      <c r="JM26" s="7">
        <v>430598</v>
      </c>
      <c r="JN26" s="7">
        <v>413286</v>
      </c>
      <c r="JO26" s="7">
        <v>562963</v>
      </c>
      <c r="JP26" s="7">
        <v>423878</v>
      </c>
      <c r="JQ26" s="7">
        <v>562285</v>
      </c>
      <c r="JR26" s="7">
        <v>466277</v>
      </c>
      <c r="JS26" s="7">
        <v>473353</v>
      </c>
      <c r="JT26" s="7">
        <v>457779</v>
      </c>
      <c r="JU26" s="7">
        <v>848683</v>
      </c>
      <c r="JV26" s="7">
        <v>577666</v>
      </c>
      <c r="JW26" s="7">
        <v>1202345</v>
      </c>
      <c r="JX26" s="7">
        <v>66675</v>
      </c>
      <c r="JY26" s="7">
        <v>617350</v>
      </c>
      <c r="JZ26" s="7">
        <v>152463</v>
      </c>
      <c r="KA26" s="7">
        <v>425972</v>
      </c>
      <c r="KB26" s="7">
        <v>629236</v>
      </c>
      <c r="KC26" s="7">
        <v>185</v>
      </c>
      <c r="KD26" s="7">
        <v>105183</v>
      </c>
      <c r="KE26" s="7">
        <v>368223</v>
      </c>
      <c r="KF26" s="7">
        <v>431004</v>
      </c>
      <c r="KG26" s="7">
        <v>15514</v>
      </c>
      <c r="KH26" s="7">
        <v>237860</v>
      </c>
      <c r="KI26" s="7">
        <v>432486</v>
      </c>
      <c r="KJ26" s="7">
        <v>44047</v>
      </c>
      <c r="KK26" s="7">
        <v>241489</v>
      </c>
      <c r="KL26" s="7">
        <v>108206</v>
      </c>
      <c r="KM26" s="7">
        <v>13568</v>
      </c>
      <c r="KN26" s="7">
        <v>674190</v>
      </c>
      <c r="KO26" s="7">
        <v>145034</v>
      </c>
      <c r="KP26" s="7">
        <v>709338</v>
      </c>
      <c r="KQ26" s="7">
        <v>547108</v>
      </c>
      <c r="KR26" s="7">
        <v>36104</v>
      </c>
      <c r="KS26" s="7">
        <v>158404</v>
      </c>
      <c r="KT26" s="7">
        <v>551561</v>
      </c>
      <c r="KU26" s="7">
        <v>99561</v>
      </c>
      <c r="KV26" s="7">
        <v>320269</v>
      </c>
      <c r="KW26" s="7">
        <v>126272</v>
      </c>
      <c r="KX26" s="7">
        <v>168551</v>
      </c>
      <c r="KY26" s="7">
        <v>182335</v>
      </c>
      <c r="KZ26" s="7">
        <v>128795</v>
      </c>
      <c r="LA26" s="7">
        <v>198027</v>
      </c>
      <c r="LB26" s="7">
        <v>1621431</v>
      </c>
      <c r="LC26" s="7">
        <v>1491891</v>
      </c>
      <c r="LD26" s="7">
        <v>81711</v>
      </c>
      <c r="LE26" s="7">
        <v>457010</v>
      </c>
      <c r="LF26" s="7">
        <v>193292</v>
      </c>
      <c r="LG26" s="7">
        <v>1766652</v>
      </c>
      <c r="LH26" s="7">
        <v>460175</v>
      </c>
      <c r="LI26" s="7">
        <v>78153</v>
      </c>
      <c r="LJ26" s="7">
        <v>697836</v>
      </c>
      <c r="LK26" s="7">
        <v>77628</v>
      </c>
      <c r="LL26" s="7">
        <v>116641</v>
      </c>
      <c r="LM26" s="7">
        <v>914445</v>
      </c>
      <c r="LN26" s="7">
        <v>52925</v>
      </c>
      <c r="LO26" s="7">
        <v>452285</v>
      </c>
      <c r="LP26" s="7">
        <v>1505830</v>
      </c>
      <c r="LQ26" s="7">
        <v>270295</v>
      </c>
      <c r="LR26" s="7">
        <v>162261</v>
      </c>
      <c r="LS26" s="7">
        <v>282340</v>
      </c>
      <c r="LT26" s="7">
        <v>20223</v>
      </c>
      <c r="LU26" s="7">
        <v>742800</v>
      </c>
      <c r="LV26" s="7">
        <v>159916</v>
      </c>
      <c r="LW26" s="7">
        <v>239088</v>
      </c>
      <c r="LX26" s="7">
        <v>341052</v>
      </c>
      <c r="LY26" s="7">
        <v>141048</v>
      </c>
      <c r="LZ26" s="7">
        <v>251742</v>
      </c>
      <c r="MA26" s="7">
        <v>338085</v>
      </c>
      <c r="MB26" s="7">
        <v>42683</v>
      </c>
      <c r="MC26" s="137">
        <v>204902</v>
      </c>
      <c r="MD26" s="7">
        <v>134498</v>
      </c>
      <c r="ME26" s="7">
        <v>541491</v>
      </c>
      <c r="MF26" s="7">
        <v>434789</v>
      </c>
      <c r="MG26" s="7">
        <v>105396</v>
      </c>
      <c r="MH26" s="7">
        <v>79303</v>
      </c>
      <c r="MI26" s="7">
        <v>121379</v>
      </c>
      <c r="MJ26" s="7">
        <v>426954</v>
      </c>
      <c r="MK26" s="7">
        <v>116579</v>
      </c>
      <c r="ML26" s="7">
        <v>320549</v>
      </c>
      <c r="MM26" s="138">
        <v>1002605</v>
      </c>
      <c r="MN26" s="7">
        <v>724425</v>
      </c>
      <c r="MO26" s="7">
        <v>0</v>
      </c>
      <c r="MP26" s="7">
        <v>219084</v>
      </c>
      <c r="MQ26" s="7">
        <v>581656</v>
      </c>
      <c r="MR26" s="7">
        <v>196805</v>
      </c>
      <c r="MS26" s="7">
        <v>381850</v>
      </c>
      <c r="MT26" s="7">
        <v>373225</v>
      </c>
      <c r="MU26" s="7">
        <v>256088</v>
      </c>
      <c r="MV26" s="7">
        <v>288974</v>
      </c>
      <c r="MW26" s="7">
        <v>242160</v>
      </c>
      <c r="MX26" s="7">
        <v>590816</v>
      </c>
      <c r="MY26" s="7">
        <v>0</v>
      </c>
      <c r="MZ26" s="7">
        <v>508300</v>
      </c>
      <c r="NA26" s="137">
        <v>69759</v>
      </c>
      <c r="NB26" s="7">
        <v>423500</v>
      </c>
      <c r="NC26" s="7">
        <v>96365</v>
      </c>
      <c r="ND26" s="7">
        <v>72560</v>
      </c>
      <c r="NE26" s="7">
        <v>198341</v>
      </c>
      <c r="NF26" s="7">
        <v>114791</v>
      </c>
      <c r="NG26" s="7">
        <v>598724</v>
      </c>
      <c r="NH26" s="7">
        <v>976577</v>
      </c>
      <c r="NI26" s="7">
        <v>154995</v>
      </c>
      <c r="NJ26" s="7">
        <v>460127</v>
      </c>
      <c r="NK26" s="7">
        <v>256483</v>
      </c>
      <c r="NL26" s="7">
        <v>108510</v>
      </c>
      <c r="NM26" s="7">
        <v>223617</v>
      </c>
      <c r="NN26" s="7">
        <v>652916</v>
      </c>
      <c r="NO26" s="7">
        <v>107395</v>
      </c>
      <c r="NP26" s="7">
        <v>278089</v>
      </c>
      <c r="NQ26" s="7">
        <v>546901</v>
      </c>
      <c r="NR26" s="7">
        <v>96797</v>
      </c>
      <c r="NS26" s="7">
        <v>212003</v>
      </c>
      <c r="NT26" s="7">
        <v>107865</v>
      </c>
      <c r="NU26" s="7">
        <v>382647</v>
      </c>
      <c r="NV26" s="7">
        <v>753582</v>
      </c>
      <c r="NW26" s="7">
        <v>270554</v>
      </c>
      <c r="NX26" s="7">
        <v>1631094</v>
      </c>
      <c r="NY26" s="7">
        <v>75923</v>
      </c>
      <c r="NZ26" s="7">
        <v>24747</v>
      </c>
      <c r="OA26" s="7">
        <v>342821</v>
      </c>
      <c r="OB26" s="7">
        <v>5121126</v>
      </c>
      <c r="OC26" s="7">
        <v>974011</v>
      </c>
      <c r="OD26" s="7">
        <v>126177</v>
      </c>
      <c r="OE26" s="7">
        <v>160104</v>
      </c>
      <c r="OF26" s="7">
        <v>346853</v>
      </c>
      <c r="OG26" s="7">
        <v>1317575</v>
      </c>
      <c r="OH26" s="7">
        <v>242837</v>
      </c>
      <c r="OI26" s="7">
        <v>276411</v>
      </c>
      <c r="OJ26" s="7">
        <v>429264</v>
      </c>
      <c r="OK26" s="7">
        <v>305507</v>
      </c>
      <c r="OL26" s="7">
        <v>840411</v>
      </c>
      <c r="OM26" s="7">
        <v>404156</v>
      </c>
      <c r="ON26" s="7">
        <v>48899</v>
      </c>
      <c r="OO26" s="7">
        <v>369424</v>
      </c>
      <c r="OP26" s="7">
        <v>68829</v>
      </c>
      <c r="OQ26" s="7">
        <v>295899</v>
      </c>
      <c r="OR26" s="7">
        <v>211086</v>
      </c>
      <c r="OS26" s="7">
        <v>905203</v>
      </c>
      <c r="OT26" s="7">
        <v>127458</v>
      </c>
      <c r="OU26" s="7">
        <v>60501</v>
      </c>
      <c r="OV26" s="9"/>
      <c r="OW26" s="150">
        <f t="shared" si="0"/>
        <v>189020938</v>
      </c>
      <c r="OX26" s="6">
        <f t="shared" si="1"/>
        <v>948.35279833429502</v>
      </c>
      <c r="OY26" s="153"/>
      <c r="OZ26" s="6"/>
    </row>
    <row r="27" spans="1:829" s="7" customFormat="1">
      <c r="A27" s="25" t="s">
        <v>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3000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70667</v>
      </c>
      <c r="BI27" s="7">
        <v>0</v>
      </c>
      <c r="BJ27" s="7">
        <v>0</v>
      </c>
      <c r="BK27" s="7">
        <v>166610</v>
      </c>
      <c r="BL27" s="7">
        <v>0</v>
      </c>
      <c r="BM27" s="7">
        <v>0</v>
      </c>
      <c r="BN27" s="7">
        <v>0</v>
      </c>
      <c r="BO27" s="7">
        <v>0</v>
      </c>
      <c r="BP27" s="7">
        <v>11</v>
      </c>
      <c r="BQ27" s="7">
        <v>213479</v>
      </c>
      <c r="BR27" s="7">
        <v>6398</v>
      </c>
      <c r="BS27" s="7">
        <v>34202</v>
      </c>
      <c r="BT27" s="7">
        <v>6</v>
      </c>
      <c r="BU27" s="7">
        <v>9857</v>
      </c>
      <c r="BV27" s="7">
        <v>1561</v>
      </c>
      <c r="BW27" s="7">
        <v>169071</v>
      </c>
      <c r="BX27" s="7">
        <v>2</v>
      </c>
      <c r="BY27" s="7">
        <v>10</v>
      </c>
      <c r="BZ27" s="7">
        <v>10</v>
      </c>
      <c r="CA27" s="7">
        <v>13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42220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69950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12471</v>
      </c>
      <c r="EK27" s="7">
        <v>16449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183676</v>
      </c>
      <c r="EU27" s="7">
        <v>0</v>
      </c>
      <c r="EV27" s="7">
        <v>0</v>
      </c>
      <c r="EW27" s="7">
        <v>0</v>
      </c>
      <c r="EX27" s="7">
        <v>0</v>
      </c>
      <c r="EY27" s="7">
        <v>5000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5600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147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9377</v>
      </c>
      <c r="GY27" s="7">
        <v>19061</v>
      </c>
      <c r="GZ27" s="7">
        <v>78239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133222</v>
      </c>
      <c r="IB27" s="7">
        <v>0</v>
      </c>
      <c r="IC27" s="7">
        <v>0</v>
      </c>
      <c r="ID27" s="7">
        <v>881</v>
      </c>
      <c r="IE27" s="7">
        <v>0</v>
      </c>
      <c r="IF27" s="7">
        <v>0</v>
      </c>
      <c r="IG27" s="7">
        <v>0</v>
      </c>
      <c r="IH27" s="7">
        <v>0</v>
      </c>
      <c r="II27" s="7">
        <v>0</v>
      </c>
      <c r="IJ27" s="7">
        <v>0</v>
      </c>
      <c r="IK27" s="7">
        <v>0</v>
      </c>
      <c r="IL27" s="7">
        <v>0</v>
      </c>
      <c r="IM27" s="7">
        <v>0</v>
      </c>
      <c r="IN27" s="7">
        <v>0</v>
      </c>
      <c r="IO27" s="7">
        <v>0</v>
      </c>
      <c r="IP27" s="7">
        <v>0</v>
      </c>
      <c r="IQ27" s="7">
        <v>0</v>
      </c>
      <c r="IR27" s="7">
        <v>0</v>
      </c>
      <c r="IS27" s="7">
        <v>0</v>
      </c>
      <c r="IT27" s="7">
        <v>0</v>
      </c>
      <c r="IU27" s="7">
        <v>0</v>
      </c>
      <c r="IV27" s="7">
        <v>0</v>
      </c>
      <c r="IW27" s="7">
        <v>0</v>
      </c>
      <c r="IX27" s="7">
        <v>0</v>
      </c>
      <c r="IY27" s="7">
        <v>0</v>
      </c>
      <c r="IZ27" s="7">
        <v>0</v>
      </c>
      <c r="JA27" s="7">
        <v>0</v>
      </c>
      <c r="JB27" s="7">
        <v>0</v>
      </c>
      <c r="JC27" s="7">
        <v>0</v>
      </c>
      <c r="JD27" s="7">
        <v>0</v>
      </c>
      <c r="JE27" s="7">
        <v>96932</v>
      </c>
      <c r="JF27" s="7">
        <v>4474</v>
      </c>
      <c r="JG27" s="7">
        <v>350</v>
      </c>
      <c r="JH27" s="7">
        <v>0</v>
      </c>
      <c r="JI27" s="7">
        <v>56038</v>
      </c>
      <c r="JJ27" s="7">
        <v>43457</v>
      </c>
      <c r="JK27" s="7">
        <v>88016</v>
      </c>
      <c r="JL27" s="7">
        <v>277423</v>
      </c>
      <c r="JM27" s="7">
        <v>59492</v>
      </c>
      <c r="JN27" s="7">
        <v>53917</v>
      </c>
      <c r="JO27" s="7">
        <v>60035</v>
      </c>
      <c r="JP27" s="7">
        <v>61466</v>
      </c>
      <c r="JQ27" s="7">
        <v>71607</v>
      </c>
      <c r="JR27" s="7">
        <v>52746</v>
      </c>
      <c r="JS27" s="7">
        <v>311572</v>
      </c>
      <c r="JT27" s="7">
        <v>59194</v>
      </c>
      <c r="JU27" s="7">
        <v>63874</v>
      </c>
      <c r="JV27" s="7">
        <v>51636</v>
      </c>
      <c r="JW27" s="7">
        <v>0</v>
      </c>
      <c r="JX27" s="7">
        <v>0</v>
      </c>
      <c r="JY27" s="7">
        <v>0</v>
      </c>
      <c r="JZ27" s="7">
        <v>0</v>
      </c>
      <c r="KA27" s="7">
        <v>0</v>
      </c>
      <c r="KB27" s="7">
        <v>0</v>
      </c>
      <c r="KC27" s="7">
        <v>7756</v>
      </c>
      <c r="KD27" s="7">
        <v>0</v>
      </c>
      <c r="KE27" s="7">
        <v>22542</v>
      </c>
      <c r="KF27" s="7">
        <v>0</v>
      </c>
      <c r="KG27" s="7">
        <v>52112</v>
      </c>
      <c r="KH27" s="7">
        <v>0</v>
      </c>
      <c r="KI27" s="7">
        <v>0</v>
      </c>
      <c r="KJ27" s="7">
        <v>0</v>
      </c>
      <c r="KK27" s="7">
        <v>0</v>
      </c>
      <c r="KL27" s="7">
        <v>0</v>
      </c>
      <c r="KM27" s="7">
        <v>79225</v>
      </c>
      <c r="KN27" s="7">
        <v>111622</v>
      </c>
      <c r="KO27" s="7">
        <v>0</v>
      </c>
      <c r="KP27" s="7">
        <v>0</v>
      </c>
      <c r="KQ27" s="7">
        <v>0</v>
      </c>
      <c r="KR27" s="7">
        <v>0</v>
      </c>
      <c r="KS27" s="7">
        <v>0</v>
      </c>
      <c r="KT27" s="7">
        <v>0</v>
      </c>
      <c r="KU27" s="7">
        <v>0</v>
      </c>
      <c r="KV27" s="7">
        <v>0</v>
      </c>
      <c r="KW27" s="7">
        <v>0</v>
      </c>
      <c r="KX27" s="7">
        <v>0</v>
      </c>
      <c r="KY27" s="7">
        <v>21055</v>
      </c>
      <c r="KZ27" s="7">
        <v>0</v>
      </c>
      <c r="LA27" s="7">
        <v>0</v>
      </c>
      <c r="LB27" s="7">
        <v>0</v>
      </c>
      <c r="LC27" s="7">
        <v>0</v>
      </c>
      <c r="LD27" s="7">
        <v>0</v>
      </c>
      <c r="LE27" s="7">
        <v>0</v>
      </c>
      <c r="LF27" s="7">
        <v>0</v>
      </c>
      <c r="LG27" s="7">
        <v>0</v>
      </c>
      <c r="LH27" s="7">
        <v>0</v>
      </c>
      <c r="LI27" s="7">
        <v>0</v>
      </c>
      <c r="LJ27" s="7">
        <v>0</v>
      </c>
      <c r="LK27" s="7">
        <v>0</v>
      </c>
      <c r="LL27" s="7">
        <v>0</v>
      </c>
      <c r="LM27" s="7">
        <v>0</v>
      </c>
      <c r="LN27" s="7">
        <v>0</v>
      </c>
      <c r="LO27" s="7">
        <v>0</v>
      </c>
      <c r="LP27" s="7">
        <v>0</v>
      </c>
      <c r="LQ27" s="7">
        <v>0</v>
      </c>
      <c r="LR27" s="7">
        <v>0</v>
      </c>
      <c r="LS27" s="7">
        <v>6673</v>
      </c>
      <c r="LT27" s="7">
        <v>0</v>
      </c>
      <c r="LU27" s="7">
        <v>0</v>
      </c>
      <c r="LV27" s="7">
        <v>0</v>
      </c>
      <c r="LW27" s="7">
        <v>529</v>
      </c>
      <c r="LX27" s="7">
        <v>0</v>
      </c>
      <c r="LY27" s="7">
        <v>0</v>
      </c>
      <c r="LZ27" s="7">
        <v>0</v>
      </c>
      <c r="MA27" s="7">
        <v>0</v>
      </c>
      <c r="MB27" s="7">
        <v>0</v>
      </c>
      <c r="MC27" s="115">
        <v>0</v>
      </c>
      <c r="MD27" s="7">
        <v>0</v>
      </c>
      <c r="ME27" s="7">
        <v>0</v>
      </c>
      <c r="MF27" s="7">
        <v>0</v>
      </c>
      <c r="MG27" s="7">
        <v>0</v>
      </c>
      <c r="MH27" s="7">
        <v>0</v>
      </c>
      <c r="MI27" s="7">
        <v>0</v>
      </c>
      <c r="MJ27" s="7">
        <v>0</v>
      </c>
      <c r="MK27" s="7">
        <v>0</v>
      </c>
      <c r="ML27" s="7">
        <v>0</v>
      </c>
      <c r="MM27" s="110">
        <v>130863</v>
      </c>
      <c r="MN27" s="7">
        <v>0</v>
      </c>
      <c r="MO27" s="7">
        <v>0</v>
      </c>
      <c r="MP27" s="7">
        <v>0</v>
      </c>
      <c r="MQ27" s="7">
        <v>0</v>
      </c>
      <c r="MR27" s="7">
        <v>0</v>
      </c>
      <c r="MS27" s="7">
        <v>0</v>
      </c>
      <c r="MT27" s="7">
        <v>0</v>
      </c>
      <c r="MU27" s="7">
        <v>0</v>
      </c>
      <c r="MV27" s="7">
        <v>0</v>
      </c>
      <c r="MW27" s="7">
        <v>0</v>
      </c>
      <c r="MX27" s="7">
        <v>0</v>
      </c>
      <c r="MY27" s="7">
        <v>0</v>
      </c>
      <c r="MZ27" s="7">
        <v>0</v>
      </c>
      <c r="NA27" s="115">
        <v>0</v>
      </c>
      <c r="NB27" s="7">
        <v>0</v>
      </c>
      <c r="NC27" s="7">
        <v>915</v>
      </c>
      <c r="ND27" s="7">
        <v>0</v>
      </c>
      <c r="NE27" s="7">
        <v>0</v>
      </c>
      <c r="NF27" s="7">
        <v>0</v>
      </c>
      <c r="NG27" s="7">
        <v>0</v>
      </c>
      <c r="NH27" s="7">
        <v>0</v>
      </c>
      <c r="NI27" s="7">
        <v>0</v>
      </c>
      <c r="NJ27" s="7">
        <v>0</v>
      </c>
      <c r="NK27" s="7">
        <v>0</v>
      </c>
      <c r="NL27" s="7">
        <v>0</v>
      </c>
      <c r="NM27" s="7">
        <v>0</v>
      </c>
      <c r="NN27" s="7">
        <v>0</v>
      </c>
      <c r="NO27" s="7">
        <v>0</v>
      </c>
      <c r="NP27" s="7">
        <v>0</v>
      </c>
      <c r="NQ27" s="7">
        <v>0</v>
      </c>
      <c r="NR27" s="7">
        <v>0</v>
      </c>
      <c r="NS27" s="7">
        <v>0</v>
      </c>
      <c r="NT27" s="7">
        <v>49934</v>
      </c>
      <c r="NU27" s="7">
        <v>0</v>
      </c>
      <c r="NV27" s="7">
        <v>0</v>
      </c>
      <c r="NW27" s="7">
        <v>0</v>
      </c>
      <c r="NX27" s="7">
        <v>0</v>
      </c>
      <c r="NY27" s="7">
        <v>0</v>
      </c>
      <c r="NZ27" s="7">
        <v>0</v>
      </c>
      <c r="OA27" s="7">
        <v>0</v>
      </c>
      <c r="OB27" s="7">
        <v>0</v>
      </c>
      <c r="OC27" s="7">
        <v>0</v>
      </c>
      <c r="OD27" s="7">
        <v>0</v>
      </c>
      <c r="OE27" s="7">
        <v>0</v>
      </c>
      <c r="OF27" s="7">
        <v>0</v>
      </c>
      <c r="OG27" s="7">
        <v>4821</v>
      </c>
      <c r="OH27" s="7">
        <v>0</v>
      </c>
      <c r="OI27" s="7">
        <v>0</v>
      </c>
      <c r="OJ27" s="7">
        <v>0</v>
      </c>
      <c r="OK27" s="7">
        <v>1703</v>
      </c>
      <c r="OL27" s="7">
        <v>0</v>
      </c>
      <c r="OM27" s="7">
        <v>0</v>
      </c>
      <c r="ON27" s="7">
        <v>0</v>
      </c>
      <c r="OO27" s="7">
        <v>0</v>
      </c>
      <c r="OP27" s="7">
        <v>0</v>
      </c>
      <c r="OQ27" s="7">
        <v>0</v>
      </c>
      <c r="OR27" s="7">
        <v>0</v>
      </c>
      <c r="OS27" s="7">
        <v>0</v>
      </c>
      <c r="OT27" s="7">
        <v>0</v>
      </c>
      <c r="OU27" s="7">
        <v>0</v>
      </c>
      <c r="OV27" s="9"/>
      <c r="OW27" s="150">
        <f t="shared" si="0"/>
        <v>3153169</v>
      </c>
      <c r="OX27" s="6">
        <f t="shared" si="1"/>
        <v>15.820028597947973</v>
      </c>
      <c r="OY27" s="153"/>
      <c r="OZ27" s="6"/>
    </row>
    <row r="28" spans="1:829" s="7" customFormat="1">
      <c r="A28" s="25" t="s">
        <v>8</v>
      </c>
      <c r="B28" s="7">
        <v>0</v>
      </c>
      <c r="C28" s="7">
        <v>341531</v>
      </c>
      <c r="D28" s="7">
        <v>2394</v>
      </c>
      <c r="E28" s="7">
        <v>68560</v>
      </c>
      <c r="F28" s="7">
        <v>36800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201520</v>
      </c>
      <c r="M28" s="7">
        <v>140025</v>
      </c>
      <c r="N28" s="7">
        <v>0</v>
      </c>
      <c r="O28" s="7">
        <v>0</v>
      </c>
      <c r="P28" s="7">
        <v>0</v>
      </c>
      <c r="Q28" s="7">
        <v>40374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2894664</v>
      </c>
      <c r="AE28" s="7">
        <v>0</v>
      </c>
      <c r="AF28" s="7">
        <v>163668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46437</v>
      </c>
      <c r="BK28" s="7">
        <v>0</v>
      </c>
      <c r="BL28" s="7">
        <v>0</v>
      </c>
      <c r="BM28" s="7">
        <v>0</v>
      </c>
      <c r="BN28" s="7">
        <v>14072</v>
      </c>
      <c r="BO28" s="7">
        <v>0</v>
      </c>
      <c r="BP28" s="7">
        <v>112310</v>
      </c>
      <c r="BQ28" s="7">
        <v>185282</v>
      </c>
      <c r="BR28" s="7">
        <v>190480</v>
      </c>
      <c r="BS28" s="7">
        <v>0</v>
      </c>
      <c r="BT28" s="7">
        <v>104751</v>
      </c>
      <c r="BU28" s="7">
        <v>193536</v>
      </c>
      <c r="BV28" s="7">
        <v>0</v>
      </c>
      <c r="BW28" s="7">
        <v>0</v>
      </c>
      <c r="BX28" s="7">
        <v>0</v>
      </c>
      <c r="BY28" s="7">
        <v>98408</v>
      </c>
      <c r="BZ28" s="7">
        <v>35095</v>
      </c>
      <c r="CA28" s="7">
        <v>0</v>
      </c>
      <c r="CB28" s="7">
        <v>0</v>
      </c>
      <c r="CC28" s="7">
        <v>12000</v>
      </c>
      <c r="CD28" s="7">
        <v>0</v>
      </c>
      <c r="CE28" s="7">
        <v>218599</v>
      </c>
      <c r="CF28" s="7">
        <v>236446</v>
      </c>
      <c r="CG28" s="7">
        <v>161620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142299</v>
      </c>
      <c r="DF28" s="7">
        <v>394</v>
      </c>
      <c r="DG28" s="7">
        <v>38775</v>
      </c>
      <c r="DH28" s="7">
        <v>126595</v>
      </c>
      <c r="DI28" s="7">
        <v>11696</v>
      </c>
      <c r="DJ28" s="7">
        <v>64939</v>
      </c>
      <c r="DK28" s="7">
        <v>4115</v>
      </c>
      <c r="DL28" s="7">
        <v>9546</v>
      </c>
      <c r="DM28" s="7">
        <v>78281</v>
      </c>
      <c r="DN28" s="7">
        <v>0</v>
      </c>
      <c r="DO28" s="7">
        <v>290226</v>
      </c>
      <c r="DP28" s="7">
        <v>18575</v>
      </c>
      <c r="DQ28" s="7">
        <v>0</v>
      </c>
      <c r="DR28" s="7">
        <v>0</v>
      </c>
      <c r="DS28" s="7">
        <v>43934</v>
      </c>
      <c r="DT28" s="7">
        <v>26956</v>
      </c>
      <c r="DU28" s="7">
        <v>0</v>
      </c>
      <c r="DV28" s="7">
        <v>5770</v>
      </c>
      <c r="DW28" s="7">
        <v>930783</v>
      </c>
      <c r="DX28" s="7">
        <v>173911</v>
      </c>
      <c r="DY28" s="7">
        <v>22997</v>
      </c>
      <c r="DZ28" s="7">
        <v>112359</v>
      </c>
      <c r="EA28" s="7">
        <v>73719</v>
      </c>
      <c r="EB28" s="7">
        <v>100047</v>
      </c>
      <c r="EC28" s="7">
        <v>207989</v>
      </c>
      <c r="ED28" s="7">
        <v>46676</v>
      </c>
      <c r="EE28" s="7">
        <v>0</v>
      </c>
      <c r="EF28" s="7">
        <v>0</v>
      </c>
      <c r="EG28" s="7">
        <v>128919</v>
      </c>
      <c r="EH28" s="7">
        <v>110169</v>
      </c>
      <c r="EI28" s="7">
        <v>169290</v>
      </c>
      <c r="EJ28" s="7">
        <v>685</v>
      </c>
      <c r="EK28" s="7">
        <v>450</v>
      </c>
      <c r="EL28" s="7">
        <v>1943</v>
      </c>
      <c r="EM28" s="7">
        <v>37120</v>
      </c>
      <c r="EN28" s="7">
        <v>99966</v>
      </c>
      <c r="EO28" s="7">
        <v>151437</v>
      </c>
      <c r="EP28" s="7">
        <v>206737</v>
      </c>
      <c r="EQ28" s="7">
        <v>22</v>
      </c>
      <c r="ER28" s="7">
        <v>34849</v>
      </c>
      <c r="ES28" s="7">
        <v>89553</v>
      </c>
      <c r="ET28" s="7">
        <v>175123</v>
      </c>
      <c r="EU28" s="7">
        <v>0</v>
      </c>
      <c r="EV28" s="7">
        <v>10264</v>
      </c>
      <c r="EW28" s="7">
        <v>4703</v>
      </c>
      <c r="EX28" s="7">
        <v>0</v>
      </c>
      <c r="EY28" s="7">
        <v>23582</v>
      </c>
      <c r="EZ28" s="7">
        <v>11179</v>
      </c>
      <c r="FA28" s="7">
        <v>0</v>
      </c>
      <c r="FB28" s="7">
        <v>119860</v>
      </c>
      <c r="FC28" s="7">
        <v>211281</v>
      </c>
      <c r="FD28" s="7">
        <v>118303</v>
      </c>
      <c r="FE28" s="7">
        <v>178964</v>
      </c>
      <c r="FF28" s="7">
        <v>0</v>
      </c>
      <c r="FG28" s="7">
        <v>0</v>
      </c>
      <c r="FH28" s="7">
        <v>57512</v>
      </c>
      <c r="FI28" s="7">
        <v>141618</v>
      </c>
      <c r="FJ28" s="7">
        <v>48555</v>
      </c>
      <c r="FK28" s="7">
        <v>169274</v>
      </c>
      <c r="FL28" s="7">
        <v>82105</v>
      </c>
      <c r="FM28" s="7">
        <v>500698</v>
      </c>
      <c r="FN28" s="7">
        <v>0</v>
      </c>
      <c r="FO28" s="7">
        <v>267665</v>
      </c>
      <c r="FP28" s="7">
        <v>209150</v>
      </c>
      <c r="FQ28" s="7">
        <v>7950</v>
      </c>
      <c r="FR28" s="7">
        <v>250230</v>
      </c>
      <c r="FS28" s="7">
        <v>0</v>
      </c>
      <c r="FT28" s="7">
        <v>0</v>
      </c>
      <c r="FU28" s="7">
        <v>1200</v>
      </c>
      <c r="FV28" s="7">
        <v>99737</v>
      </c>
      <c r="FW28" s="7">
        <v>0</v>
      </c>
      <c r="FX28" s="7">
        <v>598517</v>
      </c>
      <c r="FY28" s="7">
        <v>461030</v>
      </c>
      <c r="FZ28" s="7">
        <v>61280</v>
      </c>
      <c r="GA28" s="7">
        <v>0</v>
      </c>
      <c r="GB28" s="7">
        <v>0</v>
      </c>
      <c r="GC28" s="7">
        <v>64939</v>
      </c>
      <c r="GD28" s="7">
        <v>1000475</v>
      </c>
      <c r="GE28" s="7">
        <v>0</v>
      </c>
      <c r="GF28" s="7">
        <v>0</v>
      </c>
      <c r="GG28" s="7">
        <v>0</v>
      </c>
      <c r="GH28" s="7">
        <v>763</v>
      </c>
      <c r="GI28" s="7">
        <v>6555</v>
      </c>
      <c r="GJ28" s="7">
        <v>122742</v>
      </c>
      <c r="GK28" s="7">
        <v>49057</v>
      </c>
      <c r="GL28" s="7">
        <v>0</v>
      </c>
      <c r="GM28" s="7">
        <v>0</v>
      </c>
      <c r="GN28" s="7">
        <v>0</v>
      </c>
      <c r="GO28" s="7">
        <v>0</v>
      </c>
      <c r="GP28" s="7">
        <v>109182</v>
      </c>
      <c r="GQ28" s="7">
        <v>24307</v>
      </c>
      <c r="GR28" s="7">
        <v>151740</v>
      </c>
      <c r="GS28" s="7">
        <v>8001</v>
      </c>
      <c r="GT28" s="7">
        <v>99444</v>
      </c>
      <c r="GU28" s="7">
        <v>20888</v>
      </c>
      <c r="GV28" s="7">
        <v>1114275</v>
      </c>
      <c r="GW28" s="7">
        <v>0</v>
      </c>
      <c r="GX28" s="7">
        <v>0</v>
      </c>
      <c r="GY28" s="7">
        <v>0</v>
      </c>
      <c r="GZ28" s="7">
        <v>0</v>
      </c>
      <c r="HA28" s="7">
        <v>8273</v>
      </c>
      <c r="HB28" s="7">
        <v>0</v>
      </c>
      <c r="HC28" s="7">
        <v>1457</v>
      </c>
      <c r="HD28" s="7">
        <v>0</v>
      </c>
      <c r="HE28" s="7">
        <v>0</v>
      </c>
      <c r="HF28" s="7">
        <v>0</v>
      </c>
      <c r="HG28" s="7">
        <v>0</v>
      </c>
      <c r="HH28" s="7">
        <v>6029</v>
      </c>
      <c r="HI28" s="7">
        <v>482</v>
      </c>
      <c r="HJ28" s="7">
        <v>0</v>
      </c>
      <c r="HK28" s="7">
        <v>2493</v>
      </c>
      <c r="HL28" s="7">
        <v>0</v>
      </c>
      <c r="HM28" s="7">
        <v>22704</v>
      </c>
      <c r="HN28" s="7">
        <v>6010</v>
      </c>
      <c r="HO28" s="7">
        <v>37011</v>
      </c>
      <c r="HP28" s="7">
        <v>9798</v>
      </c>
      <c r="HQ28" s="7">
        <v>10765</v>
      </c>
      <c r="HR28" s="7">
        <v>2764</v>
      </c>
      <c r="HS28" s="7">
        <v>0</v>
      </c>
      <c r="HT28" s="7">
        <v>0</v>
      </c>
      <c r="HU28" s="7">
        <v>1850</v>
      </c>
      <c r="HV28" s="7">
        <v>0</v>
      </c>
      <c r="HW28" s="7">
        <v>0</v>
      </c>
      <c r="HX28" s="7">
        <v>0</v>
      </c>
      <c r="HY28" s="7">
        <v>8681</v>
      </c>
      <c r="HZ28" s="7">
        <v>0</v>
      </c>
      <c r="IA28" s="7">
        <v>0</v>
      </c>
      <c r="IB28" s="7">
        <v>5486</v>
      </c>
      <c r="IC28" s="7">
        <v>25942</v>
      </c>
      <c r="ID28" s="7">
        <v>0</v>
      </c>
      <c r="IE28" s="7">
        <v>0</v>
      </c>
      <c r="IF28" s="7">
        <v>0</v>
      </c>
      <c r="IG28" s="7">
        <v>0</v>
      </c>
      <c r="IH28" s="7">
        <v>75936</v>
      </c>
      <c r="II28" s="7">
        <v>95200</v>
      </c>
      <c r="IJ28" s="7">
        <v>0</v>
      </c>
      <c r="IK28" s="7">
        <v>66122</v>
      </c>
      <c r="IL28" s="7">
        <v>0</v>
      </c>
      <c r="IM28" s="7">
        <v>91307</v>
      </c>
      <c r="IN28" s="7">
        <v>11561</v>
      </c>
      <c r="IO28" s="7">
        <v>98103</v>
      </c>
      <c r="IP28" s="7">
        <v>0</v>
      </c>
      <c r="IQ28" s="7">
        <v>0</v>
      </c>
      <c r="IR28" s="7">
        <v>0</v>
      </c>
      <c r="IS28" s="7">
        <v>0</v>
      </c>
      <c r="IT28" s="7">
        <v>0</v>
      </c>
      <c r="IU28" s="7">
        <v>0</v>
      </c>
      <c r="IV28" s="7">
        <v>0</v>
      </c>
      <c r="IW28" s="7">
        <v>6257</v>
      </c>
      <c r="IX28" s="7">
        <v>0</v>
      </c>
      <c r="IY28" s="7">
        <v>0</v>
      </c>
      <c r="IZ28" s="7">
        <v>103330</v>
      </c>
      <c r="JA28" s="7">
        <v>0</v>
      </c>
      <c r="JB28" s="7">
        <v>0</v>
      </c>
      <c r="JC28" s="7">
        <v>74460</v>
      </c>
      <c r="JD28" s="7">
        <v>0</v>
      </c>
      <c r="JE28" s="7">
        <v>71068</v>
      </c>
      <c r="JF28" s="7">
        <v>275699</v>
      </c>
      <c r="JG28" s="7">
        <v>108312</v>
      </c>
      <c r="JH28" s="7">
        <v>0</v>
      </c>
      <c r="JI28" s="7">
        <v>286103</v>
      </c>
      <c r="JJ28" s="7">
        <v>232205</v>
      </c>
      <c r="JK28" s="7">
        <v>329553</v>
      </c>
      <c r="JL28" s="7">
        <v>250299</v>
      </c>
      <c r="JM28" s="7">
        <v>221337</v>
      </c>
      <c r="JN28" s="7">
        <v>264754</v>
      </c>
      <c r="JO28" s="7">
        <v>194939</v>
      </c>
      <c r="JP28" s="7">
        <v>255619</v>
      </c>
      <c r="JQ28" s="7">
        <v>237437</v>
      </c>
      <c r="JR28" s="7">
        <v>205699</v>
      </c>
      <c r="JS28" s="7">
        <v>254930</v>
      </c>
      <c r="JT28" s="7">
        <v>246637</v>
      </c>
      <c r="JU28" s="7">
        <v>323065</v>
      </c>
      <c r="JV28" s="7">
        <v>249925</v>
      </c>
      <c r="JW28" s="7">
        <v>1121602</v>
      </c>
      <c r="JX28" s="7">
        <v>0</v>
      </c>
      <c r="JY28" s="7">
        <v>0</v>
      </c>
      <c r="JZ28" s="7">
        <v>0</v>
      </c>
      <c r="KA28" s="7">
        <v>0</v>
      </c>
      <c r="KB28" s="7">
        <v>6852</v>
      </c>
      <c r="KC28" s="7">
        <v>0</v>
      </c>
      <c r="KD28" s="7">
        <v>0</v>
      </c>
      <c r="KE28" s="7">
        <v>0</v>
      </c>
      <c r="KF28" s="7">
        <v>41090</v>
      </c>
      <c r="KG28" s="7">
        <v>3428</v>
      </c>
      <c r="KH28" s="7">
        <v>1407</v>
      </c>
      <c r="KI28" s="7">
        <v>152799</v>
      </c>
      <c r="KJ28" s="7">
        <v>1908</v>
      </c>
      <c r="KK28" s="7">
        <v>1263308</v>
      </c>
      <c r="KL28" s="7">
        <v>11918</v>
      </c>
      <c r="KM28" s="7">
        <v>0</v>
      </c>
      <c r="KN28" s="7">
        <v>7451</v>
      </c>
      <c r="KO28" s="7">
        <v>0</v>
      </c>
      <c r="KP28" s="7">
        <v>0</v>
      </c>
      <c r="KQ28" s="7">
        <v>0</v>
      </c>
      <c r="KR28" s="7">
        <v>0</v>
      </c>
      <c r="KS28" s="7">
        <v>0</v>
      </c>
      <c r="KT28" s="7">
        <v>0</v>
      </c>
      <c r="KU28" s="7">
        <v>0</v>
      </c>
      <c r="KV28" s="7">
        <v>0</v>
      </c>
      <c r="KW28" s="7">
        <v>0</v>
      </c>
      <c r="KX28" s="7">
        <v>19255</v>
      </c>
      <c r="KY28" s="7">
        <v>0</v>
      </c>
      <c r="KZ28" s="7">
        <v>0</v>
      </c>
      <c r="LA28" s="7">
        <v>244277</v>
      </c>
      <c r="LB28" s="7">
        <v>346347</v>
      </c>
      <c r="LC28" s="7">
        <v>264077</v>
      </c>
      <c r="LD28" s="7">
        <v>0</v>
      </c>
      <c r="LE28" s="7">
        <v>0</v>
      </c>
      <c r="LF28" s="7">
        <v>53705</v>
      </c>
      <c r="LG28" s="7">
        <v>0</v>
      </c>
      <c r="LH28" s="7">
        <v>287935</v>
      </c>
      <c r="LI28" s="7">
        <v>0</v>
      </c>
      <c r="LJ28" s="7">
        <v>697684</v>
      </c>
      <c r="LK28" s="7">
        <v>4336</v>
      </c>
      <c r="LL28" s="7">
        <v>109</v>
      </c>
      <c r="LM28" s="7">
        <v>29072</v>
      </c>
      <c r="LN28" s="7">
        <v>0</v>
      </c>
      <c r="LO28" s="7">
        <v>15765</v>
      </c>
      <c r="LP28" s="7">
        <v>441438</v>
      </c>
      <c r="LQ28" s="7">
        <v>0</v>
      </c>
      <c r="LR28" s="7">
        <v>53276</v>
      </c>
      <c r="LS28" s="7">
        <v>0</v>
      </c>
      <c r="LT28" s="7">
        <v>0</v>
      </c>
      <c r="LU28" s="7">
        <v>0</v>
      </c>
      <c r="LV28" s="7">
        <v>0</v>
      </c>
      <c r="LW28" s="7">
        <v>0</v>
      </c>
      <c r="LX28" s="7">
        <v>1373</v>
      </c>
      <c r="LY28" s="7">
        <v>5635</v>
      </c>
      <c r="LZ28" s="7">
        <v>447858</v>
      </c>
      <c r="MA28" s="7">
        <v>0</v>
      </c>
      <c r="MB28" s="7">
        <v>0</v>
      </c>
      <c r="MC28" s="137">
        <v>58883</v>
      </c>
      <c r="MD28" s="7">
        <v>48237</v>
      </c>
      <c r="ME28" s="7">
        <v>108576</v>
      </c>
      <c r="MF28" s="7">
        <v>0</v>
      </c>
      <c r="MG28" s="7">
        <v>9056</v>
      </c>
      <c r="MH28" s="7">
        <v>0</v>
      </c>
      <c r="MI28" s="7">
        <v>0</v>
      </c>
      <c r="MJ28" s="7">
        <v>0</v>
      </c>
      <c r="MK28" s="7">
        <v>0</v>
      </c>
      <c r="ML28" s="7">
        <v>0</v>
      </c>
      <c r="MM28" s="138">
        <v>0</v>
      </c>
      <c r="MN28" s="7">
        <v>316704</v>
      </c>
      <c r="MO28" s="7">
        <v>0</v>
      </c>
      <c r="MP28" s="7">
        <v>0</v>
      </c>
      <c r="MQ28" s="7">
        <v>20000</v>
      </c>
      <c r="MR28" s="7">
        <v>15278</v>
      </c>
      <c r="MS28" s="7">
        <v>0</v>
      </c>
      <c r="MT28" s="7">
        <v>0</v>
      </c>
      <c r="MU28" s="7">
        <v>119628</v>
      </c>
      <c r="MV28" s="7">
        <v>78078</v>
      </c>
      <c r="MW28" s="7">
        <v>0</v>
      </c>
      <c r="MX28" s="7">
        <v>132704</v>
      </c>
      <c r="MY28" s="7">
        <v>0</v>
      </c>
      <c r="MZ28" s="7">
        <v>40903</v>
      </c>
      <c r="NA28" s="137">
        <v>0</v>
      </c>
      <c r="NB28" s="7">
        <v>27629</v>
      </c>
      <c r="NC28" s="7">
        <v>0</v>
      </c>
      <c r="ND28" s="7">
        <v>1593</v>
      </c>
      <c r="NE28" s="7">
        <v>65312</v>
      </c>
      <c r="NF28" s="7">
        <v>0</v>
      </c>
      <c r="NG28" s="7">
        <v>21351</v>
      </c>
      <c r="NH28" s="7">
        <v>28951</v>
      </c>
      <c r="NI28" s="7">
        <v>309271</v>
      </c>
      <c r="NJ28" s="7">
        <v>12000</v>
      </c>
      <c r="NK28" s="7">
        <v>868700</v>
      </c>
      <c r="NL28" s="7">
        <v>0</v>
      </c>
      <c r="NM28" s="7">
        <v>12000</v>
      </c>
      <c r="NN28" s="7">
        <v>12000</v>
      </c>
      <c r="NO28" s="7">
        <v>0</v>
      </c>
      <c r="NP28" s="7">
        <v>125824</v>
      </c>
      <c r="NQ28" s="7">
        <v>0</v>
      </c>
      <c r="NR28" s="7">
        <v>11209</v>
      </c>
      <c r="NS28" s="7">
        <v>0</v>
      </c>
      <c r="NT28" s="7">
        <v>34977</v>
      </c>
      <c r="NU28" s="7">
        <v>49721</v>
      </c>
      <c r="NV28" s="7">
        <v>72618</v>
      </c>
      <c r="NW28" s="7">
        <v>4115</v>
      </c>
      <c r="NX28" s="7">
        <v>69765</v>
      </c>
      <c r="NY28" s="7">
        <v>0</v>
      </c>
      <c r="NZ28" s="7">
        <v>0</v>
      </c>
      <c r="OA28" s="7">
        <v>17584</v>
      </c>
      <c r="OB28" s="7">
        <v>46085</v>
      </c>
      <c r="OC28" s="7">
        <v>11783</v>
      </c>
      <c r="OD28" s="7">
        <v>1034</v>
      </c>
      <c r="OE28" s="7">
        <v>0</v>
      </c>
      <c r="OF28" s="7">
        <v>246249</v>
      </c>
      <c r="OG28" s="7">
        <v>283320</v>
      </c>
      <c r="OH28" s="7">
        <v>0</v>
      </c>
      <c r="OI28" s="7">
        <v>2000</v>
      </c>
      <c r="OJ28" s="7">
        <v>5188</v>
      </c>
      <c r="OK28" s="7">
        <v>2691</v>
      </c>
      <c r="OL28" s="7">
        <v>12000</v>
      </c>
      <c r="OM28" s="7">
        <v>0</v>
      </c>
      <c r="ON28" s="7">
        <v>9546</v>
      </c>
      <c r="OO28" s="7">
        <v>0</v>
      </c>
      <c r="OP28" s="7">
        <v>0</v>
      </c>
      <c r="OQ28" s="7">
        <v>8904</v>
      </c>
      <c r="OR28" s="7">
        <v>172360</v>
      </c>
      <c r="OS28" s="7">
        <v>0</v>
      </c>
      <c r="OT28" s="7">
        <v>0</v>
      </c>
      <c r="OU28" s="7">
        <v>84715</v>
      </c>
      <c r="OV28" s="9"/>
      <c r="OW28" s="150">
        <f t="shared" si="0"/>
        <v>29524491</v>
      </c>
      <c r="OX28" s="6">
        <f t="shared" si="1"/>
        <v>148.129799563505</v>
      </c>
      <c r="OY28" s="153"/>
      <c r="OZ28" s="6"/>
    </row>
    <row r="29" spans="1:829" s="7" customFormat="1">
      <c r="A29" s="25" t="s">
        <v>9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30459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771784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406859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1066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7">
        <v>0</v>
      </c>
      <c r="IC29" s="7">
        <v>0</v>
      </c>
      <c r="ID29" s="7">
        <v>3488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0</v>
      </c>
      <c r="IT29" s="7">
        <v>0</v>
      </c>
      <c r="IU29" s="7">
        <v>0</v>
      </c>
      <c r="IV29" s="7">
        <v>0</v>
      </c>
      <c r="IW29" s="7">
        <v>0</v>
      </c>
      <c r="IX29" s="7">
        <v>0</v>
      </c>
      <c r="IY29" s="7">
        <v>0</v>
      </c>
      <c r="IZ29" s="7">
        <v>0</v>
      </c>
      <c r="JA29" s="7">
        <v>0</v>
      </c>
      <c r="JB29" s="7">
        <v>0</v>
      </c>
      <c r="JC29" s="7">
        <v>14568</v>
      </c>
      <c r="JD29" s="7">
        <v>0</v>
      </c>
      <c r="JE29" s="7">
        <v>413571</v>
      </c>
      <c r="JF29" s="7">
        <v>331608</v>
      </c>
      <c r="JG29" s="7">
        <v>101635</v>
      </c>
      <c r="JH29" s="7">
        <v>0</v>
      </c>
      <c r="JI29" s="7">
        <v>0</v>
      </c>
      <c r="JJ29" s="7">
        <v>0</v>
      </c>
      <c r="JK29" s="7">
        <v>0</v>
      </c>
      <c r="JL29" s="7">
        <v>0</v>
      </c>
      <c r="JM29" s="7">
        <v>0</v>
      </c>
      <c r="JN29" s="7">
        <v>0</v>
      </c>
      <c r="JO29" s="7">
        <v>0</v>
      </c>
      <c r="JP29" s="7">
        <v>0</v>
      </c>
      <c r="JQ29" s="7">
        <v>0</v>
      </c>
      <c r="JR29" s="7">
        <v>0</v>
      </c>
      <c r="JS29" s="7">
        <v>0</v>
      </c>
      <c r="JT29" s="7">
        <v>0</v>
      </c>
      <c r="JU29" s="7">
        <v>0</v>
      </c>
      <c r="JV29" s="7">
        <v>0</v>
      </c>
      <c r="JW29" s="7">
        <v>0</v>
      </c>
      <c r="JX29" s="7">
        <v>0</v>
      </c>
      <c r="JY29" s="7">
        <v>0</v>
      </c>
      <c r="JZ29" s="7">
        <v>0</v>
      </c>
      <c r="KA29" s="7">
        <v>0</v>
      </c>
      <c r="KB29" s="7">
        <v>0</v>
      </c>
      <c r="KC29" s="7">
        <v>0</v>
      </c>
      <c r="KD29" s="7">
        <v>0</v>
      </c>
      <c r="KE29" s="7">
        <v>0</v>
      </c>
      <c r="KF29" s="7">
        <v>0</v>
      </c>
      <c r="KG29" s="7">
        <v>0</v>
      </c>
      <c r="KH29" s="7">
        <v>0</v>
      </c>
      <c r="KI29" s="7">
        <v>0</v>
      </c>
      <c r="KJ29" s="7">
        <v>0</v>
      </c>
      <c r="KK29" s="7">
        <v>0</v>
      </c>
      <c r="KL29" s="7">
        <v>0</v>
      </c>
      <c r="KM29" s="7">
        <v>0</v>
      </c>
      <c r="KN29" s="7">
        <v>0</v>
      </c>
      <c r="KO29" s="7">
        <v>0</v>
      </c>
      <c r="KP29" s="7">
        <v>0</v>
      </c>
      <c r="KQ29" s="7">
        <v>0</v>
      </c>
      <c r="KR29" s="7">
        <v>0</v>
      </c>
      <c r="KS29" s="7">
        <v>0</v>
      </c>
      <c r="KT29" s="7">
        <v>0</v>
      </c>
      <c r="KU29" s="7">
        <v>0</v>
      </c>
      <c r="KV29" s="7">
        <v>0</v>
      </c>
      <c r="KW29" s="7">
        <v>0</v>
      </c>
      <c r="KX29" s="7">
        <v>0</v>
      </c>
      <c r="KY29" s="7">
        <v>181740</v>
      </c>
      <c r="KZ29" s="7">
        <v>0</v>
      </c>
      <c r="LA29" s="7">
        <v>0</v>
      </c>
      <c r="LB29" s="7">
        <v>0</v>
      </c>
      <c r="LC29" s="7">
        <v>0</v>
      </c>
      <c r="LD29" s="7">
        <v>0</v>
      </c>
      <c r="LE29" s="7">
        <v>0</v>
      </c>
      <c r="LF29" s="7">
        <v>0</v>
      </c>
      <c r="LG29" s="7">
        <v>0</v>
      </c>
      <c r="LH29" s="7">
        <v>0</v>
      </c>
      <c r="LI29" s="7">
        <v>0</v>
      </c>
      <c r="LJ29" s="7">
        <v>0</v>
      </c>
      <c r="LK29" s="7">
        <v>0</v>
      </c>
      <c r="LL29" s="7">
        <v>24410</v>
      </c>
      <c r="LM29" s="7">
        <v>0</v>
      </c>
      <c r="LN29" s="7">
        <v>0</v>
      </c>
      <c r="LO29" s="7">
        <v>0</v>
      </c>
      <c r="LP29" s="7">
        <v>0</v>
      </c>
      <c r="LQ29" s="7">
        <v>0</v>
      </c>
      <c r="LR29" s="7">
        <v>0</v>
      </c>
      <c r="LS29" s="7">
        <v>7453</v>
      </c>
      <c r="LT29" s="7">
        <v>0</v>
      </c>
      <c r="LU29" s="7">
        <v>0</v>
      </c>
      <c r="LV29" s="7">
        <v>0</v>
      </c>
      <c r="LW29" s="7">
        <v>0</v>
      </c>
      <c r="LX29" s="7">
        <v>0</v>
      </c>
      <c r="LY29" s="7">
        <v>0</v>
      </c>
      <c r="LZ29" s="7">
        <v>1422623</v>
      </c>
      <c r="MA29" s="7">
        <v>0</v>
      </c>
      <c r="MB29" s="7">
        <v>0</v>
      </c>
      <c r="MC29" s="137">
        <v>0</v>
      </c>
      <c r="MD29" s="7">
        <v>0</v>
      </c>
      <c r="ME29" s="7">
        <v>0</v>
      </c>
      <c r="MF29" s="7">
        <v>0</v>
      </c>
      <c r="MG29" s="7">
        <v>0</v>
      </c>
      <c r="MH29" s="7">
        <v>0</v>
      </c>
      <c r="MI29" s="7">
        <v>0</v>
      </c>
      <c r="MJ29" s="7">
        <v>0</v>
      </c>
      <c r="MK29" s="7">
        <v>0</v>
      </c>
      <c r="ML29" s="7">
        <v>0</v>
      </c>
      <c r="MM29" s="138">
        <v>0</v>
      </c>
      <c r="MN29" s="7">
        <v>0</v>
      </c>
      <c r="MO29" s="7">
        <v>0</v>
      </c>
      <c r="MP29" s="7">
        <v>0</v>
      </c>
      <c r="MQ29" s="7">
        <v>0</v>
      </c>
      <c r="MR29" s="7">
        <v>0</v>
      </c>
      <c r="MS29" s="7">
        <v>0</v>
      </c>
      <c r="MT29" s="7">
        <v>0</v>
      </c>
      <c r="MU29" s="7">
        <v>0</v>
      </c>
      <c r="MV29" s="7">
        <v>0</v>
      </c>
      <c r="MW29" s="7">
        <v>0</v>
      </c>
      <c r="MX29" s="7">
        <v>0</v>
      </c>
      <c r="MY29" s="7">
        <v>0</v>
      </c>
      <c r="MZ29" s="7">
        <v>0</v>
      </c>
      <c r="NA29" s="137">
        <v>0</v>
      </c>
      <c r="NB29" s="7">
        <v>0</v>
      </c>
      <c r="NC29" s="7">
        <v>1396</v>
      </c>
      <c r="ND29" s="7">
        <v>0</v>
      </c>
      <c r="NE29" s="7">
        <v>0</v>
      </c>
      <c r="NF29" s="7">
        <v>0</v>
      </c>
      <c r="NG29" s="7">
        <v>0</v>
      </c>
      <c r="NH29" s="7">
        <v>0</v>
      </c>
      <c r="NI29" s="7">
        <v>0</v>
      </c>
      <c r="NJ29" s="7">
        <v>100000</v>
      </c>
      <c r="NK29" s="7">
        <v>0</v>
      </c>
      <c r="NL29" s="7">
        <v>0</v>
      </c>
      <c r="NM29" s="7">
        <v>0</v>
      </c>
      <c r="NN29" s="7">
        <v>0</v>
      </c>
      <c r="NO29" s="7">
        <v>0</v>
      </c>
      <c r="NP29" s="7">
        <v>0</v>
      </c>
      <c r="NQ29" s="7">
        <v>0</v>
      </c>
      <c r="NR29" s="7">
        <v>0</v>
      </c>
      <c r="NS29" s="7">
        <v>0</v>
      </c>
      <c r="NT29" s="7">
        <v>0</v>
      </c>
      <c r="NU29" s="7">
        <v>0</v>
      </c>
      <c r="NV29" s="7">
        <v>0</v>
      </c>
      <c r="NW29" s="7">
        <v>0</v>
      </c>
      <c r="NX29" s="7">
        <v>0</v>
      </c>
      <c r="NY29" s="7">
        <v>0</v>
      </c>
      <c r="NZ29" s="7">
        <v>17434</v>
      </c>
      <c r="OA29" s="7">
        <v>0</v>
      </c>
      <c r="OB29" s="7">
        <v>0</v>
      </c>
      <c r="OC29" s="7">
        <v>0</v>
      </c>
      <c r="OD29" s="7">
        <v>0</v>
      </c>
      <c r="OE29" s="7">
        <v>0</v>
      </c>
      <c r="OF29" s="7">
        <v>0</v>
      </c>
      <c r="OG29" s="7">
        <v>0</v>
      </c>
      <c r="OH29" s="7">
        <v>0</v>
      </c>
      <c r="OI29" s="7">
        <v>0</v>
      </c>
      <c r="OJ29" s="7">
        <v>0</v>
      </c>
      <c r="OK29" s="7">
        <v>0</v>
      </c>
      <c r="OL29" s="7">
        <v>0</v>
      </c>
      <c r="OM29" s="7">
        <v>0</v>
      </c>
      <c r="ON29" s="7">
        <v>0</v>
      </c>
      <c r="OO29" s="7">
        <v>0</v>
      </c>
      <c r="OP29" s="7">
        <v>0</v>
      </c>
      <c r="OQ29" s="7">
        <v>0</v>
      </c>
      <c r="OR29" s="7">
        <v>0</v>
      </c>
      <c r="OS29" s="7">
        <v>0</v>
      </c>
      <c r="OT29" s="7">
        <v>69593</v>
      </c>
      <c r="OU29" s="7">
        <v>0</v>
      </c>
      <c r="OV29" s="9"/>
      <c r="OW29" s="150">
        <f t="shared" si="0"/>
        <v>3899687</v>
      </c>
      <c r="OX29" s="6">
        <f t="shared" si="1"/>
        <v>19.565446654792666</v>
      </c>
      <c r="OY29" s="153"/>
      <c r="OZ29" s="6"/>
    </row>
    <row r="30" spans="1:829" s="7" customFormat="1">
      <c r="A30" s="25" t="s">
        <v>10</v>
      </c>
      <c r="B30" s="7">
        <v>0</v>
      </c>
      <c r="C30" s="7">
        <v>704943</v>
      </c>
      <c r="D30" s="7">
        <v>25562</v>
      </c>
      <c r="E30" s="7">
        <v>1106988</v>
      </c>
      <c r="F30" s="7">
        <v>389560</v>
      </c>
      <c r="G30" s="7">
        <v>588861</v>
      </c>
      <c r="H30" s="7">
        <v>656169</v>
      </c>
      <c r="I30" s="7">
        <v>170372</v>
      </c>
      <c r="J30" s="7">
        <v>0</v>
      </c>
      <c r="K30" s="7">
        <v>0</v>
      </c>
      <c r="L30" s="7">
        <v>413236</v>
      </c>
      <c r="M30" s="7">
        <v>115634</v>
      </c>
      <c r="N30" s="7">
        <v>0</v>
      </c>
      <c r="O30" s="7">
        <v>0</v>
      </c>
      <c r="P30" s="7">
        <v>0</v>
      </c>
      <c r="Q30" s="7">
        <v>4163</v>
      </c>
      <c r="R30" s="7">
        <v>0</v>
      </c>
      <c r="S30" s="7">
        <v>0</v>
      </c>
      <c r="T30" s="7">
        <v>1173</v>
      </c>
      <c r="U30" s="7">
        <v>7533</v>
      </c>
      <c r="V30" s="7">
        <v>0</v>
      </c>
      <c r="W30" s="7">
        <v>2181</v>
      </c>
      <c r="X30" s="7">
        <v>591</v>
      </c>
      <c r="Y30" s="7">
        <v>10648</v>
      </c>
      <c r="Z30" s="7">
        <v>1996</v>
      </c>
      <c r="AA30" s="7">
        <v>26837</v>
      </c>
      <c r="AB30" s="7">
        <v>0</v>
      </c>
      <c r="AC30" s="7">
        <v>3974</v>
      </c>
      <c r="AD30" s="7">
        <v>15034259</v>
      </c>
      <c r="AE30" s="7">
        <v>174704</v>
      </c>
      <c r="AF30" s="7">
        <v>13449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8000</v>
      </c>
      <c r="AP30" s="7">
        <v>0</v>
      </c>
      <c r="AQ30" s="7">
        <v>0</v>
      </c>
      <c r="AR30" s="7">
        <v>0</v>
      </c>
      <c r="AS30" s="7">
        <v>4000</v>
      </c>
      <c r="AT30" s="7">
        <v>0</v>
      </c>
      <c r="AU30" s="7">
        <v>0</v>
      </c>
      <c r="AV30" s="7">
        <v>0</v>
      </c>
      <c r="AW30" s="7">
        <v>75910</v>
      </c>
      <c r="AX30" s="7">
        <v>0</v>
      </c>
      <c r="AY30" s="7">
        <v>0</v>
      </c>
      <c r="AZ30" s="7">
        <v>0</v>
      </c>
      <c r="BA30" s="7">
        <v>0</v>
      </c>
      <c r="BB30" s="7">
        <v>77617</v>
      </c>
      <c r="BC30" s="7">
        <v>120443</v>
      </c>
      <c r="BD30" s="7">
        <v>479607</v>
      </c>
      <c r="BE30" s="7">
        <v>273319</v>
      </c>
      <c r="BF30" s="7">
        <v>452773</v>
      </c>
      <c r="BG30" s="7">
        <v>322579</v>
      </c>
      <c r="BH30" s="7">
        <v>120439</v>
      </c>
      <c r="BI30" s="7">
        <v>0</v>
      </c>
      <c r="BJ30" s="7">
        <v>622881</v>
      </c>
      <c r="BK30" s="7">
        <v>0</v>
      </c>
      <c r="BL30" s="7">
        <v>0</v>
      </c>
      <c r="BM30" s="7">
        <v>0</v>
      </c>
      <c r="BN30" s="7">
        <v>508915</v>
      </c>
      <c r="BO30" s="7">
        <v>1316271</v>
      </c>
      <c r="BP30" s="7">
        <v>300530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171090</v>
      </c>
      <c r="CF30" s="7">
        <v>150649</v>
      </c>
      <c r="CG30" s="7">
        <v>337979</v>
      </c>
      <c r="CH30" s="7">
        <v>1192605</v>
      </c>
      <c r="CI30" s="7">
        <v>1249739</v>
      </c>
      <c r="CJ30" s="7">
        <v>1933383</v>
      </c>
      <c r="CK30" s="7">
        <v>796425</v>
      </c>
      <c r="CL30" s="7">
        <v>2935340</v>
      </c>
      <c r="CM30" s="7">
        <v>999428</v>
      </c>
      <c r="CN30" s="7">
        <v>170836</v>
      </c>
      <c r="CO30" s="7">
        <v>63930</v>
      </c>
      <c r="CP30" s="7">
        <v>703773</v>
      </c>
      <c r="CQ30" s="7">
        <v>406886</v>
      </c>
      <c r="CR30" s="7">
        <v>80050</v>
      </c>
      <c r="CS30" s="7">
        <v>802966</v>
      </c>
      <c r="CT30" s="7">
        <v>1207444</v>
      </c>
      <c r="CU30" s="7">
        <v>100411</v>
      </c>
      <c r="CV30" s="7">
        <v>546122</v>
      </c>
      <c r="CW30" s="7">
        <v>970152</v>
      </c>
      <c r="CX30" s="7">
        <v>326081</v>
      </c>
      <c r="CY30" s="7">
        <v>311258</v>
      </c>
      <c r="CZ30" s="7">
        <v>541965</v>
      </c>
      <c r="DA30" s="7">
        <v>830408</v>
      </c>
      <c r="DB30" s="7">
        <v>814674</v>
      </c>
      <c r="DC30" s="7">
        <v>847326</v>
      </c>
      <c r="DD30" s="7">
        <v>586</v>
      </c>
      <c r="DE30" s="7">
        <v>2494538</v>
      </c>
      <c r="DF30" s="7">
        <v>347</v>
      </c>
      <c r="DG30" s="7">
        <v>0</v>
      </c>
      <c r="DH30" s="7">
        <v>0</v>
      </c>
      <c r="DI30" s="7">
        <v>120292</v>
      </c>
      <c r="DJ30" s="7">
        <v>272677</v>
      </c>
      <c r="DK30" s="7">
        <v>60793</v>
      </c>
      <c r="DL30" s="7">
        <v>0</v>
      </c>
      <c r="DM30" s="7">
        <v>1134888</v>
      </c>
      <c r="DN30" s="7">
        <v>573042</v>
      </c>
      <c r="DO30" s="7">
        <v>0</v>
      </c>
      <c r="DP30" s="7">
        <v>734037</v>
      </c>
      <c r="DQ30" s="7">
        <v>0</v>
      </c>
      <c r="DR30" s="7">
        <v>0</v>
      </c>
      <c r="DS30" s="7">
        <v>2037</v>
      </c>
      <c r="DT30" s="7">
        <v>750809</v>
      </c>
      <c r="DU30" s="7">
        <v>219213</v>
      </c>
      <c r="DV30" s="7">
        <v>0</v>
      </c>
      <c r="DW30" s="7">
        <v>495524</v>
      </c>
      <c r="DX30" s="7">
        <v>205038</v>
      </c>
      <c r="DY30" s="7">
        <v>177090</v>
      </c>
      <c r="DZ30" s="7">
        <v>860244</v>
      </c>
      <c r="EA30" s="7">
        <v>177750</v>
      </c>
      <c r="EB30" s="7">
        <v>119874</v>
      </c>
      <c r="EC30" s="7">
        <v>736945</v>
      </c>
      <c r="ED30" s="7">
        <v>3033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46645</v>
      </c>
      <c r="EN30" s="7">
        <v>340708</v>
      </c>
      <c r="EO30" s="7">
        <v>431647</v>
      </c>
      <c r="EP30" s="7">
        <v>247575</v>
      </c>
      <c r="EQ30" s="7">
        <v>225203</v>
      </c>
      <c r="ER30" s="7">
        <v>0</v>
      </c>
      <c r="ES30" s="7">
        <v>0</v>
      </c>
      <c r="ET30" s="7">
        <v>1144158</v>
      </c>
      <c r="EU30" s="7">
        <v>0</v>
      </c>
      <c r="EV30" s="7">
        <v>0</v>
      </c>
      <c r="EW30" s="7">
        <v>114402</v>
      </c>
      <c r="EX30" s="7">
        <v>107122</v>
      </c>
      <c r="EY30" s="7">
        <v>0</v>
      </c>
      <c r="EZ30" s="7">
        <v>0</v>
      </c>
      <c r="FA30" s="7">
        <v>0</v>
      </c>
      <c r="FB30" s="7">
        <v>31070</v>
      </c>
      <c r="FC30" s="7">
        <v>18263</v>
      </c>
      <c r="FD30" s="7">
        <v>12951</v>
      </c>
      <c r="FE30" s="7">
        <v>543794</v>
      </c>
      <c r="FF30" s="7">
        <v>98944</v>
      </c>
      <c r="FG30" s="7">
        <v>8257</v>
      </c>
      <c r="FH30" s="7">
        <v>276665</v>
      </c>
      <c r="FI30" s="7">
        <v>420122</v>
      </c>
      <c r="FJ30" s="7">
        <v>371951</v>
      </c>
      <c r="FK30" s="7">
        <v>1121049</v>
      </c>
      <c r="FL30" s="7">
        <v>256033</v>
      </c>
      <c r="FM30" s="7">
        <v>1035309</v>
      </c>
      <c r="FN30" s="7">
        <v>50488</v>
      </c>
      <c r="FO30" s="7">
        <v>1294838</v>
      </c>
      <c r="FP30" s="7">
        <v>476247</v>
      </c>
      <c r="FQ30" s="7">
        <v>0</v>
      </c>
      <c r="FR30" s="7">
        <v>464494</v>
      </c>
      <c r="FS30" s="7">
        <v>0</v>
      </c>
      <c r="FT30" s="7">
        <v>0</v>
      </c>
      <c r="FU30" s="7">
        <v>0</v>
      </c>
      <c r="FV30" s="7">
        <v>0</v>
      </c>
      <c r="FW30" s="7">
        <v>244271</v>
      </c>
      <c r="FX30" s="7">
        <v>104791</v>
      </c>
      <c r="FY30" s="7">
        <v>0</v>
      </c>
      <c r="FZ30" s="7">
        <v>0</v>
      </c>
      <c r="GA30" s="7">
        <v>0</v>
      </c>
      <c r="GB30" s="7">
        <v>0</v>
      </c>
      <c r="GC30" s="7">
        <v>272677</v>
      </c>
      <c r="GD30" s="7">
        <v>834207</v>
      </c>
      <c r="GE30" s="7">
        <v>328636</v>
      </c>
      <c r="GF30" s="7">
        <v>4649</v>
      </c>
      <c r="GG30" s="7">
        <v>0</v>
      </c>
      <c r="GH30" s="7">
        <v>120523</v>
      </c>
      <c r="GI30" s="7">
        <v>0</v>
      </c>
      <c r="GJ30" s="7">
        <v>380281</v>
      </c>
      <c r="GK30" s="7">
        <v>0</v>
      </c>
      <c r="GL30" s="7">
        <v>340188</v>
      </c>
      <c r="GM30" s="7">
        <v>1472</v>
      </c>
      <c r="GN30" s="7">
        <v>0</v>
      </c>
      <c r="GO30" s="7">
        <v>0</v>
      </c>
      <c r="GP30" s="7">
        <v>-2635</v>
      </c>
      <c r="GQ30" s="7">
        <v>15610</v>
      </c>
      <c r="GR30" s="7">
        <v>424795</v>
      </c>
      <c r="GS30" s="7">
        <v>74075</v>
      </c>
      <c r="GT30" s="7">
        <v>1621</v>
      </c>
      <c r="GU30" s="7">
        <v>182299</v>
      </c>
      <c r="GV30" s="7">
        <v>725970</v>
      </c>
      <c r="GW30" s="7">
        <v>0</v>
      </c>
      <c r="GX30" s="7">
        <v>591592</v>
      </c>
      <c r="GY30" s="7">
        <v>806050</v>
      </c>
      <c r="GZ30" s="7">
        <v>13556</v>
      </c>
      <c r="HA30" s="7">
        <v>818745</v>
      </c>
      <c r="HB30" s="7">
        <v>393212</v>
      </c>
      <c r="HC30" s="7">
        <v>19792</v>
      </c>
      <c r="HD30" s="7">
        <v>0</v>
      </c>
      <c r="HE30" s="7">
        <v>504365</v>
      </c>
      <c r="HF30" s="7">
        <v>504365</v>
      </c>
      <c r="HG30" s="7">
        <v>11973</v>
      </c>
      <c r="HH30" s="7">
        <v>0</v>
      </c>
      <c r="HI30" s="7">
        <v>154396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16382</v>
      </c>
      <c r="HP30" s="7">
        <v>27477</v>
      </c>
      <c r="HQ30" s="7">
        <v>330186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149712</v>
      </c>
      <c r="HZ30" s="7">
        <v>16645</v>
      </c>
      <c r="IA30" s="7">
        <v>478939</v>
      </c>
      <c r="IB30" s="7">
        <v>64629</v>
      </c>
      <c r="IC30" s="7">
        <v>367</v>
      </c>
      <c r="ID30" s="7">
        <v>0</v>
      </c>
      <c r="IE30" s="7">
        <v>0</v>
      </c>
      <c r="IF30" s="7">
        <v>0</v>
      </c>
      <c r="IG30" s="7">
        <v>0</v>
      </c>
      <c r="IH30" s="7">
        <v>659126</v>
      </c>
      <c r="II30" s="7">
        <v>0</v>
      </c>
      <c r="IJ30" s="7">
        <v>0</v>
      </c>
      <c r="IK30" s="7">
        <v>0</v>
      </c>
      <c r="IL30" s="7">
        <v>907</v>
      </c>
      <c r="IM30" s="7">
        <v>0</v>
      </c>
      <c r="IN30" s="7">
        <v>0</v>
      </c>
      <c r="IO30" s="7">
        <v>4803</v>
      </c>
      <c r="IP30" s="7">
        <v>0</v>
      </c>
      <c r="IQ30" s="7">
        <v>16369</v>
      </c>
      <c r="IR30" s="7">
        <v>0</v>
      </c>
      <c r="IS30" s="7">
        <v>9206</v>
      </c>
      <c r="IT30" s="7">
        <v>4603</v>
      </c>
      <c r="IU30" s="7">
        <v>0</v>
      </c>
      <c r="IV30" s="7">
        <v>0</v>
      </c>
      <c r="IW30" s="7">
        <v>14647</v>
      </c>
      <c r="IX30" s="7">
        <v>4131</v>
      </c>
      <c r="IY30" s="7">
        <v>0</v>
      </c>
      <c r="IZ30" s="7">
        <v>121463</v>
      </c>
      <c r="JA30" s="7">
        <v>122452</v>
      </c>
      <c r="JB30" s="7">
        <v>123372</v>
      </c>
      <c r="JC30" s="7">
        <v>0</v>
      </c>
      <c r="JD30" s="7">
        <v>0</v>
      </c>
      <c r="JE30" s="7">
        <v>489623</v>
      </c>
      <c r="JF30" s="7">
        <v>559793</v>
      </c>
      <c r="JG30" s="7">
        <v>154413</v>
      </c>
      <c r="JH30" s="7">
        <v>3913</v>
      </c>
      <c r="JI30" s="7">
        <v>1137903</v>
      </c>
      <c r="JJ30" s="7">
        <v>938510</v>
      </c>
      <c r="JK30" s="7">
        <v>1423961</v>
      </c>
      <c r="JL30" s="7">
        <v>867629</v>
      </c>
      <c r="JM30" s="7">
        <v>1015056</v>
      </c>
      <c r="JN30" s="7">
        <v>805887</v>
      </c>
      <c r="JO30" s="7">
        <v>925775</v>
      </c>
      <c r="JP30" s="7">
        <v>899543</v>
      </c>
      <c r="JQ30" s="7">
        <v>1211646</v>
      </c>
      <c r="JR30" s="7">
        <v>701673</v>
      </c>
      <c r="JS30" s="7">
        <v>1031000</v>
      </c>
      <c r="JT30" s="7">
        <v>1106295</v>
      </c>
      <c r="JU30" s="7">
        <v>1148989</v>
      </c>
      <c r="JV30" s="7">
        <v>1136575</v>
      </c>
      <c r="JW30" s="7">
        <v>4047972</v>
      </c>
      <c r="JX30" s="7">
        <v>0</v>
      </c>
      <c r="JY30" s="7">
        <v>0</v>
      </c>
      <c r="JZ30" s="7">
        <v>0</v>
      </c>
      <c r="KA30" s="7">
        <v>0</v>
      </c>
      <c r="KB30" s="7">
        <v>11388</v>
      </c>
      <c r="KC30" s="7">
        <v>0</v>
      </c>
      <c r="KD30" s="7">
        <v>0</v>
      </c>
      <c r="KE30" s="7">
        <v>163777</v>
      </c>
      <c r="KF30" s="7">
        <v>1056257</v>
      </c>
      <c r="KG30" s="7">
        <v>0</v>
      </c>
      <c r="KH30" s="7">
        <v>38177</v>
      </c>
      <c r="KI30" s="7">
        <v>10164</v>
      </c>
      <c r="KJ30" s="7">
        <v>0</v>
      </c>
      <c r="KK30" s="7">
        <v>381935</v>
      </c>
      <c r="KL30" s="7">
        <v>23862</v>
      </c>
      <c r="KM30" s="7">
        <v>0</v>
      </c>
      <c r="KN30" s="7">
        <v>0</v>
      </c>
      <c r="KO30" s="7">
        <v>393212</v>
      </c>
      <c r="KP30" s="7">
        <v>0</v>
      </c>
      <c r="KQ30" s="7">
        <v>0</v>
      </c>
      <c r="KR30" s="7">
        <v>0</v>
      </c>
      <c r="KS30" s="7">
        <v>0</v>
      </c>
      <c r="KT30" s="7">
        <v>346805</v>
      </c>
      <c r="KU30" s="7">
        <v>111158</v>
      </c>
      <c r="KV30" s="7">
        <v>0</v>
      </c>
      <c r="KW30" s="7">
        <v>54735</v>
      </c>
      <c r="KX30" s="7">
        <v>29052</v>
      </c>
      <c r="KY30" s="7">
        <v>173685</v>
      </c>
      <c r="KZ30" s="7">
        <v>0</v>
      </c>
      <c r="LA30" s="7">
        <v>90074</v>
      </c>
      <c r="LB30" s="7">
        <v>229847</v>
      </c>
      <c r="LC30" s="7">
        <v>0</v>
      </c>
      <c r="LD30" s="7">
        <v>280831</v>
      </c>
      <c r="LE30" s="7">
        <v>229135</v>
      </c>
      <c r="LF30" s="7">
        <v>0</v>
      </c>
      <c r="LG30" s="7">
        <v>0</v>
      </c>
      <c r="LH30" s="7">
        <v>1530</v>
      </c>
      <c r="LI30" s="7">
        <v>10939</v>
      </c>
      <c r="LJ30" s="7">
        <v>1237379</v>
      </c>
      <c r="LK30" s="7">
        <v>122621</v>
      </c>
      <c r="LL30" s="7">
        <v>0</v>
      </c>
      <c r="LM30" s="7">
        <v>0</v>
      </c>
      <c r="LN30" s="7">
        <v>0</v>
      </c>
      <c r="LO30" s="7">
        <v>110296</v>
      </c>
      <c r="LP30" s="7">
        <v>2120787</v>
      </c>
      <c r="LQ30" s="7">
        <v>195593</v>
      </c>
      <c r="LR30" s="7">
        <v>235110</v>
      </c>
      <c r="LS30" s="7">
        <v>0</v>
      </c>
      <c r="LT30" s="7">
        <v>0</v>
      </c>
      <c r="LU30" s="7">
        <v>0</v>
      </c>
      <c r="LV30" s="7">
        <v>0</v>
      </c>
      <c r="LW30" s="7">
        <v>0</v>
      </c>
      <c r="LX30" s="7">
        <v>0</v>
      </c>
      <c r="LY30" s="7">
        <v>464305</v>
      </c>
      <c r="LZ30" s="7">
        <v>0</v>
      </c>
      <c r="MA30" s="7">
        <v>0</v>
      </c>
      <c r="MB30" s="7">
        <v>0</v>
      </c>
      <c r="MC30" s="137">
        <v>0</v>
      </c>
      <c r="MD30" s="7">
        <v>0</v>
      </c>
      <c r="ME30" s="7">
        <v>0</v>
      </c>
      <c r="MF30" s="7">
        <v>0</v>
      </c>
      <c r="MG30" s="7">
        <v>125000</v>
      </c>
      <c r="MH30" s="7">
        <v>0</v>
      </c>
      <c r="MI30" s="7">
        <v>0</v>
      </c>
      <c r="MJ30" s="7">
        <v>0</v>
      </c>
      <c r="MK30" s="7">
        <v>0</v>
      </c>
      <c r="ML30" s="7">
        <v>402137</v>
      </c>
      <c r="MM30" s="138">
        <v>891065</v>
      </c>
      <c r="MN30" s="7">
        <v>0</v>
      </c>
      <c r="MO30" s="7">
        <v>0</v>
      </c>
      <c r="MP30" s="7">
        <v>386747</v>
      </c>
      <c r="MQ30" s="7">
        <v>0</v>
      </c>
      <c r="MR30" s="7">
        <v>110752</v>
      </c>
      <c r="MS30" s="7">
        <v>625464</v>
      </c>
      <c r="MT30" s="7">
        <v>858747</v>
      </c>
      <c r="MU30" s="7">
        <v>1100</v>
      </c>
      <c r="MV30" s="7">
        <v>310201</v>
      </c>
      <c r="MW30" s="7">
        <v>0</v>
      </c>
      <c r="MX30" s="7">
        <v>64195</v>
      </c>
      <c r="MY30" s="7">
        <v>0</v>
      </c>
      <c r="MZ30" s="7">
        <v>2778680</v>
      </c>
      <c r="NA30" s="137">
        <v>0</v>
      </c>
      <c r="NB30" s="7">
        <v>0</v>
      </c>
      <c r="NC30" s="7">
        <v>0</v>
      </c>
      <c r="ND30" s="7">
        <v>28951</v>
      </c>
      <c r="NE30" s="7">
        <v>166</v>
      </c>
      <c r="NF30" s="7">
        <v>74486</v>
      </c>
      <c r="NG30" s="7">
        <v>0</v>
      </c>
      <c r="NH30" s="7">
        <v>0</v>
      </c>
      <c r="NI30" s="7">
        <v>0</v>
      </c>
      <c r="NJ30" s="7">
        <v>0</v>
      </c>
      <c r="NK30" s="7">
        <v>0</v>
      </c>
      <c r="NL30" s="7">
        <v>32185</v>
      </c>
      <c r="NM30" s="7">
        <v>991811</v>
      </c>
      <c r="NN30" s="7">
        <v>0</v>
      </c>
      <c r="NO30" s="7">
        <v>6998</v>
      </c>
      <c r="NP30" s="7">
        <v>485931</v>
      </c>
      <c r="NQ30" s="7">
        <v>0</v>
      </c>
      <c r="NR30" s="7">
        <v>0</v>
      </c>
      <c r="NS30" s="7">
        <v>94691</v>
      </c>
      <c r="NT30" s="7">
        <v>18373</v>
      </c>
      <c r="NU30" s="7">
        <v>588324</v>
      </c>
      <c r="NV30" s="7">
        <v>142766</v>
      </c>
      <c r="NW30" s="7">
        <v>60793</v>
      </c>
      <c r="NX30" s="7">
        <v>0</v>
      </c>
      <c r="NY30" s="7">
        <v>0</v>
      </c>
      <c r="NZ30" s="7">
        <v>0</v>
      </c>
      <c r="OA30" s="7">
        <v>836243</v>
      </c>
      <c r="OB30" s="7">
        <v>2533187</v>
      </c>
      <c r="OC30" s="7">
        <v>603666</v>
      </c>
      <c r="OD30" s="7">
        <v>0</v>
      </c>
      <c r="OE30" s="7">
        <v>0</v>
      </c>
      <c r="OF30" s="7">
        <v>246606</v>
      </c>
      <c r="OG30" s="7">
        <v>11843</v>
      </c>
      <c r="OH30" s="7">
        <v>0</v>
      </c>
      <c r="OI30" s="7">
        <v>0</v>
      </c>
      <c r="OJ30" s="7">
        <v>0</v>
      </c>
      <c r="OK30" s="7">
        <v>135148</v>
      </c>
      <c r="OL30" s="7">
        <v>0</v>
      </c>
      <c r="OM30" s="7">
        <v>0</v>
      </c>
      <c r="ON30" s="7">
        <v>0</v>
      </c>
      <c r="OO30" s="7">
        <v>405260</v>
      </c>
      <c r="OP30" s="7">
        <v>0</v>
      </c>
      <c r="OQ30" s="7">
        <v>189075</v>
      </c>
      <c r="OR30" s="7">
        <v>264164</v>
      </c>
      <c r="OS30" s="7">
        <v>0</v>
      </c>
      <c r="OT30" s="7">
        <v>336240</v>
      </c>
      <c r="OU30" s="7">
        <v>0</v>
      </c>
      <c r="OV30" s="9"/>
      <c r="OW30" s="150">
        <f t="shared" si="0"/>
        <v>113310426</v>
      </c>
      <c r="OX30" s="6">
        <f t="shared" si="1"/>
        <v>568.49923989664603</v>
      </c>
      <c r="OY30" s="153"/>
      <c r="OZ30" s="6"/>
    </row>
    <row r="31" spans="1:829" s="7" customFormat="1">
      <c r="A31" s="25" t="s">
        <v>11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29063</v>
      </c>
      <c r="H31" s="7">
        <v>0</v>
      </c>
      <c r="I31" s="7">
        <v>0</v>
      </c>
      <c r="J31" s="7">
        <v>0</v>
      </c>
      <c r="K31" s="7">
        <v>0</v>
      </c>
      <c r="L31" s="7">
        <v>8896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50960</v>
      </c>
      <c r="S31" s="7">
        <v>12859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112984</v>
      </c>
      <c r="AE31" s="7">
        <v>41360</v>
      </c>
      <c r="AF31" s="7">
        <v>0</v>
      </c>
      <c r="AG31" s="7">
        <v>11853</v>
      </c>
      <c r="AH31" s="7">
        <v>65096</v>
      </c>
      <c r="AI31" s="7">
        <v>89610</v>
      </c>
      <c r="AJ31" s="7">
        <v>150924</v>
      </c>
      <c r="AK31" s="7">
        <v>65990</v>
      </c>
      <c r="AL31" s="7">
        <v>94958</v>
      </c>
      <c r="AM31" s="7">
        <v>168847</v>
      </c>
      <c r="AN31" s="7">
        <v>202930</v>
      </c>
      <c r="AO31" s="7">
        <v>71606</v>
      </c>
      <c r="AP31" s="7">
        <v>35340</v>
      </c>
      <c r="AQ31" s="7">
        <v>182771</v>
      </c>
      <c r="AR31" s="7">
        <v>23535</v>
      </c>
      <c r="AS31" s="7">
        <v>28422</v>
      </c>
      <c r="AT31" s="7">
        <v>43457</v>
      </c>
      <c r="AU31" s="7">
        <v>35637</v>
      </c>
      <c r="AV31" s="7">
        <v>13705</v>
      </c>
      <c r="AW31" s="7">
        <v>48458</v>
      </c>
      <c r="AX31" s="7">
        <v>28859</v>
      </c>
      <c r="AY31" s="7">
        <v>136391</v>
      </c>
      <c r="AZ31" s="7">
        <v>66136</v>
      </c>
      <c r="BA31" s="7">
        <v>44753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5534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146216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375</v>
      </c>
      <c r="CD31" s="7">
        <v>0</v>
      </c>
      <c r="CE31" s="7">
        <v>66561</v>
      </c>
      <c r="CF31" s="7">
        <v>60025</v>
      </c>
      <c r="CG31" s="7">
        <v>57341</v>
      </c>
      <c r="CH31" s="7">
        <v>101643</v>
      </c>
      <c r="CI31" s="7">
        <v>47938</v>
      </c>
      <c r="CJ31" s="7">
        <v>54939</v>
      </c>
      <c r="CK31" s="7">
        <v>46120</v>
      </c>
      <c r="CL31" s="7">
        <v>91663</v>
      </c>
      <c r="CM31" s="7">
        <v>98999</v>
      </c>
      <c r="CN31" s="7">
        <v>41025</v>
      </c>
      <c r="CO31" s="7">
        <v>47776</v>
      </c>
      <c r="CP31" s="7">
        <v>45354</v>
      </c>
      <c r="CQ31" s="7">
        <v>50554</v>
      </c>
      <c r="CR31" s="7">
        <v>57567</v>
      </c>
      <c r="CS31" s="7">
        <v>28909</v>
      </c>
      <c r="CT31" s="7">
        <v>70653</v>
      </c>
      <c r="CU31" s="7">
        <v>42277</v>
      </c>
      <c r="CV31" s="7">
        <v>57483</v>
      </c>
      <c r="CW31" s="7">
        <v>46259</v>
      </c>
      <c r="CX31" s="7">
        <v>49069</v>
      </c>
      <c r="CY31" s="7">
        <v>18180</v>
      </c>
      <c r="CZ31" s="7">
        <v>2901</v>
      </c>
      <c r="DA31" s="7">
        <v>47017</v>
      </c>
      <c r="DB31" s="7">
        <v>36450</v>
      </c>
      <c r="DC31" s="7">
        <v>34210</v>
      </c>
      <c r="DD31" s="7">
        <v>89256</v>
      </c>
      <c r="DE31" s="7">
        <v>275795</v>
      </c>
      <c r="DF31" s="7">
        <v>0</v>
      </c>
      <c r="DG31" s="7">
        <v>0</v>
      </c>
      <c r="DH31" s="7">
        <v>17310</v>
      </c>
      <c r="DI31" s="7">
        <v>14505</v>
      </c>
      <c r="DJ31" s="7">
        <v>0</v>
      </c>
      <c r="DK31" s="7">
        <v>197820</v>
      </c>
      <c r="DL31" s="7">
        <v>0</v>
      </c>
      <c r="DM31" s="7">
        <v>0</v>
      </c>
      <c r="DN31" s="7">
        <v>39373</v>
      </c>
      <c r="DO31" s="7">
        <v>0</v>
      </c>
      <c r="DP31" s="7">
        <v>35125</v>
      </c>
      <c r="DQ31" s="7">
        <v>0</v>
      </c>
      <c r="DR31" s="7">
        <v>0</v>
      </c>
      <c r="DS31" s="7">
        <v>47</v>
      </c>
      <c r="DT31" s="7">
        <v>0</v>
      </c>
      <c r="DU31" s="7">
        <v>0</v>
      </c>
      <c r="DV31" s="7">
        <v>0</v>
      </c>
      <c r="DW31" s="7">
        <v>64031</v>
      </c>
      <c r="DX31" s="7">
        <v>0</v>
      </c>
      <c r="DY31" s="7">
        <v>15210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2204</v>
      </c>
      <c r="EI31" s="7">
        <v>0</v>
      </c>
      <c r="EJ31" s="7">
        <v>441</v>
      </c>
      <c r="EK31" s="7">
        <v>0</v>
      </c>
      <c r="EL31" s="7">
        <v>0</v>
      </c>
      <c r="EM31" s="7">
        <v>0</v>
      </c>
      <c r="EN31" s="7">
        <v>81765</v>
      </c>
      <c r="EO31" s="7">
        <v>109039</v>
      </c>
      <c r="EP31" s="7">
        <v>9058</v>
      </c>
      <c r="EQ31" s="7">
        <v>3281</v>
      </c>
      <c r="ER31" s="7">
        <v>3487</v>
      </c>
      <c r="ES31" s="7">
        <v>19147</v>
      </c>
      <c r="ET31" s="7">
        <v>115145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8225</v>
      </c>
      <c r="FJ31" s="7">
        <v>14800</v>
      </c>
      <c r="FK31" s="7">
        <v>49992</v>
      </c>
      <c r="FL31" s="7">
        <v>18</v>
      </c>
      <c r="FM31" s="7">
        <v>544</v>
      </c>
      <c r="FN31" s="7">
        <v>1350</v>
      </c>
      <c r="FO31" s="7">
        <v>17254</v>
      </c>
      <c r="FP31" s="7">
        <v>4319</v>
      </c>
      <c r="FQ31" s="7">
        <v>61</v>
      </c>
      <c r="FR31" s="7">
        <v>6226</v>
      </c>
      <c r="FS31" s="7">
        <v>0</v>
      </c>
      <c r="FT31" s="7">
        <v>0</v>
      </c>
      <c r="FU31" s="7">
        <v>0</v>
      </c>
      <c r="FV31" s="7">
        <v>575546</v>
      </c>
      <c r="FW31" s="7">
        <v>0</v>
      </c>
      <c r="FX31" s="7">
        <v>0</v>
      </c>
      <c r="FY31" s="7">
        <v>0</v>
      </c>
      <c r="FZ31" s="7">
        <v>0</v>
      </c>
      <c r="GA31" s="7">
        <v>22193</v>
      </c>
      <c r="GB31" s="7">
        <v>0</v>
      </c>
      <c r="GC31" s="7">
        <v>0</v>
      </c>
      <c r="GD31" s="7">
        <v>0</v>
      </c>
      <c r="GE31" s="7">
        <v>0</v>
      </c>
      <c r="GF31" s="7">
        <v>109030</v>
      </c>
      <c r="GG31" s="7">
        <v>34769</v>
      </c>
      <c r="GH31" s="7">
        <v>0</v>
      </c>
      <c r="GI31" s="7">
        <v>0</v>
      </c>
      <c r="GJ31" s="7">
        <v>0</v>
      </c>
      <c r="GK31" s="7">
        <v>0</v>
      </c>
      <c r="GL31" s="7">
        <v>44643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220</v>
      </c>
      <c r="GS31" s="7">
        <v>0</v>
      </c>
      <c r="GT31" s="7">
        <v>0</v>
      </c>
      <c r="GU31" s="7">
        <v>36826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141326</v>
      </c>
      <c r="HC31" s="7">
        <v>0</v>
      </c>
      <c r="HD31" s="7">
        <v>0</v>
      </c>
      <c r="HE31" s="7">
        <v>168945</v>
      </c>
      <c r="HF31" s="7">
        <v>41294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7">
        <v>0</v>
      </c>
      <c r="IC31" s="7">
        <v>694</v>
      </c>
      <c r="ID31" s="7">
        <v>0</v>
      </c>
      <c r="IE31" s="7">
        <v>0</v>
      </c>
      <c r="IF31" s="7">
        <v>33454</v>
      </c>
      <c r="IG31" s="7">
        <v>0</v>
      </c>
      <c r="IH31" s="7">
        <v>0</v>
      </c>
      <c r="II31" s="7">
        <v>0</v>
      </c>
      <c r="IJ31" s="7">
        <v>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0</v>
      </c>
      <c r="IQ31" s="7">
        <v>0</v>
      </c>
      <c r="IR31" s="7">
        <v>0</v>
      </c>
      <c r="IS31" s="7">
        <v>0</v>
      </c>
      <c r="IT31" s="7">
        <v>0</v>
      </c>
      <c r="IU31" s="7">
        <v>0</v>
      </c>
      <c r="IV31" s="7">
        <v>0</v>
      </c>
      <c r="IW31" s="7">
        <v>0</v>
      </c>
      <c r="IX31" s="7">
        <v>0</v>
      </c>
      <c r="IY31" s="7">
        <v>0</v>
      </c>
      <c r="IZ31" s="7">
        <v>0</v>
      </c>
      <c r="JA31" s="7">
        <v>164424</v>
      </c>
      <c r="JB31" s="7">
        <v>0</v>
      </c>
      <c r="JC31" s="7">
        <v>89211</v>
      </c>
      <c r="JD31" s="7">
        <v>0</v>
      </c>
      <c r="JE31" s="7">
        <v>81620</v>
      </c>
      <c r="JF31" s="7">
        <v>63552</v>
      </c>
      <c r="JG31" s="7">
        <v>17055</v>
      </c>
      <c r="JH31" s="7">
        <v>0</v>
      </c>
      <c r="JI31" s="7">
        <v>0</v>
      </c>
      <c r="JJ31" s="7">
        <v>0</v>
      </c>
      <c r="JK31" s="7">
        <v>0</v>
      </c>
      <c r="JL31" s="7">
        <v>0</v>
      </c>
      <c r="JM31" s="7">
        <v>0</v>
      </c>
      <c r="JN31" s="7">
        <v>0</v>
      </c>
      <c r="JO31" s="7">
        <v>0</v>
      </c>
      <c r="JP31" s="7">
        <v>2361</v>
      </c>
      <c r="JQ31" s="7">
        <v>0</v>
      </c>
      <c r="JR31" s="7">
        <v>0</v>
      </c>
      <c r="JS31" s="7">
        <v>0</v>
      </c>
      <c r="JT31" s="7">
        <v>0</v>
      </c>
      <c r="JU31" s="7">
        <v>0</v>
      </c>
      <c r="JV31" s="7">
        <v>0</v>
      </c>
      <c r="JW31" s="7">
        <v>0</v>
      </c>
      <c r="JX31" s="7">
        <v>0</v>
      </c>
      <c r="JY31" s="7">
        <v>0</v>
      </c>
      <c r="JZ31" s="7">
        <v>0</v>
      </c>
      <c r="KA31" s="7">
        <v>0</v>
      </c>
      <c r="KB31" s="7">
        <v>77717</v>
      </c>
      <c r="KC31" s="7">
        <v>0</v>
      </c>
      <c r="KD31" s="7">
        <v>3127</v>
      </c>
      <c r="KE31" s="7">
        <v>0</v>
      </c>
      <c r="KF31" s="7">
        <v>29931</v>
      </c>
      <c r="KG31" s="7">
        <v>0</v>
      </c>
      <c r="KH31" s="7">
        <v>0</v>
      </c>
      <c r="KI31" s="7">
        <v>0</v>
      </c>
      <c r="KJ31" s="7">
        <v>0</v>
      </c>
      <c r="KK31" s="7">
        <v>0</v>
      </c>
      <c r="KL31" s="7">
        <v>0</v>
      </c>
      <c r="KM31" s="7">
        <v>0</v>
      </c>
      <c r="KN31" s="7">
        <v>0</v>
      </c>
      <c r="KO31" s="7">
        <v>141326</v>
      </c>
      <c r="KP31" s="7">
        <v>940</v>
      </c>
      <c r="KQ31" s="7">
        <v>0</v>
      </c>
      <c r="KR31" s="7">
        <v>0</v>
      </c>
      <c r="KS31" s="7">
        <v>22883</v>
      </c>
      <c r="KT31" s="7">
        <v>0</v>
      </c>
      <c r="KU31" s="7">
        <v>0</v>
      </c>
      <c r="KV31" s="7">
        <v>0</v>
      </c>
      <c r="KW31" s="7">
        <v>96769</v>
      </c>
      <c r="KX31" s="7">
        <v>0</v>
      </c>
      <c r="KY31" s="7">
        <v>0</v>
      </c>
      <c r="KZ31" s="7">
        <v>0</v>
      </c>
      <c r="LA31" s="7">
        <v>10148</v>
      </c>
      <c r="LB31" s="7">
        <v>0</v>
      </c>
      <c r="LC31" s="7">
        <v>0</v>
      </c>
      <c r="LD31" s="7">
        <v>0</v>
      </c>
      <c r="LE31" s="7">
        <v>0</v>
      </c>
      <c r="LF31" s="7">
        <v>0</v>
      </c>
      <c r="LG31" s="7">
        <v>0</v>
      </c>
      <c r="LH31" s="7">
        <v>2278</v>
      </c>
      <c r="LI31" s="7">
        <v>0</v>
      </c>
      <c r="LJ31" s="7">
        <v>143963</v>
      </c>
      <c r="LK31" s="7">
        <v>0</v>
      </c>
      <c r="LL31" s="7">
        <v>0</v>
      </c>
      <c r="LM31" s="7">
        <v>0</v>
      </c>
      <c r="LN31" s="7">
        <v>0</v>
      </c>
      <c r="LO31" s="7">
        <v>10589</v>
      </c>
      <c r="LP31" s="7">
        <v>36851</v>
      </c>
      <c r="LQ31" s="7">
        <v>0</v>
      </c>
      <c r="LR31" s="7">
        <v>0</v>
      </c>
      <c r="LS31" s="7">
        <v>0</v>
      </c>
      <c r="LT31" s="7">
        <v>0</v>
      </c>
      <c r="LU31" s="7">
        <v>0</v>
      </c>
      <c r="LV31" s="7">
        <v>0</v>
      </c>
      <c r="LW31" s="7">
        <v>1838</v>
      </c>
      <c r="LX31" s="7">
        <v>0</v>
      </c>
      <c r="LY31" s="7">
        <v>2785</v>
      </c>
      <c r="LZ31" s="7">
        <v>31085</v>
      </c>
      <c r="MA31" s="7">
        <v>11600</v>
      </c>
      <c r="MB31" s="7">
        <v>0</v>
      </c>
      <c r="MC31" s="137">
        <v>0</v>
      </c>
      <c r="MD31" s="7">
        <v>0</v>
      </c>
      <c r="ME31" s="7">
        <v>0</v>
      </c>
      <c r="MF31" s="7">
        <v>0</v>
      </c>
      <c r="MG31" s="7">
        <v>96306</v>
      </c>
      <c r="MH31" s="7">
        <v>0</v>
      </c>
      <c r="MI31" s="7">
        <v>0</v>
      </c>
      <c r="MJ31" s="7">
        <v>0</v>
      </c>
      <c r="MK31" s="7">
        <v>0</v>
      </c>
      <c r="ML31" s="7">
        <v>2275</v>
      </c>
      <c r="MM31" s="138">
        <v>241439</v>
      </c>
      <c r="MN31" s="7">
        <v>0</v>
      </c>
      <c r="MO31" s="7">
        <v>0</v>
      </c>
      <c r="MP31" s="7">
        <v>0</v>
      </c>
      <c r="MQ31" s="7">
        <v>0</v>
      </c>
      <c r="MR31" s="7">
        <v>0</v>
      </c>
      <c r="MS31" s="7">
        <v>0</v>
      </c>
      <c r="MT31" s="7">
        <v>0</v>
      </c>
      <c r="MU31" s="7">
        <v>472</v>
      </c>
      <c r="MV31" s="7">
        <v>28740</v>
      </c>
      <c r="MW31" s="7">
        <v>0</v>
      </c>
      <c r="MX31" s="7">
        <v>0</v>
      </c>
      <c r="MY31" s="7">
        <v>0</v>
      </c>
      <c r="MZ31" s="7">
        <v>0</v>
      </c>
      <c r="NA31" s="137">
        <v>0</v>
      </c>
      <c r="NB31" s="7">
        <v>30182</v>
      </c>
      <c r="NC31" s="7">
        <v>0</v>
      </c>
      <c r="ND31" s="7">
        <v>668</v>
      </c>
      <c r="NE31" s="7">
        <v>92494</v>
      </c>
      <c r="NF31" s="7">
        <v>0</v>
      </c>
      <c r="NG31" s="7">
        <v>0</v>
      </c>
      <c r="NH31" s="7">
        <v>0</v>
      </c>
      <c r="NI31" s="7">
        <v>0</v>
      </c>
      <c r="NJ31" s="7">
        <v>0</v>
      </c>
      <c r="NK31" s="7">
        <v>650</v>
      </c>
      <c r="NL31" s="7">
        <v>0</v>
      </c>
      <c r="NM31" s="7">
        <v>5168</v>
      </c>
      <c r="NN31" s="7">
        <v>726</v>
      </c>
      <c r="NO31" s="7">
        <v>1648</v>
      </c>
      <c r="NP31" s="7">
        <v>0</v>
      </c>
      <c r="NQ31" s="7">
        <v>0</v>
      </c>
      <c r="NR31" s="7">
        <v>0</v>
      </c>
      <c r="NS31" s="7">
        <v>0</v>
      </c>
      <c r="NT31" s="7">
        <v>3872</v>
      </c>
      <c r="NU31" s="7">
        <v>7257</v>
      </c>
      <c r="NV31" s="7">
        <v>1875</v>
      </c>
      <c r="NW31" s="7">
        <v>197820</v>
      </c>
      <c r="NX31" s="7">
        <v>11939</v>
      </c>
      <c r="NY31" s="7">
        <v>0</v>
      </c>
      <c r="NZ31" s="7">
        <v>183217</v>
      </c>
      <c r="OA31" s="7">
        <v>0</v>
      </c>
      <c r="OB31" s="7">
        <v>0</v>
      </c>
      <c r="OC31" s="7">
        <v>0</v>
      </c>
      <c r="OD31" s="7">
        <v>0</v>
      </c>
      <c r="OE31" s="7">
        <v>0</v>
      </c>
      <c r="OF31" s="7">
        <v>0</v>
      </c>
      <c r="OG31" s="7">
        <v>63480</v>
      </c>
      <c r="OH31" s="7">
        <v>0</v>
      </c>
      <c r="OI31" s="7">
        <v>2536</v>
      </c>
      <c r="OJ31" s="7">
        <v>0</v>
      </c>
      <c r="OK31" s="7">
        <v>2306</v>
      </c>
      <c r="OL31" s="7">
        <v>1731</v>
      </c>
      <c r="OM31" s="7">
        <v>0</v>
      </c>
      <c r="ON31" s="7">
        <v>2153</v>
      </c>
      <c r="OO31" s="7">
        <v>0</v>
      </c>
      <c r="OP31" s="7">
        <v>0</v>
      </c>
      <c r="OQ31" s="7">
        <v>0</v>
      </c>
      <c r="OR31" s="7">
        <v>20673</v>
      </c>
      <c r="OS31" s="7">
        <v>7156</v>
      </c>
      <c r="OT31" s="7">
        <v>0</v>
      </c>
      <c r="OU31" s="7">
        <v>0</v>
      </c>
      <c r="OV31" s="9"/>
      <c r="OW31" s="150">
        <f t="shared" si="0"/>
        <v>7771042</v>
      </c>
      <c r="OX31" s="6">
        <f t="shared" si="1"/>
        <v>38.988746456613903</v>
      </c>
      <c r="OY31" s="153"/>
      <c r="OZ31" s="6"/>
    </row>
    <row r="32" spans="1:829" s="7" customFormat="1">
      <c r="A32" s="25" t="s">
        <v>12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58618</v>
      </c>
      <c r="I32" s="7">
        <v>17713</v>
      </c>
      <c r="J32" s="7">
        <v>0</v>
      </c>
      <c r="K32" s="7">
        <v>0</v>
      </c>
      <c r="L32" s="7">
        <v>0</v>
      </c>
      <c r="M32" s="7">
        <v>24837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6963</v>
      </c>
      <c r="U32" s="7">
        <v>9882</v>
      </c>
      <c r="V32" s="7">
        <v>19280</v>
      </c>
      <c r="W32" s="7">
        <v>149</v>
      </c>
      <c r="X32" s="7">
        <v>0</v>
      </c>
      <c r="Y32" s="7">
        <v>40</v>
      </c>
      <c r="Z32" s="7">
        <v>90774</v>
      </c>
      <c r="AA32" s="7">
        <v>35232</v>
      </c>
      <c r="AB32" s="7">
        <v>0</v>
      </c>
      <c r="AC32" s="7">
        <v>32842</v>
      </c>
      <c r="AD32" s="7">
        <v>471917</v>
      </c>
      <c r="AE32" s="7">
        <v>0</v>
      </c>
      <c r="AF32" s="7">
        <v>856</v>
      </c>
      <c r="AG32" s="7">
        <v>261608</v>
      </c>
      <c r="AH32" s="7">
        <v>16753</v>
      </c>
      <c r="AI32" s="7">
        <v>12907</v>
      </c>
      <c r="AJ32" s="7">
        <v>0</v>
      </c>
      <c r="AK32" s="7">
        <v>0</v>
      </c>
      <c r="AL32" s="7">
        <v>3275</v>
      </c>
      <c r="AM32" s="7">
        <v>0</v>
      </c>
      <c r="AN32" s="7">
        <v>24722</v>
      </c>
      <c r="AO32" s="7">
        <v>5612</v>
      </c>
      <c r="AP32" s="7">
        <v>10771</v>
      </c>
      <c r="AQ32" s="7">
        <v>9618</v>
      </c>
      <c r="AR32" s="7">
        <v>261121</v>
      </c>
      <c r="AS32" s="7">
        <v>166964</v>
      </c>
      <c r="AT32" s="7">
        <v>428250</v>
      </c>
      <c r="AU32" s="7">
        <v>257064</v>
      </c>
      <c r="AV32" s="7">
        <v>163700</v>
      </c>
      <c r="AW32" s="7">
        <v>115336</v>
      </c>
      <c r="AX32" s="7">
        <v>186768</v>
      </c>
      <c r="AY32" s="7">
        <v>371638</v>
      </c>
      <c r="AZ32" s="7">
        <v>349370</v>
      </c>
      <c r="BA32" s="7">
        <v>316335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11599</v>
      </c>
      <c r="BI32" s="7">
        <v>0</v>
      </c>
      <c r="BJ32" s="7">
        <v>2096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41360</v>
      </c>
      <c r="CD32" s="7">
        <v>0</v>
      </c>
      <c r="CE32" s="7">
        <v>20530</v>
      </c>
      <c r="CF32" s="7">
        <v>19190</v>
      </c>
      <c r="CG32" s="7">
        <v>29720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131661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247161</v>
      </c>
      <c r="DL32" s="7">
        <v>0</v>
      </c>
      <c r="DM32" s="7">
        <v>0</v>
      </c>
      <c r="DN32" s="7">
        <v>0</v>
      </c>
      <c r="DO32" s="7">
        <v>0</v>
      </c>
      <c r="DP32" s="7">
        <v>53093</v>
      </c>
      <c r="DQ32" s="7">
        <v>0</v>
      </c>
      <c r="DR32" s="7">
        <v>0</v>
      </c>
      <c r="DS32" s="7">
        <v>0</v>
      </c>
      <c r="DT32" s="7">
        <v>5119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11607</v>
      </c>
      <c r="EB32" s="7">
        <v>0</v>
      </c>
      <c r="EC32" s="7">
        <v>0</v>
      </c>
      <c r="ED32" s="7">
        <v>1430</v>
      </c>
      <c r="EE32" s="7">
        <v>0</v>
      </c>
      <c r="EF32" s="7">
        <v>0</v>
      </c>
      <c r="EG32" s="7">
        <v>0</v>
      </c>
      <c r="EH32" s="7">
        <v>813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3585</v>
      </c>
      <c r="EO32" s="7">
        <v>8064</v>
      </c>
      <c r="EP32" s="7">
        <v>6854</v>
      </c>
      <c r="EQ32" s="7">
        <v>2179</v>
      </c>
      <c r="ER32" s="7">
        <v>2221</v>
      </c>
      <c r="ES32" s="7">
        <v>0</v>
      </c>
      <c r="ET32" s="7">
        <v>63746</v>
      </c>
      <c r="EU32" s="7">
        <v>0</v>
      </c>
      <c r="EV32" s="7">
        <v>0</v>
      </c>
      <c r="EW32" s="7">
        <v>22578</v>
      </c>
      <c r="EX32" s="7">
        <v>0</v>
      </c>
      <c r="EY32" s="7">
        <v>14541</v>
      </c>
      <c r="EZ32" s="7">
        <v>0</v>
      </c>
      <c r="FA32" s="7">
        <v>0</v>
      </c>
      <c r="FB32" s="7">
        <v>1031</v>
      </c>
      <c r="FC32" s="7">
        <v>3203</v>
      </c>
      <c r="FD32" s="7">
        <v>0</v>
      </c>
      <c r="FE32" s="7">
        <v>30068</v>
      </c>
      <c r="FF32" s="7">
        <v>0</v>
      </c>
      <c r="FG32" s="7">
        <v>0</v>
      </c>
      <c r="FH32" s="7">
        <v>13024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91955</v>
      </c>
      <c r="FP32" s="7">
        <v>99225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81891</v>
      </c>
      <c r="FX32" s="7">
        <v>0</v>
      </c>
      <c r="FY32" s="7">
        <v>0</v>
      </c>
      <c r="FZ32" s="7">
        <v>0</v>
      </c>
      <c r="GA32" s="7">
        <v>19739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31301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15398</v>
      </c>
      <c r="GT32" s="7">
        <v>0</v>
      </c>
      <c r="GU32" s="7">
        <v>0</v>
      </c>
      <c r="GV32" s="7">
        <v>0</v>
      </c>
      <c r="GW32" s="7">
        <v>0</v>
      </c>
      <c r="GX32" s="7">
        <v>133068</v>
      </c>
      <c r="GY32" s="7">
        <v>108253</v>
      </c>
      <c r="GZ32" s="7">
        <v>179537</v>
      </c>
      <c r="HA32" s="7">
        <v>0</v>
      </c>
      <c r="HB32" s="7">
        <v>0</v>
      </c>
      <c r="HC32" s="7">
        <v>0</v>
      </c>
      <c r="HD32" s="7">
        <v>0</v>
      </c>
      <c r="HE32" s="7">
        <v>221906</v>
      </c>
      <c r="HF32" s="7">
        <v>1967</v>
      </c>
      <c r="HG32" s="7">
        <v>0</v>
      </c>
      <c r="HH32" s="7">
        <v>0</v>
      </c>
      <c r="HI32" s="7">
        <v>6212</v>
      </c>
      <c r="HJ32" s="7">
        <v>12284</v>
      </c>
      <c r="HK32" s="7">
        <v>27950</v>
      </c>
      <c r="HL32" s="7">
        <v>0</v>
      </c>
      <c r="HM32" s="7">
        <v>0</v>
      </c>
      <c r="HN32" s="7">
        <v>0</v>
      </c>
      <c r="HO32" s="7">
        <v>3114</v>
      </c>
      <c r="HP32" s="7">
        <v>0</v>
      </c>
      <c r="HQ32" s="7">
        <v>15065</v>
      </c>
      <c r="HR32" s="7">
        <v>0</v>
      </c>
      <c r="HS32" s="7">
        <v>47184</v>
      </c>
      <c r="HT32" s="7">
        <v>119220</v>
      </c>
      <c r="HU32" s="7">
        <v>100972</v>
      </c>
      <c r="HV32" s="7">
        <v>175142</v>
      </c>
      <c r="HW32" s="7">
        <v>5912</v>
      </c>
      <c r="HX32" s="7">
        <v>18655</v>
      </c>
      <c r="HY32" s="7">
        <v>6106</v>
      </c>
      <c r="HZ32" s="7">
        <v>8136</v>
      </c>
      <c r="IA32" s="7">
        <v>0</v>
      </c>
      <c r="IB32" s="7">
        <v>0</v>
      </c>
      <c r="IC32" s="7">
        <v>0</v>
      </c>
      <c r="ID32" s="7">
        <v>0</v>
      </c>
      <c r="IE32" s="7">
        <v>0</v>
      </c>
      <c r="IF32" s="7">
        <v>66249</v>
      </c>
      <c r="IG32" s="7">
        <v>0</v>
      </c>
      <c r="IH32" s="7">
        <v>0</v>
      </c>
      <c r="II32" s="7">
        <v>0</v>
      </c>
      <c r="IJ32" s="7">
        <v>129</v>
      </c>
      <c r="IK32" s="7">
        <v>0</v>
      </c>
      <c r="IL32" s="7">
        <v>44091</v>
      </c>
      <c r="IM32" s="7">
        <v>0</v>
      </c>
      <c r="IN32" s="7">
        <v>0</v>
      </c>
      <c r="IO32" s="7">
        <v>0</v>
      </c>
      <c r="IP32" s="7">
        <v>40963</v>
      </c>
      <c r="IQ32" s="7">
        <v>43668</v>
      </c>
      <c r="IR32" s="7">
        <v>0</v>
      </c>
      <c r="IS32" s="7">
        <v>0</v>
      </c>
      <c r="IT32" s="7">
        <v>198</v>
      </c>
      <c r="IU32" s="7">
        <v>11085</v>
      </c>
      <c r="IV32" s="7">
        <v>0</v>
      </c>
      <c r="IW32" s="7">
        <v>603</v>
      </c>
      <c r="IX32" s="7">
        <v>12239</v>
      </c>
      <c r="IY32" s="7">
        <v>0</v>
      </c>
      <c r="IZ32" s="7">
        <v>0</v>
      </c>
      <c r="JA32" s="7">
        <v>0</v>
      </c>
      <c r="JB32" s="7">
        <v>0</v>
      </c>
      <c r="JC32" s="7">
        <v>178365</v>
      </c>
      <c r="JD32" s="7">
        <v>0</v>
      </c>
      <c r="JE32" s="7">
        <v>124888</v>
      </c>
      <c r="JF32" s="7">
        <v>54214</v>
      </c>
      <c r="JG32" s="7">
        <v>14842</v>
      </c>
      <c r="JH32" s="7">
        <v>0</v>
      </c>
      <c r="JI32" s="7">
        <v>6913</v>
      </c>
      <c r="JJ32" s="7">
        <v>4943</v>
      </c>
      <c r="JK32" s="7">
        <v>4966</v>
      </c>
      <c r="JL32" s="7">
        <v>1950</v>
      </c>
      <c r="JM32" s="7">
        <v>4545</v>
      </c>
      <c r="JN32" s="7">
        <v>5072</v>
      </c>
      <c r="JO32" s="7">
        <v>5926</v>
      </c>
      <c r="JP32" s="7">
        <v>0</v>
      </c>
      <c r="JQ32" s="7">
        <v>5877</v>
      </c>
      <c r="JR32" s="7">
        <v>0</v>
      </c>
      <c r="JS32" s="7">
        <v>5769</v>
      </c>
      <c r="JT32" s="7">
        <v>4926</v>
      </c>
      <c r="JU32" s="7">
        <v>6477</v>
      </c>
      <c r="JV32" s="7">
        <v>3708</v>
      </c>
      <c r="JW32" s="7">
        <v>38937</v>
      </c>
      <c r="JX32" s="7">
        <v>0</v>
      </c>
      <c r="JY32" s="7">
        <v>0</v>
      </c>
      <c r="JZ32" s="7">
        <v>0</v>
      </c>
      <c r="KA32" s="7">
        <v>0</v>
      </c>
      <c r="KB32" s="7">
        <v>8821</v>
      </c>
      <c r="KC32" s="7">
        <v>0</v>
      </c>
      <c r="KD32" s="7">
        <v>1500</v>
      </c>
      <c r="KE32" s="7">
        <v>0</v>
      </c>
      <c r="KF32" s="7">
        <v>0</v>
      </c>
      <c r="KG32" s="7">
        <v>0</v>
      </c>
      <c r="KH32" s="7">
        <v>0</v>
      </c>
      <c r="KI32" s="7">
        <v>0</v>
      </c>
      <c r="KJ32" s="7">
        <v>0</v>
      </c>
      <c r="KK32" s="7">
        <v>0</v>
      </c>
      <c r="KL32" s="7">
        <v>0</v>
      </c>
      <c r="KM32" s="7">
        <v>0</v>
      </c>
      <c r="KN32" s="7">
        <v>178675</v>
      </c>
      <c r="KO32" s="7">
        <v>0</v>
      </c>
      <c r="KP32" s="7">
        <v>0</v>
      </c>
      <c r="KQ32" s="7">
        <v>0</v>
      </c>
      <c r="KR32" s="7">
        <v>0</v>
      </c>
      <c r="KS32" s="7">
        <v>0</v>
      </c>
      <c r="KT32" s="7">
        <v>0</v>
      </c>
      <c r="KU32" s="7">
        <v>0</v>
      </c>
      <c r="KV32" s="7">
        <v>0</v>
      </c>
      <c r="KW32" s="7">
        <v>6580</v>
      </c>
      <c r="KX32" s="7">
        <v>0</v>
      </c>
      <c r="KY32" s="7">
        <v>0</v>
      </c>
      <c r="KZ32" s="7">
        <v>0</v>
      </c>
      <c r="LA32" s="7">
        <v>0</v>
      </c>
      <c r="LB32" s="7">
        <v>0</v>
      </c>
      <c r="LC32" s="7">
        <v>0</v>
      </c>
      <c r="LD32" s="7">
        <v>0</v>
      </c>
      <c r="LE32" s="7">
        <v>391068</v>
      </c>
      <c r="LF32" s="7">
        <v>0</v>
      </c>
      <c r="LG32" s="7">
        <v>0</v>
      </c>
      <c r="LH32" s="7">
        <v>0</v>
      </c>
      <c r="LI32" s="7">
        <v>0</v>
      </c>
      <c r="LJ32" s="7">
        <v>3850</v>
      </c>
      <c r="LK32" s="7">
        <v>0</v>
      </c>
      <c r="LL32" s="7">
        <v>0</v>
      </c>
      <c r="LM32" s="7">
        <v>0</v>
      </c>
      <c r="LN32" s="7">
        <v>0</v>
      </c>
      <c r="LO32" s="7">
        <v>0</v>
      </c>
      <c r="LP32" s="7">
        <v>411510</v>
      </c>
      <c r="LQ32" s="7">
        <v>0</v>
      </c>
      <c r="LR32" s="7">
        <v>0</v>
      </c>
      <c r="LS32" s="7">
        <v>0</v>
      </c>
      <c r="LT32" s="7">
        <v>0</v>
      </c>
      <c r="LU32" s="7">
        <v>1821</v>
      </c>
      <c r="LV32" s="7">
        <v>0</v>
      </c>
      <c r="LW32" s="7">
        <v>0</v>
      </c>
      <c r="LX32" s="7">
        <v>4510</v>
      </c>
      <c r="LY32" s="7">
        <v>0</v>
      </c>
      <c r="LZ32" s="7">
        <v>10717</v>
      </c>
      <c r="MA32" s="7">
        <v>12507</v>
      </c>
      <c r="MB32" s="7">
        <v>0</v>
      </c>
      <c r="MC32" s="137">
        <v>0</v>
      </c>
      <c r="MD32" s="7">
        <v>0</v>
      </c>
      <c r="ME32" s="7">
        <v>0</v>
      </c>
      <c r="MF32" s="7">
        <v>0</v>
      </c>
      <c r="MG32" s="7">
        <v>0</v>
      </c>
      <c r="MH32" s="7">
        <v>0</v>
      </c>
      <c r="MI32" s="7">
        <v>0</v>
      </c>
      <c r="MJ32" s="7">
        <v>0</v>
      </c>
      <c r="MK32" s="7">
        <v>0</v>
      </c>
      <c r="ML32" s="7">
        <v>0</v>
      </c>
      <c r="MM32" s="138">
        <v>175996</v>
      </c>
      <c r="MN32" s="7">
        <v>0</v>
      </c>
      <c r="MO32" s="7">
        <v>0</v>
      </c>
      <c r="MP32" s="7">
        <v>0</v>
      </c>
      <c r="MQ32" s="7">
        <v>5433</v>
      </c>
      <c r="MR32" s="7">
        <v>305</v>
      </c>
      <c r="MS32" s="7">
        <v>0</v>
      </c>
      <c r="MT32" s="7">
        <v>0</v>
      </c>
      <c r="MU32" s="7">
        <v>1729</v>
      </c>
      <c r="MV32" s="7">
        <v>6614</v>
      </c>
      <c r="MW32" s="7">
        <v>0</v>
      </c>
      <c r="MX32" s="7">
        <v>422</v>
      </c>
      <c r="MY32" s="7">
        <v>0</v>
      </c>
      <c r="MZ32" s="7">
        <v>149710</v>
      </c>
      <c r="NA32" s="137">
        <v>0</v>
      </c>
      <c r="NB32" s="7">
        <v>7182</v>
      </c>
      <c r="NC32" s="7">
        <v>0</v>
      </c>
      <c r="ND32" s="7">
        <v>0</v>
      </c>
      <c r="NE32" s="7">
        <v>0</v>
      </c>
      <c r="NF32" s="7">
        <v>0</v>
      </c>
      <c r="NG32" s="7">
        <v>0</v>
      </c>
      <c r="NH32" s="7">
        <v>0</v>
      </c>
      <c r="NI32" s="7">
        <v>52829</v>
      </c>
      <c r="NJ32" s="7">
        <v>9376</v>
      </c>
      <c r="NK32" s="7">
        <v>13802</v>
      </c>
      <c r="NL32" s="7">
        <v>0</v>
      </c>
      <c r="NM32" s="7">
        <v>750</v>
      </c>
      <c r="NN32" s="7">
        <v>4921</v>
      </c>
      <c r="NO32" s="7">
        <v>0</v>
      </c>
      <c r="NP32" s="7">
        <v>0</v>
      </c>
      <c r="NQ32" s="7">
        <v>38323</v>
      </c>
      <c r="NR32" s="7">
        <v>0</v>
      </c>
      <c r="NS32" s="7">
        <v>0</v>
      </c>
      <c r="NT32" s="7">
        <v>0</v>
      </c>
      <c r="NU32" s="7">
        <v>62784</v>
      </c>
      <c r="NV32" s="7">
        <v>64</v>
      </c>
      <c r="NW32" s="7">
        <v>247161</v>
      </c>
      <c r="NX32" s="7">
        <v>3584</v>
      </c>
      <c r="NY32" s="7">
        <v>0</v>
      </c>
      <c r="NZ32" s="7">
        <v>0</v>
      </c>
      <c r="OA32" s="7">
        <v>14527</v>
      </c>
      <c r="OB32" s="7">
        <v>557408</v>
      </c>
      <c r="OC32" s="7">
        <v>0</v>
      </c>
      <c r="OD32" s="7">
        <v>0</v>
      </c>
      <c r="OE32" s="7">
        <v>0</v>
      </c>
      <c r="OF32" s="7">
        <v>20508</v>
      </c>
      <c r="OG32" s="7">
        <v>0</v>
      </c>
      <c r="OH32" s="7">
        <v>0</v>
      </c>
      <c r="OI32" s="7">
        <v>0</v>
      </c>
      <c r="OJ32" s="7">
        <v>0</v>
      </c>
      <c r="OK32" s="7">
        <v>0</v>
      </c>
      <c r="OL32" s="7">
        <v>750</v>
      </c>
      <c r="OM32" s="7">
        <v>12542</v>
      </c>
      <c r="ON32" s="7">
        <v>0</v>
      </c>
      <c r="OO32" s="7">
        <v>0</v>
      </c>
      <c r="OP32" s="7">
        <v>0</v>
      </c>
      <c r="OQ32" s="7">
        <v>0</v>
      </c>
      <c r="OR32" s="7">
        <v>0</v>
      </c>
      <c r="OS32" s="7">
        <v>0</v>
      </c>
      <c r="OT32" s="7">
        <v>0</v>
      </c>
      <c r="OU32" s="7">
        <v>0</v>
      </c>
      <c r="OV32" s="9"/>
      <c r="OW32" s="150">
        <f t="shared" si="0"/>
        <v>9117402</v>
      </c>
      <c r="OX32" s="6">
        <f t="shared" si="1"/>
        <v>45.743682111230967</v>
      </c>
      <c r="OY32" s="153"/>
      <c r="OZ32" s="6"/>
    </row>
    <row r="33" spans="1:890" s="7" customFormat="1">
      <c r="A33" s="25" t="s">
        <v>13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5111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238630</v>
      </c>
      <c r="CI33" s="7">
        <v>245262</v>
      </c>
      <c r="CJ33" s="7">
        <v>470217</v>
      </c>
      <c r="CK33" s="7">
        <v>187782</v>
      </c>
      <c r="CL33" s="7">
        <v>456413</v>
      </c>
      <c r="CM33" s="7">
        <v>217828</v>
      </c>
      <c r="CN33" s="7">
        <v>141731</v>
      </c>
      <c r="CO33" s="7">
        <v>118056</v>
      </c>
      <c r="CP33" s="7">
        <v>124284</v>
      </c>
      <c r="CQ33" s="7">
        <v>61257</v>
      </c>
      <c r="CR33" s="7">
        <v>294861</v>
      </c>
      <c r="CS33" s="7">
        <v>229375</v>
      </c>
      <c r="CT33" s="7">
        <v>313592</v>
      </c>
      <c r="CU33" s="7">
        <v>209274</v>
      </c>
      <c r="CV33" s="7">
        <v>158424</v>
      </c>
      <c r="CW33" s="7">
        <v>145771</v>
      </c>
      <c r="CX33" s="7">
        <v>123899</v>
      </c>
      <c r="CY33" s="7">
        <v>46307</v>
      </c>
      <c r="CZ33" s="7">
        <v>71875</v>
      </c>
      <c r="DA33" s="7">
        <v>171026</v>
      </c>
      <c r="DB33" s="7">
        <v>137101</v>
      </c>
      <c r="DC33" s="7">
        <v>234154</v>
      </c>
      <c r="DD33" s="7">
        <v>10584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6145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690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Q33" s="7">
        <v>0</v>
      </c>
      <c r="ER33" s="7">
        <v>0</v>
      </c>
      <c r="ES33" s="7">
        <v>0</v>
      </c>
      <c r="ET33" s="7">
        <v>23219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25370</v>
      </c>
      <c r="FJ33" s="7">
        <v>65251</v>
      </c>
      <c r="FK33" s="7">
        <v>61682</v>
      </c>
      <c r="FL33" s="7">
        <v>2900</v>
      </c>
      <c r="FM33" s="7">
        <v>6030</v>
      </c>
      <c r="FN33" s="7">
        <v>5078</v>
      </c>
      <c r="FO33" s="7">
        <v>0</v>
      </c>
      <c r="FP33" s="7">
        <v>472</v>
      </c>
      <c r="FQ33" s="7">
        <v>17340</v>
      </c>
      <c r="FR33" s="7">
        <v>24970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3434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7">
        <v>0</v>
      </c>
      <c r="IC33" s="7">
        <v>0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>
        <v>0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0</v>
      </c>
      <c r="IR33" s="7">
        <v>0</v>
      </c>
      <c r="IS33" s="7">
        <v>0</v>
      </c>
      <c r="IT33" s="7">
        <v>0</v>
      </c>
      <c r="IU33" s="7">
        <v>0</v>
      </c>
      <c r="IV33" s="7">
        <v>0</v>
      </c>
      <c r="IW33" s="7">
        <v>0</v>
      </c>
      <c r="IX33" s="7">
        <v>0</v>
      </c>
      <c r="IY33" s="7">
        <v>0</v>
      </c>
      <c r="IZ33" s="7">
        <v>0</v>
      </c>
      <c r="JA33" s="7">
        <v>0</v>
      </c>
      <c r="JB33" s="7">
        <v>0</v>
      </c>
      <c r="JC33" s="7">
        <v>0</v>
      </c>
      <c r="JD33" s="7">
        <v>0</v>
      </c>
      <c r="JE33" s="7">
        <v>0</v>
      </c>
      <c r="JF33" s="7">
        <v>0</v>
      </c>
      <c r="JG33" s="7">
        <v>0</v>
      </c>
      <c r="JH33" s="7">
        <v>0</v>
      </c>
      <c r="JI33" s="7">
        <v>0</v>
      </c>
      <c r="JJ33" s="7">
        <v>0</v>
      </c>
      <c r="JK33" s="7">
        <v>0</v>
      </c>
      <c r="JL33" s="7">
        <v>0</v>
      </c>
      <c r="JM33" s="7">
        <v>0</v>
      </c>
      <c r="JN33" s="7">
        <v>0</v>
      </c>
      <c r="JO33" s="7">
        <v>0</v>
      </c>
      <c r="JP33" s="7">
        <v>0</v>
      </c>
      <c r="JQ33" s="7">
        <v>0</v>
      </c>
      <c r="JR33" s="7">
        <v>0</v>
      </c>
      <c r="JS33" s="7">
        <v>0</v>
      </c>
      <c r="JT33" s="7">
        <v>0</v>
      </c>
      <c r="JU33" s="7">
        <v>0</v>
      </c>
      <c r="JV33" s="7">
        <v>0</v>
      </c>
      <c r="JW33" s="7">
        <v>0</v>
      </c>
      <c r="JX33" s="7">
        <v>0</v>
      </c>
      <c r="JY33" s="7">
        <v>0</v>
      </c>
      <c r="JZ33" s="7">
        <v>0</v>
      </c>
      <c r="KA33" s="7">
        <v>0</v>
      </c>
      <c r="KB33" s="7">
        <v>0</v>
      </c>
      <c r="KC33" s="7">
        <v>0</v>
      </c>
      <c r="KD33" s="7">
        <v>0</v>
      </c>
      <c r="KE33" s="7">
        <v>0</v>
      </c>
      <c r="KF33" s="7">
        <v>0</v>
      </c>
      <c r="KG33" s="7">
        <v>0</v>
      </c>
      <c r="KH33" s="7">
        <v>0</v>
      </c>
      <c r="KI33" s="7">
        <v>0</v>
      </c>
      <c r="KJ33" s="7">
        <v>0</v>
      </c>
      <c r="KK33" s="7">
        <v>0</v>
      </c>
      <c r="KL33" s="7">
        <v>0</v>
      </c>
      <c r="KM33" s="7">
        <v>0</v>
      </c>
      <c r="KN33" s="7">
        <v>0</v>
      </c>
      <c r="KO33" s="7">
        <v>0</v>
      </c>
      <c r="KP33" s="7">
        <v>0</v>
      </c>
      <c r="KQ33" s="7">
        <v>0</v>
      </c>
      <c r="KR33" s="7">
        <v>0</v>
      </c>
      <c r="KS33" s="7">
        <v>0</v>
      </c>
      <c r="KT33" s="7">
        <v>0</v>
      </c>
      <c r="KU33" s="7">
        <v>0</v>
      </c>
      <c r="KV33" s="7">
        <v>0</v>
      </c>
      <c r="KW33" s="7">
        <v>0</v>
      </c>
      <c r="KX33" s="7">
        <v>0</v>
      </c>
      <c r="KY33" s="7">
        <v>0</v>
      </c>
      <c r="KZ33" s="7">
        <v>0</v>
      </c>
      <c r="LA33" s="7">
        <v>10032</v>
      </c>
      <c r="LB33" s="7">
        <v>0</v>
      </c>
      <c r="LC33" s="7">
        <v>0</v>
      </c>
      <c r="LD33" s="7">
        <v>0</v>
      </c>
      <c r="LE33" s="7">
        <v>0</v>
      </c>
      <c r="LF33" s="7">
        <v>0</v>
      </c>
      <c r="LG33" s="7">
        <v>0</v>
      </c>
      <c r="LH33" s="7">
        <v>0</v>
      </c>
      <c r="LI33" s="7">
        <v>0</v>
      </c>
      <c r="LJ33" s="7">
        <v>0</v>
      </c>
      <c r="LK33" s="7">
        <v>0</v>
      </c>
      <c r="LL33" s="7">
        <v>0</v>
      </c>
      <c r="LM33" s="7">
        <v>0</v>
      </c>
      <c r="LN33" s="7">
        <v>0</v>
      </c>
      <c r="LO33" s="7">
        <v>0</v>
      </c>
      <c r="LP33" s="7">
        <v>234880</v>
      </c>
      <c r="LQ33" s="7">
        <v>0</v>
      </c>
      <c r="LR33" s="7">
        <v>0</v>
      </c>
      <c r="LS33" s="7">
        <v>0</v>
      </c>
      <c r="LT33" s="7">
        <v>0</v>
      </c>
      <c r="LU33" s="7">
        <v>0</v>
      </c>
      <c r="LV33" s="7">
        <v>0</v>
      </c>
      <c r="LW33" s="7">
        <v>12954</v>
      </c>
      <c r="LX33" s="7">
        <v>0</v>
      </c>
      <c r="LY33" s="7">
        <v>0</v>
      </c>
      <c r="LZ33" s="7">
        <v>22032</v>
      </c>
      <c r="MA33" s="7">
        <v>0</v>
      </c>
      <c r="MB33" s="7">
        <v>125</v>
      </c>
      <c r="MC33" s="137">
        <v>0</v>
      </c>
      <c r="MD33" s="7">
        <v>0</v>
      </c>
      <c r="ME33" s="7">
        <v>0</v>
      </c>
      <c r="MF33" s="7">
        <v>0</v>
      </c>
      <c r="MG33" s="7">
        <v>0</v>
      </c>
      <c r="MH33" s="7">
        <v>0</v>
      </c>
      <c r="MI33" s="7">
        <v>0</v>
      </c>
      <c r="MJ33" s="7">
        <v>0</v>
      </c>
      <c r="MK33" s="7">
        <v>0</v>
      </c>
      <c r="ML33" s="7">
        <v>0</v>
      </c>
      <c r="MM33" s="138">
        <v>2264</v>
      </c>
      <c r="MN33" s="7">
        <v>2541</v>
      </c>
      <c r="MO33" s="7">
        <v>0</v>
      </c>
      <c r="MP33" s="7">
        <v>0</v>
      </c>
      <c r="MQ33" s="7">
        <v>0</v>
      </c>
      <c r="MR33" s="7">
        <v>0</v>
      </c>
      <c r="MS33" s="7">
        <v>0</v>
      </c>
      <c r="MT33" s="7">
        <v>0</v>
      </c>
      <c r="MU33" s="7">
        <v>0</v>
      </c>
      <c r="MV33" s="7">
        <v>57894</v>
      </c>
      <c r="MW33" s="7">
        <v>0</v>
      </c>
      <c r="MX33" s="7">
        <v>0</v>
      </c>
      <c r="MY33" s="7">
        <v>0</v>
      </c>
      <c r="MZ33" s="7">
        <v>0</v>
      </c>
      <c r="NA33" s="137">
        <v>0</v>
      </c>
      <c r="NB33" s="7">
        <v>0</v>
      </c>
      <c r="NC33" s="7">
        <v>0</v>
      </c>
      <c r="ND33" s="7">
        <v>0</v>
      </c>
      <c r="NE33" s="7">
        <v>0</v>
      </c>
      <c r="NF33" s="7">
        <v>0</v>
      </c>
      <c r="NG33" s="7">
        <v>0</v>
      </c>
      <c r="NH33" s="7">
        <v>0</v>
      </c>
      <c r="NI33" s="7">
        <v>0</v>
      </c>
      <c r="NJ33" s="7">
        <v>0</v>
      </c>
      <c r="NK33" s="7">
        <v>0</v>
      </c>
      <c r="NL33" s="7">
        <v>0</v>
      </c>
      <c r="NM33" s="7">
        <v>0</v>
      </c>
      <c r="NN33" s="7">
        <v>0</v>
      </c>
      <c r="NO33" s="7">
        <v>0</v>
      </c>
      <c r="NP33" s="7">
        <v>0</v>
      </c>
      <c r="NQ33" s="7">
        <v>0</v>
      </c>
      <c r="NR33" s="7">
        <v>0</v>
      </c>
      <c r="NS33" s="7">
        <v>0</v>
      </c>
      <c r="NT33" s="7">
        <v>0</v>
      </c>
      <c r="NU33" s="7">
        <v>180</v>
      </c>
      <c r="NV33" s="7">
        <v>0</v>
      </c>
      <c r="NW33" s="7">
        <v>0</v>
      </c>
      <c r="NX33" s="7">
        <v>0</v>
      </c>
      <c r="NY33" s="7">
        <v>0</v>
      </c>
      <c r="NZ33" s="7">
        <v>0</v>
      </c>
      <c r="OA33" s="7">
        <v>0</v>
      </c>
      <c r="OB33" s="7">
        <v>0</v>
      </c>
      <c r="OC33" s="7">
        <v>0</v>
      </c>
      <c r="OD33" s="7">
        <v>0</v>
      </c>
      <c r="OE33" s="7">
        <v>0</v>
      </c>
      <c r="OF33" s="7">
        <v>0</v>
      </c>
      <c r="OG33" s="7">
        <v>0</v>
      </c>
      <c r="OH33" s="7">
        <v>0</v>
      </c>
      <c r="OI33" s="7">
        <v>0</v>
      </c>
      <c r="OJ33" s="7">
        <v>0</v>
      </c>
      <c r="OK33" s="7">
        <v>0</v>
      </c>
      <c r="OL33" s="7">
        <v>0</v>
      </c>
      <c r="OM33" s="7">
        <v>0</v>
      </c>
      <c r="ON33" s="7">
        <v>0</v>
      </c>
      <c r="OO33" s="7">
        <v>1800347</v>
      </c>
      <c r="OP33" s="7">
        <v>0</v>
      </c>
      <c r="OQ33" s="7">
        <v>0</v>
      </c>
      <c r="OR33" s="7">
        <v>0</v>
      </c>
      <c r="OS33" s="7">
        <v>0</v>
      </c>
      <c r="OT33" s="7">
        <v>0</v>
      </c>
      <c r="OU33" s="7">
        <v>0</v>
      </c>
      <c r="OV33" s="9"/>
      <c r="OW33" s="150">
        <f t="shared" si="0"/>
        <v>6798644</v>
      </c>
      <c r="OX33" s="6">
        <f t="shared" si="1"/>
        <v>34.110046910669041</v>
      </c>
      <c r="OY33" s="153"/>
      <c r="OZ33" s="6"/>
    </row>
    <row r="34" spans="1:890" s="7" customFormat="1">
      <c r="A34" s="25" t="s">
        <v>14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13888</v>
      </c>
      <c r="BC34" s="7">
        <v>27162</v>
      </c>
      <c r="BD34" s="7">
        <v>24192</v>
      </c>
      <c r="BE34" s="7">
        <v>39462</v>
      </c>
      <c r="BF34" s="7">
        <v>50852</v>
      </c>
      <c r="BG34" s="7">
        <v>56052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16725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1193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1784</v>
      </c>
      <c r="EK34" s="7">
        <v>11976</v>
      </c>
      <c r="EL34" s="7">
        <v>0</v>
      </c>
      <c r="EM34" s="7">
        <v>0</v>
      </c>
      <c r="EN34" s="7">
        <v>0</v>
      </c>
      <c r="EO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32589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138037</v>
      </c>
      <c r="HF34" s="7">
        <v>486704</v>
      </c>
      <c r="HG34" s="7">
        <v>0</v>
      </c>
      <c r="HH34" s="7">
        <v>268323</v>
      </c>
      <c r="HI34" s="7">
        <v>0</v>
      </c>
      <c r="HJ34" s="7">
        <v>-386</v>
      </c>
      <c r="HK34" s="7">
        <v>173201</v>
      </c>
      <c r="HL34" s="7">
        <v>76350</v>
      </c>
      <c r="HM34" s="7">
        <v>15657</v>
      </c>
      <c r="HN34" s="7">
        <v>30928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655</v>
      </c>
      <c r="HV34" s="7">
        <v>0</v>
      </c>
      <c r="HW34" s="7">
        <v>0</v>
      </c>
      <c r="HX34" s="7">
        <v>225090</v>
      </c>
      <c r="HY34" s="7">
        <v>152459</v>
      </c>
      <c r="HZ34" s="7">
        <v>0</v>
      </c>
      <c r="IA34" s="7">
        <v>0</v>
      </c>
      <c r="IB34" s="7">
        <v>0</v>
      </c>
      <c r="IC34" s="7">
        <v>0</v>
      </c>
      <c r="ID34" s="7">
        <v>0</v>
      </c>
      <c r="IE34" s="7">
        <v>0</v>
      </c>
      <c r="IF34" s="7">
        <v>0</v>
      </c>
      <c r="IG34" s="7">
        <v>0</v>
      </c>
      <c r="IH34" s="7">
        <v>0</v>
      </c>
      <c r="II34" s="7">
        <v>0</v>
      </c>
      <c r="IJ34" s="7">
        <v>0</v>
      </c>
      <c r="IK34" s="7">
        <v>0</v>
      </c>
      <c r="IL34" s="7">
        <v>0</v>
      </c>
      <c r="IM34" s="7">
        <v>0</v>
      </c>
      <c r="IN34" s="7">
        <v>0</v>
      </c>
      <c r="IO34" s="7">
        <v>0</v>
      </c>
      <c r="IP34" s="7">
        <v>0</v>
      </c>
      <c r="IQ34" s="7">
        <v>0</v>
      </c>
      <c r="IR34" s="7">
        <v>0</v>
      </c>
      <c r="IS34" s="7">
        <v>0</v>
      </c>
      <c r="IT34" s="7">
        <v>0</v>
      </c>
      <c r="IU34" s="7">
        <v>0</v>
      </c>
      <c r="IV34" s="7">
        <v>0</v>
      </c>
      <c r="IW34" s="7">
        <v>0</v>
      </c>
      <c r="IX34" s="7">
        <v>0</v>
      </c>
      <c r="IY34" s="7">
        <v>0</v>
      </c>
      <c r="IZ34" s="7">
        <v>0</v>
      </c>
      <c r="JA34" s="7">
        <v>0</v>
      </c>
      <c r="JB34" s="7">
        <v>0</v>
      </c>
      <c r="JC34" s="7">
        <v>0</v>
      </c>
      <c r="JD34" s="7">
        <v>0</v>
      </c>
      <c r="JE34" s="7">
        <v>0</v>
      </c>
      <c r="JF34" s="7">
        <v>0</v>
      </c>
      <c r="JG34" s="7">
        <v>0</v>
      </c>
      <c r="JH34" s="7">
        <v>0</v>
      </c>
      <c r="JI34" s="7">
        <v>0</v>
      </c>
      <c r="JJ34" s="7">
        <v>0</v>
      </c>
      <c r="JK34" s="7">
        <v>0</v>
      </c>
      <c r="JL34" s="7">
        <v>0</v>
      </c>
      <c r="JM34" s="7">
        <v>0</v>
      </c>
      <c r="JN34" s="7">
        <v>0</v>
      </c>
      <c r="JO34" s="7">
        <v>0</v>
      </c>
      <c r="JP34" s="7">
        <v>0</v>
      </c>
      <c r="JQ34" s="7">
        <v>0</v>
      </c>
      <c r="JR34" s="7">
        <v>0</v>
      </c>
      <c r="JS34" s="7">
        <v>0</v>
      </c>
      <c r="JT34" s="7">
        <v>0</v>
      </c>
      <c r="JU34" s="7">
        <v>0</v>
      </c>
      <c r="JV34" s="7">
        <v>0</v>
      </c>
      <c r="JW34" s="7">
        <v>0</v>
      </c>
      <c r="JX34" s="7">
        <v>9756</v>
      </c>
      <c r="JY34" s="7">
        <v>0</v>
      </c>
      <c r="JZ34" s="7">
        <v>0</v>
      </c>
      <c r="KA34" s="7">
        <v>0</v>
      </c>
      <c r="KB34" s="7">
        <v>0</v>
      </c>
      <c r="KC34" s="7">
        <v>0</v>
      </c>
      <c r="KD34" s="7">
        <v>0</v>
      </c>
      <c r="KE34" s="7">
        <v>0</v>
      </c>
      <c r="KF34" s="7">
        <v>0</v>
      </c>
      <c r="KG34" s="7">
        <v>0</v>
      </c>
      <c r="KH34" s="7">
        <v>0</v>
      </c>
      <c r="KI34" s="7">
        <v>0</v>
      </c>
      <c r="KJ34" s="7">
        <v>0</v>
      </c>
      <c r="KK34" s="7">
        <v>0</v>
      </c>
      <c r="KL34" s="7">
        <v>0</v>
      </c>
      <c r="KM34" s="7">
        <v>0</v>
      </c>
      <c r="KN34" s="7">
        <v>338103</v>
      </c>
      <c r="KO34" s="7">
        <v>0</v>
      </c>
      <c r="KP34" s="7">
        <v>13641</v>
      </c>
      <c r="KQ34" s="7">
        <v>0</v>
      </c>
      <c r="KR34" s="7">
        <v>0</v>
      </c>
      <c r="KS34" s="7">
        <v>0</v>
      </c>
      <c r="KT34" s="7">
        <v>0</v>
      </c>
      <c r="KU34" s="7">
        <v>0</v>
      </c>
      <c r="KV34" s="7">
        <v>0</v>
      </c>
      <c r="KW34" s="7">
        <v>0</v>
      </c>
      <c r="KX34" s="7">
        <v>0</v>
      </c>
      <c r="KY34" s="7">
        <v>0</v>
      </c>
      <c r="KZ34" s="7">
        <v>0</v>
      </c>
      <c r="LA34" s="7">
        <v>6968</v>
      </c>
      <c r="LB34" s="7">
        <v>211046</v>
      </c>
      <c r="LC34" s="7">
        <v>179469</v>
      </c>
      <c r="LD34" s="7">
        <v>0</v>
      </c>
      <c r="LE34" s="7">
        <v>0</v>
      </c>
      <c r="LF34" s="7">
        <v>0</v>
      </c>
      <c r="LG34" s="7">
        <v>0</v>
      </c>
      <c r="LH34" s="7">
        <v>0</v>
      </c>
      <c r="LI34" s="7">
        <v>0</v>
      </c>
      <c r="LJ34" s="7">
        <v>0</v>
      </c>
      <c r="LK34" s="7">
        <v>0</v>
      </c>
      <c r="LL34" s="7">
        <v>0</v>
      </c>
      <c r="LM34" s="7">
        <v>0</v>
      </c>
      <c r="LN34" s="7">
        <v>0</v>
      </c>
      <c r="LO34" s="7">
        <v>0</v>
      </c>
      <c r="LP34" s="7">
        <v>408217</v>
      </c>
      <c r="LQ34" s="7">
        <v>0</v>
      </c>
      <c r="LR34" s="7">
        <v>0</v>
      </c>
      <c r="LS34" s="7">
        <v>0</v>
      </c>
      <c r="LT34" s="7">
        <v>0</v>
      </c>
      <c r="LU34" s="7">
        <v>19978</v>
      </c>
      <c r="LV34" s="7">
        <v>0</v>
      </c>
      <c r="LW34" s="7">
        <v>0</v>
      </c>
      <c r="LX34" s="7">
        <v>0</v>
      </c>
      <c r="LY34" s="7">
        <v>0</v>
      </c>
      <c r="LZ34" s="7">
        <v>0</v>
      </c>
      <c r="MA34" s="7">
        <v>0</v>
      </c>
      <c r="MB34" s="7">
        <v>0</v>
      </c>
      <c r="MC34" s="137">
        <v>0</v>
      </c>
      <c r="MD34" s="7">
        <v>0</v>
      </c>
      <c r="ME34" s="7">
        <v>0</v>
      </c>
      <c r="MF34" s="7">
        <v>0</v>
      </c>
      <c r="MG34" s="7">
        <v>0</v>
      </c>
      <c r="MH34" s="7">
        <v>0</v>
      </c>
      <c r="MI34" s="7">
        <v>0</v>
      </c>
      <c r="MJ34" s="7">
        <v>0</v>
      </c>
      <c r="MK34" s="7">
        <v>0</v>
      </c>
      <c r="ML34" s="7">
        <v>0</v>
      </c>
      <c r="MM34" s="138">
        <v>0</v>
      </c>
      <c r="MN34" s="7">
        <v>0</v>
      </c>
      <c r="MO34" s="7">
        <v>0</v>
      </c>
      <c r="MP34" s="7">
        <v>0</v>
      </c>
      <c r="MQ34" s="7">
        <v>0</v>
      </c>
      <c r="MR34" s="7">
        <v>0</v>
      </c>
      <c r="MS34" s="7">
        <v>0</v>
      </c>
      <c r="MT34" s="7">
        <v>0</v>
      </c>
      <c r="MU34" s="7">
        <v>0</v>
      </c>
      <c r="MV34" s="7">
        <v>0</v>
      </c>
      <c r="MW34" s="7">
        <v>0</v>
      </c>
      <c r="MX34" s="7">
        <v>0</v>
      </c>
      <c r="MY34" s="7">
        <v>0</v>
      </c>
      <c r="MZ34" s="7">
        <v>0</v>
      </c>
      <c r="NA34" s="137">
        <v>0</v>
      </c>
      <c r="NB34" s="7">
        <v>0</v>
      </c>
      <c r="NC34" s="7">
        <v>0</v>
      </c>
      <c r="ND34" s="7">
        <v>0</v>
      </c>
      <c r="NE34" s="7">
        <v>15475</v>
      </c>
      <c r="NF34" s="7">
        <v>0</v>
      </c>
      <c r="NG34" s="7">
        <v>0</v>
      </c>
      <c r="NH34" s="7">
        <v>0</v>
      </c>
      <c r="NI34" s="7">
        <v>0</v>
      </c>
      <c r="NJ34" s="7">
        <v>0</v>
      </c>
      <c r="NK34" s="7">
        <v>0</v>
      </c>
      <c r="NL34" s="7">
        <v>0</v>
      </c>
      <c r="NM34" s="7">
        <v>0</v>
      </c>
      <c r="NN34" s="7">
        <v>0</v>
      </c>
      <c r="NO34" s="7">
        <v>0</v>
      </c>
      <c r="NP34" s="7">
        <v>0</v>
      </c>
      <c r="NQ34" s="7">
        <v>0</v>
      </c>
      <c r="NR34" s="7">
        <v>0</v>
      </c>
      <c r="NS34" s="7">
        <v>0</v>
      </c>
      <c r="NT34" s="7">
        <v>0</v>
      </c>
      <c r="NU34" s="7">
        <v>37790</v>
      </c>
      <c r="NV34" s="7">
        <v>0</v>
      </c>
      <c r="NW34" s="7">
        <v>0</v>
      </c>
      <c r="NX34" s="7">
        <v>0</v>
      </c>
      <c r="NY34" s="7">
        <v>0</v>
      </c>
      <c r="NZ34" s="7">
        <v>0</v>
      </c>
      <c r="OA34" s="7">
        <v>0</v>
      </c>
      <c r="OB34" s="7">
        <v>0</v>
      </c>
      <c r="OC34" s="7">
        <v>0</v>
      </c>
      <c r="OD34" s="7">
        <v>0</v>
      </c>
      <c r="OE34" s="7">
        <v>0</v>
      </c>
      <c r="OF34" s="7">
        <v>827734</v>
      </c>
      <c r="OG34" s="7">
        <v>17614</v>
      </c>
      <c r="OH34" s="7">
        <v>0</v>
      </c>
      <c r="OI34" s="7">
        <v>0</v>
      </c>
      <c r="OJ34" s="7">
        <v>0</v>
      </c>
      <c r="OK34" s="7">
        <v>0</v>
      </c>
      <c r="OL34" s="7">
        <v>0</v>
      </c>
      <c r="OM34" s="7">
        <v>0</v>
      </c>
      <c r="ON34" s="7">
        <v>0</v>
      </c>
      <c r="OO34" s="7">
        <v>0</v>
      </c>
      <c r="OP34" s="7">
        <v>0</v>
      </c>
      <c r="OQ34" s="7">
        <v>0</v>
      </c>
      <c r="OR34" s="7">
        <v>2683</v>
      </c>
      <c r="OS34" s="7">
        <v>0</v>
      </c>
      <c r="OT34" s="7">
        <v>0</v>
      </c>
      <c r="OU34" s="7">
        <v>0</v>
      </c>
      <c r="OV34" s="9"/>
      <c r="OW34" s="150">
        <f t="shared" si="0"/>
        <v>3931367</v>
      </c>
      <c r="OX34" s="6">
        <f t="shared" si="1"/>
        <v>19.724391039309637</v>
      </c>
      <c r="OY34" s="153"/>
      <c r="OZ34" s="6"/>
    </row>
    <row r="35" spans="1:890" s="7" customFormat="1">
      <c r="A35" s="25" t="s">
        <v>15</v>
      </c>
      <c r="B35" s="7">
        <v>559277</v>
      </c>
      <c r="C35" s="7">
        <v>4617215</v>
      </c>
      <c r="D35" s="7">
        <v>904046</v>
      </c>
      <c r="E35" s="7">
        <v>8357117</v>
      </c>
      <c r="F35" s="7">
        <v>3808104</v>
      </c>
      <c r="G35" s="7">
        <v>5677204</v>
      </c>
      <c r="H35" s="7">
        <v>4494898</v>
      </c>
      <c r="I35" s="7">
        <v>864184</v>
      </c>
      <c r="J35" s="7">
        <v>1205650</v>
      </c>
      <c r="K35" s="7">
        <v>1157780</v>
      </c>
      <c r="L35" s="7">
        <v>2085782</v>
      </c>
      <c r="M35" s="7">
        <v>2735839</v>
      </c>
      <c r="N35" s="7">
        <v>670833</v>
      </c>
      <c r="O35" s="7">
        <v>52217</v>
      </c>
      <c r="P35" s="7">
        <v>77554</v>
      </c>
      <c r="Q35" s="7">
        <v>895592</v>
      </c>
      <c r="R35" s="7">
        <v>2322062</v>
      </c>
      <c r="S35" s="7">
        <v>4280368</v>
      </c>
      <c r="T35" s="7">
        <v>2983639</v>
      </c>
      <c r="U35" s="7">
        <v>989514</v>
      </c>
      <c r="V35" s="7">
        <v>1822350</v>
      </c>
      <c r="W35" s="7">
        <v>1608654</v>
      </c>
      <c r="X35" s="7">
        <v>1499904</v>
      </c>
      <c r="Y35" s="7">
        <v>2768633</v>
      </c>
      <c r="Z35" s="7">
        <v>3172660</v>
      </c>
      <c r="AA35" s="7">
        <v>2636835</v>
      </c>
      <c r="AB35" s="7">
        <v>2856746</v>
      </c>
      <c r="AC35" s="7">
        <v>2815000</v>
      </c>
      <c r="AD35" s="7">
        <v>61621392</v>
      </c>
      <c r="AE35" s="7">
        <v>44058816</v>
      </c>
      <c r="AF35" s="7">
        <v>1936964</v>
      </c>
      <c r="AG35" s="7">
        <v>5402845</v>
      </c>
      <c r="AH35" s="7">
        <v>3453016</v>
      </c>
      <c r="AI35" s="7">
        <v>3512094</v>
      </c>
      <c r="AJ35" s="7">
        <v>3644479</v>
      </c>
      <c r="AK35" s="7">
        <v>3848638</v>
      </c>
      <c r="AL35" s="7">
        <v>4576063</v>
      </c>
      <c r="AM35" s="7">
        <v>5439557</v>
      </c>
      <c r="AN35" s="7">
        <v>6585189</v>
      </c>
      <c r="AO35" s="7">
        <v>3314159</v>
      </c>
      <c r="AP35" s="7">
        <v>3303625</v>
      </c>
      <c r="AQ35" s="7">
        <v>4874518</v>
      </c>
      <c r="AR35" s="7">
        <v>4471431</v>
      </c>
      <c r="AS35" s="7">
        <v>3748852</v>
      </c>
      <c r="AT35" s="7">
        <v>5764607</v>
      </c>
      <c r="AU35" s="7">
        <v>4182623</v>
      </c>
      <c r="AV35" s="7">
        <v>3313460</v>
      </c>
      <c r="AW35" s="7">
        <v>4515498</v>
      </c>
      <c r="AX35" s="7">
        <v>3625843</v>
      </c>
      <c r="AY35" s="7">
        <v>7151107</v>
      </c>
      <c r="AZ35" s="7">
        <v>6281246</v>
      </c>
      <c r="BA35" s="7">
        <v>6221861</v>
      </c>
      <c r="BB35" s="7">
        <v>644601</v>
      </c>
      <c r="BC35" s="7">
        <v>1094705</v>
      </c>
      <c r="BD35" s="7">
        <v>2869105</v>
      </c>
      <c r="BE35" s="7">
        <v>1695956</v>
      </c>
      <c r="BF35" s="7">
        <v>3003948</v>
      </c>
      <c r="BG35" s="7">
        <v>2166126</v>
      </c>
      <c r="BH35" s="7">
        <v>1811349</v>
      </c>
      <c r="BI35" s="7">
        <v>705183</v>
      </c>
      <c r="BJ35" s="7">
        <v>10803516</v>
      </c>
      <c r="BK35" s="7">
        <v>12665851</v>
      </c>
      <c r="BL35" s="7">
        <v>1706191</v>
      </c>
      <c r="BM35" s="7">
        <v>636544</v>
      </c>
      <c r="BN35" s="7">
        <v>3511424</v>
      </c>
      <c r="BO35" s="7">
        <v>7407968</v>
      </c>
      <c r="BP35" s="7">
        <v>2620379</v>
      </c>
      <c r="BQ35" s="7">
        <v>3647629</v>
      </c>
      <c r="BR35" s="7">
        <v>3344067</v>
      </c>
      <c r="BS35" s="7">
        <v>2944079</v>
      </c>
      <c r="BT35" s="7">
        <v>1643032</v>
      </c>
      <c r="BU35" s="7">
        <v>4860598</v>
      </c>
      <c r="BV35" s="7">
        <v>4232416</v>
      </c>
      <c r="BW35" s="7">
        <v>3568242</v>
      </c>
      <c r="BX35" s="7">
        <v>968442</v>
      </c>
      <c r="BY35" s="7">
        <v>2418160</v>
      </c>
      <c r="BZ35" s="7">
        <v>2730450</v>
      </c>
      <c r="CA35" s="7">
        <v>6800246</v>
      </c>
      <c r="CB35" s="7">
        <v>854913</v>
      </c>
      <c r="CC35" s="7">
        <v>2166970</v>
      </c>
      <c r="CD35" s="7">
        <v>831318</v>
      </c>
      <c r="CE35" s="7">
        <v>2974711</v>
      </c>
      <c r="CF35" s="7">
        <v>3635219</v>
      </c>
      <c r="CG35" s="7">
        <v>2425315</v>
      </c>
      <c r="CH35" s="7">
        <v>6910270</v>
      </c>
      <c r="CI35" s="7">
        <v>5950792</v>
      </c>
      <c r="CJ35" s="7">
        <v>8727752</v>
      </c>
      <c r="CK35" s="7">
        <v>5133317</v>
      </c>
      <c r="CL35" s="7">
        <v>10601467</v>
      </c>
      <c r="CM35" s="7">
        <v>5885220</v>
      </c>
      <c r="CN35" s="7">
        <v>2986072</v>
      </c>
      <c r="CO35" s="7">
        <v>3310542</v>
      </c>
      <c r="CP35" s="7">
        <v>4314965</v>
      </c>
      <c r="CQ35" s="7">
        <v>4228137</v>
      </c>
      <c r="CR35" s="7">
        <v>4427715</v>
      </c>
      <c r="CS35" s="7">
        <v>6543726</v>
      </c>
      <c r="CT35" s="7">
        <v>6202114</v>
      </c>
      <c r="CU35" s="7">
        <v>5309270</v>
      </c>
      <c r="CV35" s="7">
        <v>6359902</v>
      </c>
      <c r="CW35" s="7">
        <v>5345838</v>
      </c>
      <c r="CX35" s="7">
        <v>3663533</v>
      </c>
      <c r="CY35" s="7">
        <v>2625642</v>
      </c>
      <c r="CZ35" s="7">
        <v>3772349</v>
      </c>
      <c r="DA35" s="7">
        <v>5893641</v>
      </c>
      <c r="DB35" s="7">
        <v>5480717</v>
      </c>
      <c r="DC35" s="7">
        <v>5736259</v>
      </c>
      <c r="DD35" s="7">
        <v>2753772</v>
      </c>
      <c r="DE35" s="7">
        <v>10620751</v>
      </c>
      <c r="DF35" s="7">
        <v>504578</v>
      </c>
      <c r="DG35" s="7">
        <v>2944489</v>
      </c>
      <c r="DH35" s="7">
        <v>1778075</v>
      </c>
      <c r="DI35" s="7">
        <v>1963502</v>
      </c>
      <c r="DJ35" s="7">
        <v>1880977</v>
      </c>
      <c r="DK35" s="7">
        <v>3612532</v>
      </c>
      <c r="DL35" s="7">
        <v>1021174</v>
      </c>
      <c r="DM35" s="7">
        <v>3776099</v>
      </c>
      <c r="DN35" s="7">
        <v>2236978</v>
      </c>
      <c r="DO35" s="7">
        <v>3114210</v>
      </c>
      <c r="DP35" s="7">
        <v>3383583</v>
      </c>
      <c r="DQ35" s="7">
        <v>2185263</v>
      </c>
      <c r="DR35" s="7">
        <v>645600</v>
      </c>
      <c r="DS35" s="7">
        <v>478291</v>
      </c>
      <c r="DT35" s="7">
        <v>4665275</v>
      </c>
      <c r="DU35" s="7">
        <v>1371594</v>
      </c>
      <c r="DV35" s="7">
        <v>717704</v>
      </c>
      <c r="DW35" s="7">
        <v>7260339</v>
      </c>
      <c r="DX35" s="7">
        <v>3539717</v>
      </c>
      <c r="DY35" s="7">
        <v>1795501</v>
      </c>
      <c r="DZ35" s="7">
        <v>6460802</v>
      </c>
      <c r="EA35" s="7">
        <v>3262857</v>
      </c>
      <c r="EB35" s="7">
        <v>3164371</v>
      </c>
      <c r="EC35" s="7">
        <v>2962771</v>
      </c>
      <c r="ED35" s="7">
        <v>908336</v>
      </c>
      <c r="EE35" s="7">
        <v>2775679</v>
      </c>
      <c r="EF35" s="7">
        <v>1423701</v>
      </c>
      <c r="EG35" s="7">
        <v>951805</v>
      </c>
      <c r="EH35" s="7">
        <v>1531351</v>
      </c>
      <c r="EI35" s="7">
        <v>2764380</v>
      </c>
      <c r="EJ35" s="7">
        <v>761296</v>
      </c>
      <c r="EK35" s="7">
        <v>1141264</v>
      </c>
      <c r="EL35" s="7">
        <v>1011818</v>
      </c>
      <c r="EM35" s="7">
        <v>1638095</v>
      </c>
      <c r="EN35" s="7">
        <v>3060633</v>
      </c>
      <c r="EO35" s="7">
        <v>4501076</v>
      </c>
      <c r="EP35" s="7">
        <v>2524129</v>
      </c>
      <c r="EQ35" s="7">
        <v>2375012</v>
      </c>
      <c r="ER35" s="7">
        <v>1079902</v>
      </c>
      <c r="ES35" s="7">
        <v>2075524</v>
      </c>
      <c r="ET35" s="7">
        <v>5490212</v>
      </c>
      <c r="EU35" s="7">
        <v>1223759</v>
      </c>
      <c r="EV35" s="7">
        <v>360779</v>
      </c>
      <c r="EW35" s="7">
        <v>2701699</v>
      </c>
      <c r="EX35" s="7">
        <v>1281022</v>
      </c>
      <c r="EY35" s="7">
        <v>1723808</v>
      </c>
      <c r="EZ35" s="7">
        <v>619517</v>
      </c>
      <c r="FA35" s="7">
        <v>4415933</v>
      </c>
      <c r="FB35" s="7">
        <v>1702128</v>
      </c>
      <c r="FC35" s="7">
        <v>2324258</v>
      </c>
      <c r="FD35" s="7">
        <v>1441860</v>
      </c>
      <c r="FE35" s="7">
        <v>4069350</v>
      </c>
      <c r="FF35" s="7">
        <v>4421757</v>
      </c>
      <c r="FG35" s="7">
        <v>423300</v>
      </c>
      <c r="FH35" s="7">
        <v>1800204</v>
      </c>
      <c r="FI35" s="7">
        <v>2971364</v>
      </c>
      <c r="FJ35" s="7">
        <v>2472806</v>
      </c>
      <c r="FK35" s="7">
        <v>5145027</v>
      </c>
      <c r="FL35" s="7">
        <v>1640544</v>
      </c>
      <c r="FM35" s="7">
        <v>5849897</v>
      </c>
      <c r="FN35" s="7">
        <v>4446319</v>
      </c>
      <c r="FO35" s="7">
        <v>6681262</v>
      </c>
      <c r="FP35" s="7">
        <v>2011856</v>
      </c>
      <c r="FQ35" s="7">
        <v>1250446</v>
      </c>
      <c r="FR35" s="7">
        <v>3012102</v>
      </c>
      <c r="FS35" s="7">
        <v>1053239</v>
      </c>
      <c r="FT35" s="7">
        <v>1781952</v>
      </c>
      <c r="FU35" s="7">
        <v>411023</v>
      </c>
      <c r="FV35" s="7">
        <v>20165728</v>
      </c>
      <c r="FW35" s="7">
        <v>4065066</v>
      </c>
      <c r="FX35" s="7">
        <v>4200861</v>
      </c>
      <c r="FY35" s="7">
        <v>4010387</v>
      </c>
      <c r="FZ35" s="7">
        <v>1019506</v>
      </c>
      <c r="GA35" s="7">
        <v>1011076</v>
      </c>
      <c r="GB35" s="7">
        <v>2012789</v>
      </c>
      <c r="GC35" s="7">
        <v>1880977</v>
      </c>
      <c r="GD35" s="7">
        <v>11291120</v>
      </c>
      <c r="GE35" s="7">
        <v>2382447</v>
      </c>
      <c r="GF35" s="7">
        <v>2195482</v>
      </c>
      <c r="GG35" s="7">
        <v>1273357</v>
      </c>
      <c r="GH35" s="7">
        <v>2822355</v>
      </c>
      <c r="GI35" s="7">
        <v>431481</v>
      </c>
      <c r="GJ35" s="7">
        <v>3054517</v>
      </c>
      <c r="GK35" s="7">
        <v>1097691</v>
      </c>
      <c r="GL35" s="7">
        <v>2578595</v>
      </c>
      <c r="GM35" s="7">
        <v>7809999</v>
      </c>
      <c r="GN35" s="7">
        <v>226089</v>
      </c>
      <c r="GO35" s="7">
        <v>751867</v>
      </c>
      <c r="GP35" s="7">
        <v>1319013</v>
      </c>
      <c r="GQ35" s="7">
        <v>1767550</v>
      </c>
      <c r="GR35" s="7">
        <v>1525619</v>
      </c>
      <c r="GS35" s="7">
        <v>969264</v>
      </c>
      <c r="GT35" s="7">
        <v>3084676</v>
      </c>
      <c r="GU35" s="7">
        <v>3439969</v>
      </c>
      <c r="GV35" s="7">
        <v>12318913</v>
      </c>
      <c r="GW35" s="7">
        <v>474398</v>
      </c>
      <c r="GX35" s="7">
        <v>3383204</v>
      </c>
      <c r="GY35" s="7">
        <v>4031028</v>
      </c>
      <c r="GZ35" s="7">
        <v>5381713</v>
      </c>
      <c r="HA35" s="7">
        <v>4485485</v>
      </c>
      <c r="HB35" s="7">
        <v>2092998</v>
      </c>
      <c r="HC35" s="7">
        <v>354597</v>
      </c>
      <c r="HD35" s="7">
        <v>1175242</v>
      </c>
      <c r="HE35" s="7">
        <v>5225317</v>
      </c>
      <c r="HF35" s="7">
        <v>5362090</v>
      </c>
      <c r="HG35" s="7">
        <v>1873092</v>
      </c>
      <c r="HH35" s="7">
        <v>4301000</v>
      </c>
      <c r="HI35" s="7">
        <v>2573544</v>
      </c>
      <c r="HJ35" s="7">
        <v>1309599</v>
      </c>
      <c r="HK35" s="7">
        <v>3762072</v>
      </c>
      <c r="HL35" s="7">
        <v>1543256</v>
      </c>
      <c r="HM35" s="7">
        <v>1274830</v>
      </c>
      <c r="HN35" s="7">
        <v>3007763</v>
      </c>
      <c r="HO35" s="7">
        <v>5220725</v>
      </c>
      <c r="HP35" s="7">
        <v>4309180</v>
      </c>
      <c r="HQ35" s="7">
        <v>3007662</v>
      </c>
      <c r="HR35" s="7">
        <v>850124</v>
      </c>
      <c r="HS35" s="7">
        <v>2896100</v>
      </c>
      <c r="HT35" s="7">
        <v>4151347</v>
      </c>
      <c r="HU35" s="7">
        <v>3051769</v>
      </c>
      <c r="HV35" s="7">
        <v>2902787</v>
      </c>
      <c r="HW35" s="7">
        <v>1196459</v>
      </c>
      <c r="HX35" s="7">
        <v>4743914</v>
      </c>
      <c r="HY35" s="7">
        <v>1922301</v>
      </c>
      <c r="HZ35" s="7">
        <v>542962</v>
      </c>
      <c r="IA35" s="7">
        <v>3055876</v>
      </c>
      <c r="IB35" s="7">
        <v>979144</v>
      </c>
      <c r="IC35" s="7">
        <v>373461</v>
      </c>
      <c r="ID35" s="7">
        <v>644392</v>
      </c>
      <c r="IE35" s="7">
        <v>3175024</v>
      </c>
      <c r="IF35" s="7">
        <v>1667081</v>
      </c>
      <c r="IG35" s="7">
        <v>322778</v>
      </c>
      <c r="IH35" s="7">
        <v>4575512</v>
      </c>
      <c r="II35" s="7">
        <v>615031</v>
      </c>
      <c r="IJ35" s="7">
        <v>1047324</v>
      </c>
      <c r="IK35" s="7">
        <v>1280933</v>
      </c>
      <c r="IL35" s="7">
        <v>3389563</v>
      </c>
      <c r="IM35" s="7">
        <v>1092904</v>
      </c>
      <c r="IN35" s="7">
        <v>1393885</v>
      </c>
      <c r="IO35" s="7">
        <v>1438398</v>
      </c>
      <c r="IP35" s="7">
        <v>2397412</v>
      </c>
      <c r="IQ35" s="7">
        <v>2286998</v>
      </c>
      <c r="IR35" s="7">
        <v>1058381</v>
      </c>
      <c r="IS35" s="7">
        <v>1577025</v>
      </c>
      <c r="IT35" s="7">
        <v>863213</v>
      </c>
      <c r="IU35" s="7">
        <v>1683551</v>
      </c>
      <c r="IV35" s="7">
        <v>504885</v>
      </c>
      <c r="IW35" s="7">
        <v>1236169</v>
      </c>
      <c r="IX35" s="7">
        <v>309233</v>
      </c>
      <c r="IY35" s="7">
        <v>119777</v>
      </c>
      <c r="IZ35" s="7">
        <v>2999741</v>
      </c>
      <c r="JA35" s="7">
        <v>2056292</v>
      </c>
      <c r="JB35" s="7">
        <v>1061861</v>
      </c>
      <c r="JC35" s="7">
        <v>7615069</v>
      </c>
      <c r="JD35" s="7">
        <v>870850</v>
      </c>
      <c r="JE35" s="7">
        <v>5396991</v>
      </c>
      <c r="JF35" s="7">
        <v>4691659</v>
      </c>
      <c r="JG35" s="7">
        <v>2648740</v>
      </c>
      <c r="JH35" s="7">
        <v>1435493</v>
      </c>
      <c r="JI35" s="7">
        <v>6630411</v>
      </c>
      <c r="JJ35" s="7">
        <v>5909036</v>
      </c>
      <c r="JK35" s="7">
        <v>8189793</v>
      </c>
      <c r="JL35" s="7">
        <v>5321969</v>
      </c>
      <c r="JM35" s="7">
        <v>6452220</v>
      </c>
      <c r="JN35" s="7">
        <v>6071226</v>
      </c>
      <c r="JO35" s="7">
        <v>6336849</v>
      </c>
      <c r="JP35" s="7">
        <v>5813096</v>
      </c>
      <c r="JQ35" s="7">
        <v>6814613</v>
      </c>
      <c r="JR35" s="7">
        <v>4827382</v>
      </c>
      <c r="JS35" s="7">
        <v>6457182</v>
      </c>
      <c r="JT35" s="7">
        <v>6641712</v>
      </c>
      <c r="JU35" s="7">
        <v>9379458</v>
      </c>
      <c r="JV35" s="7">
        <v>6107875</v>
      </c>
      <c r="JW35" s="7">
        <v>19525558</v>
      </c>
      <c r="JX35" s="7">
        <v>632734</v>
      </c>
      <c r="JY35" s="7">
        <v>2926774</v>
      </c>
      <c r="JZ35" s="7">
        <v>293408</v>
      </c>
      <c r="KA35" s="7">
        <v>1984473</v>
      </c>
      <c r="KB35" s="7">
        <v>3483059</v>
      </c>
      <c r="KC35" s="7">
        <v>1997994</v>
      </c>
      <c r="KD35" s="7">
        <v>1719275</v>
      </c>
      <c r="KE35" s="7">
        <v>3180125</v>
      </c>
      <c r="KF35" s="7">
        <v>5709179</v>
      </c>
      <c r="KG35" s="7">
        <v>1188461</v>
      </c>
      <c r="KH35" s="7">
        <v>1756185</v>
      </c>
      <c r="KI35" s="7">
        <v>1720865</v>
      </c>
      <c r="KJ35" s="7">
        <v>760545</v>
      </c>
      <c r="KK35" s="7">
        <v>3009883</v>
      </c>
      <c r="KL35" s="7">
        <v>938172</v>
      </c>
      <c r="KM35" s="7">
        <v>3260681</v>
      </c>
      <c r="KN35" s="7">
        <v>3768309</v>
      </c>
      <c r="KO35" s="7">
        <v>2092998</v>
      </c>
      <c r="KP35" s="7">
        <v>1668613</v>
      </c>
      <c r="KQ35" s="7">
        <v>3223017</v>
      </c>
      <c r="KR35" s="7">
        <v>345595</v>
      </c>
      <c r="KS35" s="7">
        <v>620961</v>
      </c>
      <c r="KT35" s="7">
        <v>2738678</v>
      </c>
      <c r="KU35" s="7">
        <v>1256566</v>
      </c>
      <c r="KV35" s="7">
        <v>1862542</v>
      </c>
      <c r="KW35" s="7">
        <v>1268484</v>
      </c>
      <c r="KX35" s="7">
        <v>1132106</v>
      </c>
      <c r="KY35" s="7">
        <v>1655218</v>
      </c>
      <c r="KZ35" s="7">
        <v>515394</v>
      </c>
      <c r="LA35" s="7">
        <v>1576756</v>
      </c>
      <c r="LB35" s="7">
        <v>5154769</v>
      </c>
      <c r="LC35" s="7">
        <v>3102043</v>
      </c>
      <c r="LD35" s="7">
        <v>4210189</v>
      </c>
      <c r="LE35" s="7">
        <v>4693403</v>
      </c>
      <c r="LF35" s="7">
        <v>1860636</v>
      </c>
      <c r="LG35" s="7">
        <v>9535615</v>
      </c>
      <c r="LH35" s="7">
        <v>1776528</v>
      </c>
      <c r="LI35" s="7">
        <v>1009523</v>
      </c>
      <c r="LJ35" s="7">
        <v>8116727</v>
      </c>
      <c r="LK35" s="7">
        <v>790851</v>
      </c>
      <c r="LL35" s="7">
        <v>711282</v>
      </c>
      <c r="LM35" s="7">
        <v>2833072</v>
      </c>
      <c r="LN35" s="7">
        <v>535856</v>
      </c>
      <c r="LO35" s="7">
        <v>4535561</v>
      </c>
      <c r="LP35" s="7">
        <v>16624843</v>
      </c>
      <c r="LQ35" s="7">
        <v>2292975</v>
      </c>
      <c r="LR35" s="7">
        <v>1832329</v>
      </c>
      <c r="LS35" s="7">
        <v>1589765</v>
      </c>
      <c r="LT35" s="7">
        <v>258775</v>
      </c>
      <c r="LU35" s="7">
        <v>3490738</v>
      </c>
      <c r="LV35" s="7">
        <v>1210117</v>
      </c>
      <c r="LW35" s="7">
        <v>1117748</v>
      </c>
      <c r="LX35" s="7">
        <v>1435942</v>
      </c>
      <c r="LY35" s="7">
        <v>1543193</v>
      </c>
      <c r="LZ35" s="7">
        <v>6044282</v>
      </c>
      <c r="MA35" s="7">
        <v>945444</v>
      </c>
      <c r="MB35" s="7">
        <v>280566</v>
      </c>
      <c r="MC35" s="116">
        <v>976033</v>
      </c>
      <c r="MD35" s="7">
        <v>612957</v>
      </c>
      <c r="ME35" s="7">
        <v>1535662</v>
      </c>
      <c r="MF35" s="7">
        <v>2515126</v>
      </c>
      <c r="MG35" s="7">
        <v>1850911</v>
      </c>
      <c r="MH35" s="7">
        <v>159098</v>
      </c>
      <c r="MI35" s="7">
        <v>334915</v>
      </c>
      <c r="MJ35" s="7">
        <v>1370154</v>
      </c>
      <c r="MK35" s="7">
        <v>180039</v>
      </c>
      <c r="ML35" s="7">
        <v>3002781</v>
      </c>
      <c r="MM35" s="111">
        <v>6943151</v>
      </c>
      <c r="MN35" s="7">
        <v>5050654</v>
      </c>
      <c r="MO35" s="7">
        <v>31519586</v>
      </c>
      <c r="MP35" s="7">
        <v>1760895</v>
      </c>
      <c r="MQ35" s="7">
        <v>2003164</v>
      </c>
      <c r="MR35" s="7">
        <v>2795832</v>
      </c>
      <c r="MS35" s="7">
        <v>3657557</v>
      </c>
      <c r="MT35" s="7">
        <v>4443543</v>
      </c>
      <c r="MU35" s="7">
        <v>723588</v>
      </c>
      <c r="MV35" s="7">
        <v>3496504</v>
      </c>
      <c r="MW35" s="7">
        <v>491458</v>
      </c>
      <c r="MX35" s="7">
        <v>1412162</v>
      </c>
      <c r="MY35" s="7">
        <v>2308690</v>
      </c>
      <c r="MZ35" s="7">
        <v>7825189</v>
      </c>
      <c r="NA35" s="116">
        <v>464143</v>
      </c>
      <c r="NB35" s="7">
        <v>1066267</v>
      </c>
      <c r="NC35" s="7">
        <v>664454</v>
      </c>
      <c r="ND35" s="7">
        <v>505423</v>
      </c>
      <c r="NE35" s="7">
        <v>1297820</v>
      </c>
      <c r="NF35" s="7">
        <v>1135666</v>
      </c>
      <c r="NG35" s="7">
        <v>1908600</v>
      </c>
      <c r="NH35" s="7">
        <v>2986630</v>
      </c>
      <c r="NI35" s="7">
        <v>832802</v>
      </c>
      <c r="NJ35" s="7">
        <v>1858731</v>
      </c>
      <c r="NK35" s="7">
        <v>1837777</v>
      </c>
      <c r="NL35" s="7">
        <v>1465766</v>
      </c>
      <c r="NM35" s="7">
        <v>2102899</v>
      </c>
      <c r="NN35" s="7">
        <v>1656269</v>
      </c>
      <c r="NO35" s="7">
        <v>1158192</v>
      </c>
      <c r="NP35" s="7">
        <v>3142802</v>
      </c>
      <c r="NQ35" s="7">
        <v>2441677</v>
      </c>
      <c r="NR35" s="7">
        <v>607104</v>
      </c>
      <c r="NS35" s="7">
        <v>1417039</v>
      </c>
      <c r="NT35" s="7">
        <v>673933</v>
      </c>
      <c r="NU35" s="7">
        <v>4739228</v>
      </c>
      <c r="NV35" s="7">
        <v>2890791</v>
      </c>
      <c r="NW35" s="7">
        <v>3612532</v>
      </c>
      <c r="NX35" s="7">
        <v>4605132</v>
      </c>
      <c r="NY35" s="7">
        <v>448550</v>
      </c>
      <c r="NZ35" s="7">
        <v>553008</v>
      </c>
      <c r="OA35" s="7">
        <v>3827782</v>
      </c>
      <c r="OB35" s="7">
        <v>20490346</v>
      </c>
      <c r="OC35" s="7">
        <v>4218868</v>
      </c>
      <c r="OD35" s="7">
        <v>495712</v>
      </c>
      <c r="OE35" s="7">
        <v>713089</v>
      </c>
      <c r="OF35" s="7">
        <v>4623054</v>
      </c>
      <c r="OG35" s="7">
        <v>4057431</v>
      </c>
      <c r="OH35" s="7">
        <v>1104017</v>
      </c>
      <c r="OI35" s="7">
        <v>4566917</v>
      </c>
      <c r="OJ35" s="7">
        <v>1535479</v>
      </c>
      <c r="OK35" s="7">
        <v>2927530</v>
      </c>
      <c r="OL35" s="7">
        <v>1684949</v>
      </c>
      <c r="OM35" s="7">
        <v>1650006</v>
      </c>
      <c r="ON35" s="7">
        <v>167161</v>
      </c>
      <c r="OO35" s="7">
        <v>5748150</v>
      </c>
      <c r="OP35" s="7">
        <v>203701</v>
      </c>
      <c r="OQ35" s="7">
        <v>3092844</v>
      </c>
      <c r="OR35" s="7">
        <v>2284485</v>
      </c>
      <c r="OS35" s="7">
        <v>3725551</v>
      </c>
      <c r="OT35" s="7">
        <v>2771034</v>
      </c>
      <c r="OU35" s="7">
        <v>822537</v>
      </c>
      <c r="OV35" s="9"/>
      <c r="OW35" s="150">
        <f t="shared" si="0"/>
        <v>1387946989</v>
      </c>
      <c r="OX35" s="6">
        <f t="shared" si="1"/>
        <v>6963.5852243935478</v>
      </c>
      <c r="OY35" s="153"/>
      <c r="OZ35" s="6"/>
    </row>
    <row r="36" spans="1:890" s="7" customFormat="1">
      <c r="A36" s="26" t="s">
        <v>960</v>
      </c>
      <c r="B36" s="7">
        <v>3835</v>
      </c>
      <c r="C36" s="7">
        <v>46649</v>
      </c>
      <c r="D36" s="7">
        <v>47677</v>
      </c>
      <c r="E36" s="7">
        <v>43798</v>
      </c>
      <c r="F36" s="7">
        <v>71752</v>
      </c>
      <c r="G36" s="7">
        <v>30481</v>
      </c>
      <c r="H36" s="7">
        <v>89632</v>
      </c>
      <c r="I36" s="7">
        <v>0</v>
      </c>
      <c r="J36" s="7">
        <v>77157</v>
      </c>
      <c r="K36" s="7">
        <v>31394</v>
      </c>
      <c r="L36" s="7">
        <v>114794</v>
      </c>
      <c r="M36" s="7">
        <v>210733</v>
      </c>
      <c r="N36" s="7">
        <v>58243</v>
      </c>
      <c r="O36" s="7">
        <v>850</v>
      </c>
      <c r="P36" s="7">
        <v>0</v>
      </c>
      <c r="Q36" s="7">
        <v>0</v>
      </c>
      <c r="R36" s="7">
        <v>150532</v>
      </c>
      <c r="S36" s="7">
        <v>100867</v>
      </c>
      <c r="T36" s="7">
        <v>86479</v>
      </c>
      <c r="U36" s="7">
        <v>114213</v>
      </c>
      <c r="V36" s="7">
        <v>42218</v>
      </c>
      <c r="W36" s="7">
        <v>116021</v>
      </c>
      <c r="X36" s="7">
        <v>96348</v>
      </c>
      <c r="Y36" s="7">
        <v>154509</v>
      </c>
      <c r="Z36" s="7">
        <v>133565</v>
      </c>
      <c r="AA36" s="7">
        <v>54359</v>
      </c>
      <c r="AB36" s="7">
        <v>122067</v>
      </c>
      <c r="AC36" s="7">
        <v>72324</v>
      </c>
      <c r="AD36" s="7">
        <v>1423278</v>
      </c>
      <c r="AE36" s="7">
        <v>2039496</v>
      </c>
      <c r="AF36" s="7">
        <v>38275</v>
      </c>
      <c r="AG36" s="7">
        <v>366269</v>
      </c>
      <c r="AH36" s="7">
        <v>318552</v>
      </c>
      <c r="AI36" s="7">
        <v>118826</v>
      </c>
      <c r="AJ36" s="7">
        <v>173438</v>
      </c>
      <c r="AK36" s="7">
        <v>306722</v>
      </c>
      <c r="AL36" s="7">
        <v>537299</v>
      </c>
      <c r="AM36" s="7">
        <v>284928</v>
      </c>
      <c r="AN36" s="7">
        <v>479240</v>
      </c>
      <c r="AO36" s="7">
        <v>222237</v>
      </c>
      <c r="AP36" s="7">
        <v>223344</v>
      </c>
      <c r="AQ36" s="7">
        <v>339030</v>
      </c>
      <c r="AR36" s="7">
        <v>170535</v>
      </c>
      <c r="AS36" s="7">
        <v>49532</v>
      </c>
      <c r="AT36" s="7">
        <v>112930</v>
      </c>
      <c r="AU36" s="7">
        <v>118051</v>
      </c>
      <c r="AV36" s="7">
        <v>198292</v>
      </c>
      <c r="AW36" s="7">
        <v>419860</v>
      </c>
      <c r="AX36" s="7">
        <v>141338</v>
      </c>
      <c r="AY36" s="7">
        <v>71894</v>
      </c>
      <c r="AZ36" s="7">
        <v>202401</v>
      </c>
      <c r="BA36" s="7">
        <v>378429</v>
      </c>
      <c r="BB36" s="7">
        <v>15886</v>
      </c>
      <c r="BC36" s="7">
        <v>64804</v>
      </c>
      <c r="BD36" s="7">
        <v>103521</v>
      </c>
      <c r="BE36" s="7">
        <v>70688</v>
      </c>
      <c r="BF36" s="7">
        <v>39539</v>
      </c>
      <c r="BG36" s="7">
        <v>98635</v>
      </c>
      <c r="BH36" s="7">
        <v>2244879</v>
      </c>
      <c r="BI36" s="7">
        <v>13218</v>
      </c>
      <c r="BJ36" s="7">
        <v>280115</v>
      </c>
      <c r="BK36" s="7">
        <v>3072218</v>
      </c>
      <c r="BL36" s="7">
        <v>0</v>
      </c>
      <c r="BM36" s="7">
        <v>0</v>
      </c>
      <c r="BN36" s="7">
        <v>165331</v>
      </c>
      <c r="BO36" s="7">
        <v>109248</v>
      </c>
      <c r="BP36" s="7">
        <v>78337</v>
      </c>
      <c r="BQ36" s="7">
        <v>38181</v>
      </c>
      <c r="BR36" s="7">
        <v>25424</v>
      </c>
      <c r="BS36" s="7">
        <v>86390</v>
      </c>
      <c r="BT36" s="7">
        <v>78896</v>
      </c>
      <c r="BU36" s="7">
        <v>162847</v>
      </c>
      <c r="BV36" s="7">
        <v>85045</v>
      </c>
      <c r="BW36" s="7">
        <v>114420</v>
      </c>
      <c r="BX36" s="7">
        <v>40767</v>
      </c>
      <c r="BY36" s="7">
        <v>30047</v>
      </c>
      <c r="BZ36" s="7">
        <v>0</v>
      </c>
      <c r="CA36" s="7">
        <v>4085</v>
      </c>
      <c r="CB36" s="7">
        <v>0</v>
      </c>
      <c r="CC36" s="7">
        <v>75012</v>
      </c>
      <c r="CD36" s="7">
        <v>50904</v>
      </c>
      <c r="CE36" s="7">
        <v>179060</v>
      </c>
      <c r="CF36" s="7">
        <v>120759</v>
      </c>
      <c r="CG36" s="7">
        <v>124078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1300</v>
      </c>
      <c r="DE36" s="7">
        <v>336498</v>
      </c>
      <c r="DF36" s="7">
        <v>124252</v>
      </c>
      <c r="DG36" s="7">
        <v>119280</v>
      </c>
      <c r="DH36" s="7">
        <v>69336</v>
      </c>
      <c r="DI36" s="7">
        <v>37650</v>
      </c>
      <c r="DJ36" s="7">
        <v>74655</v>
      </c>
      <c r="DK36" s="7">
        <v>48409</v>
      </c>
      <c r="DL36" s="7">
        <v>26672</v>
      </c>
      <c r="DM36" s="7">
        <v>31685</v>
      </c>
      <c r="DN36" s="7">
        <v>56260</v>
      </c>
      <c r="DO36" s="7">
        <v>156224</v>
      </c>
      <c r="DP36" s="7">
        <v>177993</v>
      </c>
      <c r="DQ36" s="7">
        <v>36320</v>
      </c>
      <c r="DR36" s="7">
        <v>31286</v>
      </c>
      <c r="DS36" s="7">
        <v>13261</v>
      </c>
      <c r="DT36" s="7">
        <v>197287</v>
      </c>
      <c r="DU36" s="7">
        <v>104311</v>
      </c>
      <c r="DV36" s="7">
        <v>2254</v>
      </c>
      <c r="DW36" s="7">
        <v>365497</v>
      </c>
      <c r="DX36" s="7">
        <v>72250</v>
      </c>
      <c r="DY36" s="7">
        <v>17973</v>
      </c>
      <c r="DZ36" s="7">
        <v>147475</v>
      </c>
      <c r="EA36" s="7">
        <v>142245</v>
      </c>
      <c r="EB36" s="7">
        <v>241086</v>
      </c>
      <c r="EC36" s="7">
        <v>75155</v>
      </c>
      <c r="ED36" s="7">
        <v>18822</v>
      </c>
      <c r="EE36" s="7">
        <v>128175</v>
      </c>
      <c r="EF36" s="7">
        <v>90997</v>
      </c>
      <c r="EG36" s="7">
        <v>54550</v>
      </c>
      <c r="EH36" s="7">
        <v>61488</v>
      </c>
      <c r="EI36" s="7">
        <v>10464</v>
      </c>
      <c r="EJ36" s="7">
        <v>923</v>
      </c>
      <c r="EK36" s="7">
        <v>25564</v>
      </c>
      <c r="EL36" s="7">
        <v>45751</v>
      </c>
      <c r="EM36" s="7">
        <v>16630</v>
      </c>
      <c r="EN36" s="7">
        <v>81785</v>
      </c>
      <c r="EO36" s="7">
        <v>298984</v>
      </c>
      <c r="EP36" s="7">
        <v>47500</v>
      </c>
      <c r="EQ36" s="7">
        <v>42791</v>
      </c>
      <c r="ER36" s="7">
        <v>66665</v>
      </c>
      <c r="ES36" s="7">
        <v>30573</v>
      </c>
      <c r="ET36" s="7">
        <v>231333</v>
      </c>
      <c r="EU36" s="7">
        <v>24376</v>
      </c>
      <c r="EV36" s="7">
        <v>24562</v>
      </c>
      <c r="EW36" s="7">
        <v>103822</v>
      </c>
      <c r="EX36" s="7">
        <v>0</v>
      </c>
      <c r="EY36" s="7">
        <v>118985</v>
      </c>
      <c r="EZ36" s="7">
        <v>28904</v>
      </c>
      <c r="FA36" s="7">
        <v>51793</v>
      </c>
      <c r="FB36" s="7">
        <v>0</v>
      </c>
      <c r="FC36" s="7">
        <v>1879</v>
      </c>
      <c r="FD36" s="7">
        <v>1771</v>
      </c>
      <c r="FE36" s="7">
        <v>56387</v>
      </c>
      <c r="FF36" s="7">
        <v>63934</v>
      </c>
      <c r="FG36" s="7">
        <v>0</v>
      </c>
      <c r="FH36" s="7">
        <v>108481</v>
      </c>
      <c r="FI36" s="7">
        <v>50329</v>
      </c>
      <c r="FJ36" s="7">
        <v>99741</v>
      </c>
      <c r="FK36" s="7">
        <v>104115</v>
      </c>
      <c r="FL36" s="7">
        <v>36746</v>
      </c>
      <c r="FM36" s="7">
        <v>233358</v>
      </c>
      <c r="FN36" s="7">
        <v>134722</v>
      </c>
      <c r="FO36" s="7">
        <v>235328</v>
      </c>
      <c r="FP36" s="7">
        <v>95449</v>
      </c>
      <c r="FQ36" s="7">
        <v>833587</v>
      </c>
      <c r="FR36" s="7">
        <v>75313</v>
      </c>
      <c r="FS36" s="7">
        <v>39791</v>
      </c>
      <c r="FT36" s="7">
        <v>48355</v>
      </c>
      <c r="FU36" s="7">
        <v>2883</v>
      </c>
      <c r="FV36" s="7">
        <v>1840743</v>
      </c>
      <c r="FW36" s="7">
        <v>472386</v>
      </c>
      <c r="FX36" s="7">
        <v>80843</v>
      </c>
      <c r="FY36" s="7">
        <v>106041</v>
      </c>
      <c r="FZ36" s="7">
        <v>5044</v>
      </c>
      <c r="GA36" s="7">
        <v>0</v>
      </c>
      <c r="GB36" s="7">
        <v>49450</v>
      </c>
      <c r="GC36" s="7">
        <v>74655</v>
      </c>
      <c r="GD36" s="7">
        <v>0</v>
      </c>
      <c r="GE36" s="7">
        <v>224853</v>
      </c>
      <c r="GF36" s="7">
        <v>212028</v>
      </c>
      <c r="GG36" s="7">
        <v>75937</v>
      </c>
      <c r="GH36" s="7">
        <v>57962</v>
      </c>
      <c r="GI36" s="7">
        <v>53108</v>
      </c>
      <c r="GJ36" s="7">
        <v>312138</v>
      </c>
      <c r="GK36" s="7">
        <v>38481</v>
      </c>
      <c r="GL36" s="7">
        <v>164875</v>
      </c>
      <c r="GM36" s="7">
        <v>88821</v>
      </c>
      <c r="GN36" s="7">
        <v>2835</v>
      </c>
      <c r="GO36" s="7">
        <v>44130</v>
      </c>
      <c r="GP36" s="7">
        <v>0</v>
      </c>
      <c r="GQ36" s="7">
        <v>50489</v>
      </c>
      <c r="GR36" s="7">
        <v>9227</v>
      </c>
      <c r="GS36" s="7">
        <v>17361</v>
      </c>
      <c r="GT36" s="7">
        <v>120036</v>
      </c>
      <c r="GU36" s="7">
        <v>129589</v>
      </c>
      <c r="GV36" s="7">
        <v>59500</v>
      </c>
      <c r="GW36" s="7">
        <v>91863</v>
      </c>
      <c r="GX36" s="7">
        <v>14835</v>
      </c>
      <c r="GY36" s="7">
        <v>82148</v>
      </c>
      <c r="GZ36" s="7">
        <v>69421</v>
      </c>
      <c r="HA36" s="7">
        <v>43299</v>
      </c>
      <c r="HB36" s="7">
        <v>88429</v>
      </c>
      <c r="HC36" s="7">
        <v>16000</v>
      </c>
      <c r="HD36" s="7">
        <v>136017</v>
      </c>
      <c r="HE36" s="7">
        <v>133699</v>
      </c>
      <c r="HF36" s="7">
        <v>112431</v>
      </c>
      <c r="HG36" s="7">
        <v>58520</v>
      </c>
      <c r="HH36" s="7">
        <v>204405</v>
      </c>
      <c r="HI36" s="7">
        <v>141574</v>
      </c>
      <c r="HJ36" s="7">
        <v>91627</v>
      </c>
      <c r="HK36" s="7">
        <v>246135</v>
      </c>
      <c r="HL36" s="7">
        <v>70848</v>
      </c>
      <c r="HM36" s="7">
        <v>101042</v>
      </c>
      <c r="HN36" s="7">
        <v>150250</v>
      </c>
      <c r="HO36" s="7">
        <v>110570</v>
      </c>
      <c r="HP36" s="7">
        <v>189595</v>
      </c>
      <c r="HQ36" s="7">
        <v>117777</v>
      </c>
      <c r="HR36" s="7">
        <v>41467</v>
      </c>
      <c r="HS36" s="7">
        <v>233022</v>
      </c>
      <c r="HT36" s="7">
        <v>266822</v>
      </c>
      <c r="HU36" s="7">
        <v>70606</v>
      </c>
      <c r="HV36" s="7">
        <v>103580</v>
      </c>
      <c r="HW36" s="7">
        <v>52836</v>
      </c>
      <c r="HX36" s="7">
        <v>227359</v>
      </c>
      <c r="HY36" s="7">
        <v>133729</v>
      </c>
      <c r="HZ36" s="7">
        <v>117228</v>
      </c>
      <c r="IA36" s="7">
        <v>368654</v>
      </c>
      <c r="IB36" s="7">
        <v>52788</v>
      </c>
      <c r="IC36" s="7">
        <v>10571</v>
      </c>
      <c r="ID36" s="7">
        <v>12568</v>
      </c>
      <c r="IE36" s="7">
        <v>81712</v>
      </c>
      <c r="IF36" s="7">
        <v>38794</v>
      </c>
      <c r="IG36" s="7">
        <v>19506</v>
      </c>
      <c r="IH36" s="7">
        <v>202195</v>
      </c>
      <c r="II36" s="7">
        <v>15403</v>
      </c>
      <c r="IJ36" s="7">
        <v>13127</v>
      </c>
      <c r="IK36" s="7">
        <v>129942</v>
      </c>
      <c r="IL36" s="7">
        <v>56374</v>
      </c>
      <c r="IM36" s="7">
        <v>62583</v>
      </c>
      <c r="IN36" s="7">
        <v>147143</v>
      </c>
      <c r="IO36" s="7">
        <v>75431</v>
      </c>
      <c r="IP36" s="7">
        <v>97287</v>
      </c>
      <c r="IQ36" s="7">
        <v>55704</v>
      </c>
      <c r="IR36" s="7">
        <v>70249</v>
      </c>
      <c r="IS36" s="7">
        <v>98039</v>
      </c>
      <c r="IT36" s="7">
        <v>85241</v>
      </c>
      <c r="IU36" s="7">
        <v>101756</v>
      </c>
      <c r="IV36" s="7">
        <v>11710</v>
      </c>
      <c r="IW36" s="7">
        <v>108966</v>
      </c>
      <c r="IX36" s="7">
        <v>23564</v>
      </c>
      <c r="IY36" s="7">
        <v>10500</v>
      </c>
      <c r="IZ36" s="7">
        <v>331852</v>
      </c>
      <c r="JA36" s="7">
        <v>30557</v>
      </c>
      <c r="JB36" s="7">
        <v>2898</v>
      </c>
      <c r="JC36" s="7">
        <v>340318</v>
      </c>
      <c r="JD36" s="7">
        <v>28118</v>
      </c>
      <c r="JE36" s="7">
        <v>344306</v>
      </c>
      <c r="JF36" s="7">
        <v>247681</v>
      </c>
      <c r="JG36" s="7">
        <v>249210</v>
      </c>
      <c r="JH36" s="7">
        <v>37749</v>
      </c>
      <c r="JI36" s="7">
        <v>222898</v>
      </c>
      <c r="JJ36" s="7">
        <v>104823</v>
      </c>
      <c r="JK36" s="7">
        <v>266324</v>
      </c>
      <c r="JL36" s="7">
        <v>165744</v>
      </c>
      <c r="JM36" s="7">
        <v>217205</v>
      </c>
      <c r="JN36" s="7">
        <v>283608</v>
      </c>
      <c r="JO36" s="7">
        <v>288497</v>
      </c>
      <c r="JP36" s="7">
        <v>232593</v>
      </c>
      <c r="JQ36" s="7">
        <v>216267</v>
      </c>
      <c r="JR36" s="7">
        <v>32064</v>
      </c>
      <c r="JS36" s="7">
        <v>196744</v>
      </c>
      <c r="JT36" s="7">
        <v>353435</v>
      </c>
      <c r="JU36" s="7">
        <v>275283</v>
      </c>
      <c r="JV36" s="7">
        <v>241078</v>
      </c>
      <c r="JW36" s="7">
        <v>307453</v>
      </c>
      <c r="JX36" s="7">
        <v>69640</v>
      </c>
      <c r="JY36" s="7">
        <v>53735</v>
      </c>
      <c r="JZ36" s="7">
        <v>32660</v>
      </c>
      <c r="KA36" s="7">
        <v>163828</v>
      </c>
      <c r="KB36" s="7">
        <v>23504</v>
      </c>
      <c r="KC36" s="7">
        <v>83553</v>
      </c>
      <c r="KD36" s="7">
        <v>39781</v>
      </c>
      <c r="KE36" s="7">
        <v>179256</v>
      </c>
      <c r="KF36" s="7">
        <v>10301</v>
      </c>
      <c r="KG36" s="7">
        <v>44192</v>
      </c>
      <c r="KH36" s="7">
        <v>53006</v>
      </c>
      <c r="KI36" s="7">
        <v>24215</v>
      </c>
      <c r="KJ36" s="7">
        <v>0</v>
      </c>
      <c r="KK36" s="7">
        <v>46409</v>
      </c>
      <c r="KL36" s="7">
        <v>55386</v>
      </c>
      <c r="KM36" s="7">
        <v>104386</v>
      </c>
      <c r="KN36" s="7">
        <v>102682</v>
      </c>
      <c r="KO36" s="7">
        <v>88429</v>
      </c>
      <c r="KP36" s="7">
        <v>135748</v>
      </c>
      <c r="KQ36" s="7">
        <v>174000</v>
      </c>
      <c r="KR36" s="7">
        <v>31840</v>
      </c>
      <c r="KS36" s="7">
        <v>0</v>
      </c>
      <c r="KT36" s="7">
        <v>54063</v>
      </c>
      <c r="KU36" s="7">
        <v>63404</v>
      </c>
      <c r="KV36" s="7">
        <v>30176</v>
      </c>
      <c r="KW36" s="7">
        <v>148381</v>
      </c>
      <c r="KX36" s="7">
        <v>27522</v>
      </c>
      <c r="KY36" s="7">
        <v>45005</v>
      </c>
      <c r="KZ36" s="7">
        <v>13346</v>
      </c>
      <c r="LA36" s="7">
        <v>17556</v>
      </c>
      <c r="LB36" s="7">
        <v>598659</v>
      </c>
      <c r="LC36" s="7">
        <v>333288</v>
      </c>
      <c r="LD36" s="7">
        <v>42413</v>
      </c>
      <c r="LE36" s="7">
        <v>194420</v>
      </c>
      <c r="LF36" s="7">
        <v>50714</v>
      </c>
      <c r="LG36" s="7">
        <v>177792</v>
      </c>
      <c r="LH36" s="7">
        <v>9713</v>
      </c>
      <c r="LI36" s="7">
        <v>92689</v>
      </c>
      <c r="LJ36" s="7">
        <v>369706</v>
      </c>
      <c r="LK36" s="7">
        <v>14370</v>
      </c>
      <c r="LL36" s="7">
        <v>67614</v>
      </c>
      <c r="LM36" s="7">
        <v>0</v>
      </c>
      <c r="LN36" s="7">
        <v>62512</v>
      </c>
      <c r="LO36" s="7">
        <v>223077</v>
      </c>
      <c r="LP36" s="7">
        <v>1009780</v>
      </c>
      <c r="LQ36" s="7">
        <v>41096</v>
      </c>
      <c r="LR36" s="7">
        <v>114731</v>
      </c>
      <c r="LS36" s="7">
        <v>51946</v>
      </c>
      <c r="LT36" s="7">
        <v>0</v>
      </c>
      <c r="LU36" s="7">
        <v>164163</v>
      </c>
      <c r="LV36" s="7">
        <v>94581</v>
      </c>
      <c r="LW36" s="7">
        <v>101920</v>
      </c>
      <c r="LX36" s="7">
        <v>5232</v>
      </c>
      <c r="LY36" s="7">
        <v>48232</v>
      </c>
      <c r="LZ36" s="7">
        <v>406268</v>
      </c>
      <c r="MA36" s="7">
        <v>15591</v>
      </c>
      <c r="MB36" s="7">
        <v>6441</v>
      </c>
      <c r="MC36" s="201">
        <v>12</v>
      </c>
      <c r="MD36" s="7">
        <v>0</v>
      </c>
      <c r="ME36" s="7">
        <v>20379</v>
      </c>
      <c r="MF36" s="7">
        <v>50274</v>
      </c>
      <c r="MG36" s="7">
        <v>63045</v>
      </c>
      <c r="MH36" s="7">
        <v>0</v>
      </c>
      <c r="MI36" s="7">
        <v>0</v>
      </c>
      <c r="MJ36" s="7">
        <v>43542</v>
      </c>
      <c r="MK36" s="7">
        <v>60</v>
      </c>
      <c r="ML36" s="7">
        <v>339159</v>
      </c>
      <c r="MM36" s="203">
        <v>208599</v>
      </c>
      <c r="MN36" s="7">
        <v>266862</v>
      </c>
      <c r="MO36" s="7">
        <v>4105365</v>
      </c>
      <c r="MP36" s="7">
        <v>26771</v>
      </c>
      <c r="MQ36" s="7">
        <v>98694</v>
      </c>
      <c r="MR36" s="7">
        <v>174599</v>
      </c>
      <c r="MS36" s="7">
        <v>131910</v>
      </c>
      <c r="MT36" s="7">
        <v>72547</v>
      </c>
      <c r="MU36" s="7">
        <v>16719</v>
      </c>
      <c r="MV36" s="7">
        <v>234514</v>
      </c>
      <c r="MW36" s="7">
        <v>31481</v>
      </c>
      <c r="MX36" s="7">
        <v>26061</v>
      </c>
      <c r="MY36" s="7">
        <v>483907</v>
      </c>
      <c r="MZ36" s="7">
        <v>230436</v>
      </c>
      <c r="NA36" s="64">
        <v>50952</v>
      </c>
      <c r="NB36" s="7">
        <v>22680</v>
      </c>
      <c r="NC36" s="7">
        <v>40080</v>
      </c>
      <c r="ND36" s="7">
        <v>8829</v>
      </c>
      <c r="NE36" s="7">
        <v>7147</v>
      </c>
      <c r="NF36" s="7">
        <v>13721</v>
      </c>
      <c r="NG36" s="7">
        <v>46631</v>
      </c>
      <c r="NH36" s="7">
        <v>85903</v>
      </c>
      <c r="NI36" s="7">
        <v>16084</v>
      </c>
      <c r="NJ36" s="7">
        <v>128966</v>
      </c>
      <c r="NK36" s="7">
        <v>63207</v>
      </c>
      <c r="NL36" s="7">
        <v>108108</v>
      </c>
      <c r="NM36" s="7">
        <v>81369</v>
      </c>
      <c r="NN36" s="7">
        <v>85809</v>
      </c>
      <c r="NO36" s="7">
        <v>90218</v>
      </c>
      <c r="NP36" s="7">
        <v>88337</v>
      </c>
      <c r="NQ36" s="7">
        <v>23006</v>
      </c>
      <c r="NR36" s="7">
        <v>34398</v>
      </c>
      <c r="NS36" s="7">
        <v>240413</v>
      </c>
      <c r="NT36" s="7">
        <v>12920</v>
      </c>
      <c r="NU36" s="7">
        <v>306978</v>
      </c>
      <c r="NV36" s="7">
        <v>63747</v>
      </c>
      <c r="NW36" s="7">
        <v>48409</v>
      </c>
      <c r="NX36" s="7">
        <v>8341</v>
      </c>
      <c r="NY36" s="7">
        <v>40859</v>
      </c>
      <c r="NZ36" s="7">
        <v>0</v>
      </c>
      <c r="OA36" s="7">
        <v>72492</v>
      </c>
      <c r="OB36" s="7">
        <v>1640138</v>
      </c>
      <c r="OC36" s="7">
        <v>82913</v>
      </c>
      <c r="OD36" s="7">
        <v>34</v>
      </c>
      <c r="OE36" s="7">
        <v>12797</v>
      </c>
      <c r="OF36" s="7">
        <v>307537</v>
      </c>
      <c r="OG36" s="7">
        <v>112148</v>
      </c>
      <c r="OH36" s="7">
        <v>19350</v>
      </c>
      <c r="OI36" s="7">
        <v>42238</v>
      </c>
      <c r="OJ36" s="7">
        <v>66801</v>
      </c>
      <c r="OK36" s="7">
        <v>158128</v>
      </c>
      <c r="OL36" s="7">
        <v>95269</v>
      </c>
      <c r="OM36" s="7">
        <v>79308</v>
      </c>
      <c r="ON36" s="7">
        <v>4521</v>
      </c>
      <c r="OO36" s="7">
        <v>277117</v>
      </c>
      <c r="OP36" s="7">
        <v>0</v>
      </c>
      <c r="OQ36" s="7">
        <v>56539</v>
      </c>
      <c r="OR36" s="7">
        <v>39862</v>
      </c>
      <c r="OS36" s="7">
        <v>157430</v>
      </c>
      <c r="OT36" s="7">
        <v>142691</v>
      </c>
      <c r="OU36" s="7">
        <v>83518</v>
      </c>
      <c r="OV36" s="9"/>
      <c r="OW36" s="150">
        <f t="shared" si="0"/>
        <v>57691256</v>
      </c>
      <c r="OX36" s="6">
        <f t="shared" si="1"/>
        <v>289.44763816070042</v>
      </c>
      <c r="OY36" s="153"/>
      <c r="OZ36" s="6"/>
    </row>
    <row r="37" spans="1:890" s="7" customFormat="1">
      <c r="A37" s="25"/>
      <c r="EP37" s="7">
        <v>4610</v>
      </c>
      <c r="MC37" s="202"/>
      <c r="MM37" s="203"/>
      <c r="NA37" s="64"/>
      <c r="OV37" s="9"/>
      <c r="OW37" s="150">
        <f t="shared" si="0"/>
        <v>4610</v>
      </c>
      <c r="OX37" s="6">
        <f t="shared" si="1"/>
        <v>2.312921757017786E-2</v>
      </c>
      <c r="OY37" s="153"/>
      <c r="OZ37" s="6"/>
    </row>
    <row r="38" spans="1:890" s="7" customFormat="1">
      <c r="A38" s="25" t="s">
        <v>1348</v>
      </c>
      <c r="B38" s="7">
        <v>9536</v>
      </c>
      <c r="C38" s="7">
        <v>58313</v>
      </c>
      <c r="D38" s="7">
        <v>0</v>
      </c>
      <c r="E38" s="7">
        <v>68978</v>
      </c>
      <c r="F38" s="7">
        <v>11793</v>
      </c>
      <c r="G38" s="7">
        <v>100898</v>
      </c>
      <c r="H38" s="7">
        <v>58916</v>
      </c>
      <c r="I38" s="7">
        <v>16170</v>
      </c>
      <c r="J38" s="7">
        <v>0</v>
      </c>
      <c r="K38" s="7">
        <v>0</v>
      </c>
      <c r="L38" s="7">
        <v>23038</v>
      </c>
      <c r="M38" s="7">
        <v>41645</v>
      </c>
      <c r="N38" s="7">
        <v>0</v>
      </c>
      <c r="O38" s="7">
        <v>0</v>
      </c>
      <c r="P38" s="7">
        <v>3200</v>
      </c>
      <c r="Q38" s="7">
        <v>16557</v>
      </c>
      <c r="R38" s="7">
        <v>87864</v>
      </c>
      <c r="S38" s="7">
        <v>96502</v>
      </c>
      <c r="T38" s="7">
        <v>13304</v>
      </c>
      <c r="U38" s="7">
        <v>17502</v>
      </c>
      <c r="V38" s="7">
        <v>6495</v>
      </c>
      <c r="W38" s="7">
        <v>17849</v>
      </c>
      <c r="X38" s="7">
        <v>14823</v>
      </c>
      <c r="Y38" s="7">
        <v>23771</v>
      </c>
      <c r="Z38" s="7">
        <v>20548</v>
      </c>
      <c r="AA38" s="7">
        <v>8363</v>
      </c>
      <c r="AB38" s="7">
        <v>17334</v>
      </c>
      <c r="AC38" s="7">
        <v>11091</v>
      </c>
      <c r="AD38" s="7">
        <v>1392913</v>
      </c>
      <c r="AE38" s="7">
        <v>0</v>
      </c>
      <c r="AF38" s="7">
        <v>11237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897763</v>
      </c>
      <c r="BI38" s="7">
        <v>0</v>
      </c>
      <c r="BJ38" s="7">
        <v>145104</v>
      </c>
      <c r="BK38" s="7">
        <v>0</v>
      </c>
      <c r="BL38" s="7">
        <v>11825</v>
      </c>
      <c r="BM38" s="7">
        <v>0</v>
      </c>
      <c r="BN38" s="7">
        <v>8151</v>
      </c>
      <c r="BO38" s="7">
        <v>0</v>
      </c>
      <c r="BP38" s="7">
        <v>94444</v>
      </c>
      <c r="BQ38" s="7">
        <v>216287</v>
      </c>
      <c r="BR38" s="7">
        <v>123512</v>
      </c>
      <c r="BS38" s="7">
        <v>172127</v>
      </c>
      <c r="BT38" s="7">
        <v>89417</v>
      </c>
      <c r="BU38" s="7">
        <v>53477</v>
      </c>
      <c r="BV38" s="7">
        <v>85049</v>
      </c>
      <c r="BW38" s="7">
        <v>204810</v>
      </c>
      <c r="BX38" s="7">
        <v>20360</v>
      </c>
      <c r="BY38" s="7">
        <v>56786</v>
      </c>
      <c r="BZ38" s="7">
        <v>27489</v>
      </c>
      <c r="CA38" s="7">
        <v>26958</v>
      </c>
      <c r="CB38" s="7">
        <v>400</v>
      </c>
      <c r="CC38" s="7">
        <v>33851</v>
      </c>
      <c r="CD38" s="7">
        <v>0</v>
      </c>
      <c r="CE38" s="7">
        <v>82349</v>
      </c>
      <c r="CF38" s="7">
        <v>91779</v>
      </c>
      <c r="CG38" s="7">
        <v>75083</v>
      </c>
      <c r="CH38" s="7">
        <v>0</v>
      </c>
      <c r="CI38" s="7">
        <v>8760</v>
      </c>
      <c r="CJ38" s="7">
        <v>5772</v>
      </c>
      <c r="CK38" s="7">
        <v>0</v>
      </c>
      <c r="CL38" s="7">
        <v>26979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4783</v>
      </c>
      <c r="CT38" s="7">
        <v>0</v>
      </c>
      <c r="CU38" s="7">
        <v>0</v>
      </c>
      <c r="CV38" s="7">
        <v>0</v>
      </c>
      <c r="CW38" s="7">
        <v>0</v>
      </c>
      <c r="CX38" s="7">
        <v>8820</v>
      </c>
      <c r="CY38" s="7">
        <v>4191</v>
      </c>
      <c r="CZ38" s="7">
        <v>1869</v>
      </c>
      <c r="DA38" s="7">
        <v>0</v>
      </c>
      <c r="DB38" s="7">
        <v>0</v>
      </c>
      <c r="DC38" s="7">
        <v>0</v>
      </c>
      <c r="DD38" s="7">
        <v>46183</v>
      </c>
      <c r="DE38" s="7">
        <v>127695</v>
      </c>
      <c r="DF38" s="7">
        <v>11579</v>
      </c>
      <c r="DG38" s="7">
        <v>14749</v>
      </c>
      <c r="DH38" s="7">
        <v>0</v>
      </c>
      <c r="DI38" s="7">
        <v>0</v>
      </c>
      <c r="DJ38" s="7">
        <v>64438</v>
      </c>
      <c r="DK38" s="7">
        <v>7516</v>
      </c>
      <c r="DL38" s="7">
        <v>7060</v>
      </c>
      <c r="DM38" s="7">
        <v>54925</v>
      </c>
      <c r="DN38" s="7">
        <v>72104</v>
      </c>
      <c r="DO38" s="7">
        <v>85761</v>
      </c>
      <c r="DP38" s="7">
        <v>0</v>
      </c>
      <c r="DQ38" s="7">
        <v>0</v>
      </c>
      <c r="DR38" s="7">
        <v>59053</v>
      </c>
      <c r="DS38" s="7">
        <v>21226</v>
      </c>
      <c r="DT38" s="7">
        <v>11800</v>
      </c>
      <c r="DU38" s="7">
        <v>49823</v>
      </c>
      <c r="DV38" s="7">
        <v>1155</v>
      </c>
      <c r="DW38" s="7">
        <v>62169</v>
      </c>
      <c r="DX38" s="7">
        <v>21734</v>
      </c>
      <c r="DY38" s="7">
        <v>11843</v>
      </c>
      <c r="DZ38" s="7">
        <v>36941</v>
      </c>
      <c r="EA38" s="7">
        <v>0</v>
      </c>
      <c r="EB38" s="7">
        <v>28551</v>
      </c>
      <c r="EC38" s="7">
        <v>49061</v>
      </c>
      <c r="ED38" s="7">
        <v>0</v>
      </c>
      <c r="EE38" s="7">
        <v>191443</v>
      </c>
      <c r="EF38" s="7">
        <v>24250</v>
      </c>
      <c r="EG38" s="7">
        <v>0</v>
      </c>
      <c r="EH38" s="7">
        <v>1866</v>
      </c>
      <c r="EI38" s="7">
        <v>30028</v>
      </c>
      <c r="EJ38" s="7">
        <v>60384</v>
      </c>
      <c r="EK38" s="7">
        <v>51542</v>
      </c>
      <c r="EL38" s="7">
        <v>12299</v>
      </c>
      <c r="EM38" s="7">
        <v>0</v>
      </c>
      <c r="EN38" s="7">
        <v>10760</v>
      </c>
      <c r="EO38" s="7">
        <v>0</v>
      </c>
      <c r="EQ38" s="7">
        <v>11500</v>
      </c>
      <c r="ER38" s="7">
        <v>0</v>
      </c>
      <c r="ES38" s="7">
        <v>25621</v>
      </c>
      <c r="ET38" s="7">
        <v>0</v>
      </c>
      <c r="EU38" s="7">
        <v>0</v>
      </c>
      <c r="EV38" s="7">
        <v>10581</v>
      </c>
      <c r="EW38" s="7">
        <v>35230</v>
      </c>
      <c r="EX38" s="7">
        <v>10332</v>
      </c>
      <c r="EY38" s="7">
        <v>0</v>
      </c>
      <c r="EZ38" s="7">
        <v>9298</v>
      </c>
      <c r="FA38" s="7">
        <v>15001</v>
      </c>
      <c r="FB38" s="7">
        <v>71067</v>
      </c>
      <c r="FC38" s="7">
        <v>122651</v>
      </c>
      <c r="FD38" s="7">
        <v>12323</v>
      </c>
      <c r="FE38" s="7">
        <v>98226</v>
      </c>
      <c r="FF38" s="7">
        <v>3185</v>
      </c>
      <c r="FG38" s="7">
        <v>3063</v>
      </c>
      <c r="FH38" s="7">
        <v>5504</v>
      </c>
      <c r="FI38" s="7">
        <v>18556</v>
      </c>
      <c r="FJ38" s="7">
        <v>8846</v>
      </c>
      <c r="FK38" s="7">
        <v>17082</v>
      </c>
      <c r="FL38" s="7">
        <v>4822</v>
      </c>
      <c r="FM38" s="7">
        <v>8665</v>
      </c>
      <c r="FN38" s="7">
        <v>31155</v>
      </c>
      <c r="FO38" s="7">
        <v>0</v>
      </c>
      <c r="FP38" s="7">
        <v>7563</v>
      </c>
      <c r="FQ38" s="7">
        <v>23834</v>
      </c>
      <c r="FR38" s="7">
        <v>22922</v>
      </c>
      <c r="FS38" s="7">
        <v>0</v>
      </c>
      <c r="FT38" s="7">
        <v>16397</v>
      </c>
      <c r="FU38" s="7">
        <v>55677</v>
      </c>
      <c r="FV38" s="7">
        <v>437699</v>
      </c>
      <c r="FW38" s="7">
        <v>0</v>
      </c>
      <c r="FX38" s="7">
        <v>7169</v>
      </c>
      <c r="FY38" s="7">
        <v>0</v>
      </c>
      <c r="FZ38" s="7">
        <v>0</v>
      </c>
      <c r="GA38" s="7">
        <v>685</v>
      </c>
      <c r="GB38" s="7">
        <v>0</v>
      </c>
      <c r="GC38" s="7">
        <v>64438</v>
      </c>
      <c r="GD38" s="7">
        <v>83930</v>
      </c>
      <c r="GE38" s="7">
        <v>79615</v>
      </c>
      <c r="GF38" s="7">
        <v>0</v>
      </c>
      <c r="GG38" s="7">
        <v>0</v>
      </c>
      <c r="GH38" s="7">
        <v>23256</v>
      </c>
      <c r="GI38" s="7">
        <v>0</v>
      </c>
      <c r="GJ38" s="7">
        <v>92338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113630</v>
      </c>
      <c r="GR38" s="7">
        <v>37047</v>
      </c>
      <c r="GS38" s="7">
        <v>72260</v>
      </c>
      <c r="GT38" s="7">
        <v>0</v>
      </c>
      <c r="GU38" s="7">
        <v>0</v>
      </c>
      <c r="GV38" s="7">
        <v>304753</v>
      </c>
      <c r="GW38" s="7">
        <v>25681</v>
      </c>
      <c r="GX38" s="7">
        <v>23514</v>
      </c>
      <c r="GY38" s="7">
        <v>0</v>
      </c>
      <c r="GZ38" s="7">
        <v>9936</v>
      </c>
      <c r="HA38" s="7">
        <v>85813</v>
      </c>
      <c r="HB38" s="7">
        <v>0</v>
      </c>
      <c r="HC38" s="7">
        <v>0</v>
      </c>
      <c r="HD38" s="7">
        <v>0</v>
      </c>
      <c r="HE38" s="7">
        <v>44374</v>
      </c>
      <c r="HF38" s="7">
        <v>84616</v>
      </c>
      <c r="HG38" s="7">
        <v>0</v>
      </c>
      <c r="HH38" s="7">
        <v>36111</v>
      </c>
      <c r="HI38" s="7">
        <v>39179</v>
      </c>
      <c r="HJ38" s="7">
        <v>8968</v>
      </c>
      <c r="HK38" s="7">
        <v>18465</v>
      </c>
      <c r="HL38" s="7">
        <v>104899</v>
      </c>
      <c r="HM38" s="7">
        <v>0</v>
      </c>
      <c r="HN38" s="7">
        <v>0</v>
      </c>
      <c r="HO38" s="7">
        <v>96300</v>
      </c>
      <c r="HP38" s="7">
        <v>153082</v>
      </c>
      <c r="HQ38" s="7">
        <v>18385</v>
      </c>
      <c r="HR38" s="7">
        <v>11875</v>
      </c>
      <c r="HS38" s="7">
        <v>50882</v>
      </c>
      <c r="HT38" s="7">
        <v>11287</v>
      </c>
      <c r="HU38" s="7">
        <v>6726</v>
      </c>
      <c r="HV38" s="7">
        <v>34319</v>
      </c>
      <c r="HW38" s="7">
        <v>0</v>
      </c>
      <c r="HX38" s="7">
        <v>77040</v>
      </c>
      <c r="HY38" s="7">
        <v>47506</v>
      </c>
      <c r="HZ38" s="7">
        <v>24191</v>
      </c>
      <c r="IA38" s="7">
        <v>0</v>
      </c>
      <c r="IB38" s="7">
        <v>22797</v>
      </c>
      <c r="IC38" s="7">
        <v>0</v>
      </c>
      <c r="ID38" s="7">
        <v>0</v>
      </c>
      <c r="IE38" s="7">
        <v>0</v>
      </c>
      <c r="IF38" s="7">
        <v>39215</v>
      </c>
      <c r="IG38" s="7">
        <v>9970</v>
      </c>
      <c r="IH38" s="7">
        <v>203978</v>
      </c>
      <c r="II38" s="7">
        <v>6023</v>
      </c>
      <c r="IJ38" s="7">
        <v>9524</v>
      </c>
      <c r="IK38" s="7">
        <v>126403</v>
      </c>
      <c r="IL38" s="7">
        <v>14646</v>
      </c>
      <c r="IM38" s="7">
        <v>31227</v>
      </c>
      <c r="IN38" s="7">
        <v>21881</v>
      </c>
      <c r="IO38" s="7">
        <v>78372</v>
      </c>
      <c r="IP38" s="7">
        <v>14967</v>
      </c>
      <c r="IQ38" s="7">
        <v>7190</v>
      </c>
      <c r="IR38" s="7">
        <v>10808</v>
      </c>
      <c r="IS38" s="7">
        <v>15083</v>
      </c>
      <c r="IT38" s="7">
        <v>23638</v>
      </c>
      <c r="IU38" s="7">
        <v>15654</v>
      </c>
      <c r="IV38" s="7">
        <v>180</v>
      </c>
      <c r="IW38" s="7">
        <v>43142</v>
      </c>
      <c r="IX38" s="7">
        <v>2220</v>
      </c>
      <c r="IY38" s="7">
        <v>795</v>
      </c>
      <c r="IZ38" s="7">
        <v>0</v>
      </c>
      <c r="JA38" s="7">
        <v>32950</v>
      </c>
      <c r="JB38" s="7">
        <v>21045</v>
      </c>
      <c r="JC38" s="7">
        <v>153283</v>
      </c>
      <c r="JD38" s="7">
        <v>17672</v>
      </c>
      <c r="JE38" s="7">
        <v>0</v>
      </c>
      <c r="JF38" s="7">
        <v>0</v>
      </c>
      <c r="JG38" s="7">
        <v>0</v>
      </c>
      <c r="JH38" s="7">
        <v>6064</v>
      </c>
      <c r="JI38" s="7">
        <v>507902</v>
      </c>
      <c r="JJ38" s="7">
        <v>514911</v>
      </c>
      <c r="JK38" s="7">
        <v>479968</v>
      </c>
      <c r="JL38" s="7">
        <v>257463</v>
      </c>
      <c r="JM38" s="7">
        <v>424149</v>
      </c>
      <c r="JN38" s="7">
        <v>463539</v>
      </c>
      <c r="JO38" s="7">
        <v>458595</v>
      </c>
      <c r="JP38" s="7">
        <v>398867</v>
      </c>
      <c r="JQ38" s="7">
        <v>535643</v>
      </c>
      <c r="JR38" s="7">
        <v>435550</v>
      </c>
      <c r="JS38" s="7">
        <v>386045</v>
      </c>
      <c r="JT38" s="7">
        <v>452282</v>
      </c>
      <c r="JU38" s="7">
        <v>797963</v>
      </c>
      <c r="JV38" s="7">
        <v>660729</v>
      </c>
      <c r="JW38" s="7">
        <v>342660</v>
      </c>
      <c r="JX38" s="7">
        <v>5660</v>
      </c>
      <c r="JY38" s="7">
        <v>16758</v>
      </c>
      <c r="JZ38" s="7">
        <v>0</v>
      </c>
      <c r="KA38" s="7">
        <v>0</v>
      </c>
      <c r="KB38" s="7">
        <v>0</v>
      </c>
      <c r="KC38" s="7">
        <v>0</v>
      </c>
      <c r="KD38" s="7">
        <v>40087</v>
      </c>
      <c r="KE38" s="7">
        <v>10811</v>
      </c>
      <c r="KF38" s="7">
        <v>295</v>
      </c>
      <c r="KG38" s="7">
        <v>0</v>
      </c>
      <c r="KH38" s="7">
        <v>1475</v>
      </c>
      <c r="KI38" s="7">
        <v>35889</v>
      </c>
      <c r="KJ38" s="7">
        <v>20910</v>
      </c>
      <c r="KK38" s="7">
        <v>25979</v>
      </c>
      <c r="KL38" s="7">
        <v>43253</v>
      </c>
      <c r="KM38" s="7">
        <v>39355</v>
      </c>
      <c r="KN38" s="7">
        <v>11984</v>
      </c>
      <c r="KO38" s="7">
        <v>0</v>
      </c>
      <c r="KP38" s="7">
        <v>5830</v>
      </c>
      <c r="KQ38" s="7">
        <v>0</v>
      </c>
      <c r="KR38" s="7">
        <v>4365</v>
      </c>
      <c r="KS38" s="7">
        <v>0</v>
      </c>
      <c r="KT38" s="7">
        <v>0</v>
      </c>
      <c r="KU38" s="7">
        <v>60897</v>
      </c>
      <c r="KV38" s="7">
        <v>0</v>
      </c>
      <c r="KW38" s="7">
        <v>65614</v>
      </c>
      <c r="KX38" s="7">
        <v>47350</v>
      </c>
      <c r="KY38" s="7">
        <v>0</v>
      </c>
      <c r="KZ38" s="7">
        <v>0</v>
      </c>
      <c r="LA38" s="7">
        <v>57589</v>
      </c>
      <c r="LB38" s="7">
        <v>0</v>
      </c>
      <c r="LC38" s="7">
        <v>0</v>
      </c>
      <c r="LD38" s="7">
        <v>0</v>
      </c>
      <c r="LE38" s="7">
        <v>142574</v>
      </c>
      <c r="LF38" s="7">
        <v>0</v>
      </c>
      <c r="LG38" s="7">
        <v>0</v>
      </c>
      <c r="LH38" s="7">
        <v>13365</v>
      </c>
      <c r="LI38" s="7">
        <v>0</v>
      </c>
      <c r="LJ38" s="7">
        <v>323654</v>
      </c>
      <c r="LK38" s="7">
        <v>579</v>
      </c>
      <c r="LL38" s="7">
        <v>15602</v>
      </c>
      <c r="LM38" s="7">
        <v>221008</v>
      </c>
      <c r="LN38" s="7">
        <v>16080</v>
      </c>
      <c r="LO38" s="7">
        <v>100396</v>
      </c>
      <c r="LP38" s="7">
        <v>474670</v>
      </c>
      <c r="LQ38" s="7">
        <v>0</v>
      </c>
      <c r="LR38" s="7">
        <v>0</v>
      </c>
      <c r="LS38" s="7">
        <v>0</v>
      </c>
      <c r="LT38" s="7">
        <v>1060</v>
      </c>
      <c r="LU38" s="7">
        <v>19014</v>
      </c>
      <c r="LV38" s="7">
        <v>0</v>
      </c>
      <c r="LW38" s="7">
        <v>1250</v>
      </c>
      <c r="LX38" s="7">
        <v>15607</v>
      </c>
      <c r="LY38" s="7">
        <v>1624</v>
      </c>
      <c r="LZ38" s="7">
        <v>98254</v>
      </c>
      <c r="MA38" s="7">
        <v>6220</v>
      </c>
      <c r="MB38" s="7">
        <v>1297</v>
      </c>
      <c r="MC38" s="201">
        <v>12630</v>
      </c>
      <c r="MD38" s="7">
        <v>0</v>
      </c>
      <c r="ME38" s="7">
        <v>15022</v>
      </c>
      <c r="MF38" s="7">
        <v>0</v>
      </c>
      <c r="MG38" s="7">
        <v>18348</v>
      </c>
      <c r="MH38" s="7">
        <v>0</v>
      </c>
      <c r="MI38" s="7">
        <v>0</v>
      </c>
      <c r="MJ38" s="7">
        <v>6150</v>
      </c>
      <c r="MK38" s="7">
        <v>0</v>
      </c>
      <c r="ML38" s="7">
        <v>0</v>
      </c>
      <c r="MM38" s="203">
        <v>150</v>
      </c>
      <c r="MN38" s="7">
        <v>50092</v>
      </c>
      <c r="MO38" s="7">
        <v>278421</v>
      </c>
      <c r="MP38" s="7">
        <v>234</v>
      </c>
      <c r="MQ38" s="7">
        <v>20030</v>
      </c>
      <c r="MR38" s="7">
        <v>40191</v>
      </c>
      <c r="MS38" s="7">
        <v>0</v>
      </c>
      <c r="MT38" s="7">
        <v>0</v>
      </c>
      <c r="MU38" s="7">
        <v>8013</v>
      </c>
      <c r="MV38" s="7">
        <v>0</v>
      </c>
      <c r="MW38" s="7">
        <v>23939</v>
      </c>
      <c r="MX38" s="7">
        <v>17299</v>
      </c>
      <c r="MY38" s="7">
        <v>0</v>
      </c>
      <c r="MZ38" s="7">
        <v>0</v>
      </c>
      <c r="NA38" s="64">
        <v>21880</v>
      </c>
      <c r="NB38" s="7">
        <v>36857</v>
      </c>
      <c r="NC38" s="7">
        <v>500</v>
      </c>
      <c r="ND38" s="7">
        <v>7676</v>
      </c>
      <c r="NE38" s="7">
        <v>22909</v>
      </c>
      <c r="NF38" s="7">
        <v>29242</v>
      </c>
      <c r="NG38" s="7">
        <v>8103</v>
      </c>
      <c r="NH38" s="7">
        <v>0</v>
      </c>
      <c r="NI38" s="7">
        <v>100</v>
      </c>
      <c r="NJ38" s="7">
        <v>82700</v>
      </c>
      <c r="NK38" s="7">
        <v>43680</v>
      </c>
      <c r="NL38" s="7">
        <v>68412</v>
      </c>
      <c r="NM38" s="7">
        <v>45780</v>
      </c>
      <c r="NN38" s="7">
        <v>36030</v>
      </c>
      <c r="NO38" s="7">
        <v>0</v>
      </c>
      <c r="NP38" s="7">
        <v>38456</v>
      </c>
      <c r="NQ38" s="7">
        <v>0</v>
      </c>
      <c r="NR38" s="7">
        <v>12752</v>
      </c>
      <c r="NS38" s="7">
        <v>0</v>
      </c>
      <c r="NT38" s="7">
        <v>1926</v>
      </c>
      <c r="NU38" s="7">
        <v>120076</v>
      </c>
      <c r="NV38" s="7">
        <v>20149</v>
      </c>
      <c r="NW38" s="7">
        <v>7516</v>
      </c>
      <c r="NX38" s="7">
        <v>117415</v>
      </c>
      <c r="NY38" s="7">
        <v>0</v>
      </c>
      <c r="NZ38" s="7">
        <v>393</v>
      </c>
      <c r="OA38" s="7">
        <v>10629</v>
      </c>
      <c r="OB38" s="7">
        <v>218144</v>
      </c>
      <c r="OC38" s="7">
        <v>94419</v>
      </c>
      <c r="OD38" s="7">
        <v>3812</v>
      </c>
      <c r="OE38" s="7">
        <v>4565</v>
      </c>
      <c r="OF38" s="7">
        <v>97880</v>
      </c>
      <c r="OG38" s="7">
        <v>74999</v>
      </c>
      <c r="OH38" s="7">
        <v>50670</v>
      </c>
      <c r="OI38" s="7">
        <v>0</v>
      </c>
      <c r="OJ38" s="7">
        <v>44177</v>
      </c>
      <c r="OK38" s="7">
        <v>178896</v>
      </c>
      <c r="OL38" s="7">
        <v>22449</v>
      </c>
      <c r="OM38" s="7">
        <v>0</v>
      </c>
      <c r="ON38" s="7">
        <v>5541</v>
      </c>
      <c r="OO38" s="7">
        <v>4818</v>
      </c>
      <c r="OP38" s="7">
        <v>0</v>
      </c>
      <c r="OQ38" s="7">
        <v>238945</v>
      </c>
      <c r="OR38" s="7">
        <v>19185</v>
      </c>
      <c r="OS38" s="7">
        <v>0</v>
      </c>
      <c r="OT38" s="7">
        <v>9344</v>
      </c>
      <c r="OU38" s="7">
        <v>0</v>
      </c>
      <c r="OV38" s="9"/>
      <c r="OW38" s="150">
        <f t="shared" si="0"/>
        <v>21216735</v>
      </c>
      <c r="OX38" s="6">
        <f t="shared" si="1"/>
        <v>106.44826029149839</v>
      </c>
      <c r="OY38" s="153"/>
      <c r="OZ38" s="6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</row>
    <row r="39" spans="1:890" s="7" customFormat="1">
      <c r="MC39" s="202"/>
      <c r="MM39" s="203"/>
      <c r="NA39" s="64"/>
      <c r="OV39" s="9"/>
      <c r="OW39" s="150">
        <f t="shared" si="0"/>
        <v>0</v>
      </c>
      <c r="OX39" s="6">
        <f t="shared" si="1"/>
        <v>0</v>
      </c>
      <c r="OY39" s="153"/>
      <c r="OZ39" s="6"/>
    </row>
    <row r="40" spans="1:890" s="7" customFormat="1">
      <c r="A40" s="25" t="s">
        <v>1349</v>
      </c>
      <c r="B40" s="7">
        <v>0</v>
      </c>
      <c r="C40" s="7">
        <v>400</v>
      </c>
      <c r="D40" s="7">
        <v>0</v>
      </c>
      <c r="E40" s="7">
        <v>25037</v>
      </c>
      <c r="F40" s="7">
        <v>0</v>
      </c>
      <c r="G40" s="7">
        <v>18806</v>
      </c>
      <c r="H40" s="7">
        <v>0</v>
      </c>
      <c r="I40" s="7">
        <v>3527</v>
      </c>
      <c r="J40" s="7">
        <v>0</v>
      </c>
      <c r="K40" s="7">
        <v>0</v>
      </c>
      <c r="L40" s="7">
        <v>705</v>
      </c>
      <c r="M40" s="7">
        <v>0</v>
      </c>
      <c r="N40" s="7">
        <v>125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21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131</v>
      </c>
      <c r="AC40" s="7">
        <v>0</v>
      </c>
      <c r="AD40" s="7">
        <v>40121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49680</v>
      </c>
      <c r="BI40" s="7">
        <v>22919</v>
      </c>
      <c r="BJ40" s="7">
        <v>5086</v>
      </c>
      <c r="BK40" s="7">
        <v>464168</v>
      </c>
      <c r="BL40" s="7">
        <v>0</v>
      </c>
      <c r="BM40" s="7">
        <v>11912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10465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40437</v>
      </c>
      <c r="CF40" s="7">
        <v>30262</v>
      </c>
      <c r="CG40" s="7">
        <v>29393</v>
      </c>
      <c r="CH40" s="7">
        <v>188283</v>
      </c>
      <c r="CI40" s="7">
        <v>7044</v>
      </c>
      <c r="CJ40" s="7">
        <v>28540</v>
      </c>
      <c r="CK40" s="7">
        <v>32861</v>
      </c>
      <c r="CL40" s="7">
        <v>18604</v>
      </c>
      <c r="CM40" s="7">
        <v>118513</v>
      </c>
      <c r="CN40" s="7">
        <v>144394</v>
      </c>
      <c r="CO40" s="7">
        <v>90023</v>
      </c>
      <c r="CP40" s="7">
        <v>213824</v>
      </c>
      <c r="CQ40" s="7">
        <v>62586</v>
      </c>
      <c r="CR40" s="7">
        <v>91691</v>
      </c>
      <c r="CS40" s="7">
        <v>33390</v>
      </c>
      <c r="CT40" s="7">
        <v>64083</v>
      </c>
      <c r="CU40" s="7">
        <v>52391</v>
      </c>
      <c r="CV40" s="7">
        <v>107016</v>
      </c>
      <c r="CW40" s="7">
        <v>69507</v>
      </c>
      <c r="CX40" s="7">
        <v>64726</v>
      </c>
      <c r="CY40" s="7">
        <v>3962</v>
      </c>
      <c r="CZ40" s="7">
        <v>50896</v>
      </c>
      <c r="DA40" s="7">
        <v>263910</v>
      </c>
      <c r="DB40" s="7">
        <v>153804</v>
      </c>
      <c r="DC40" s="7">
        <v>240868</v>
      </c>
      <c r="DD40" s="7">
        <v>34495</v>
      </c>
      <c r="DE40" s="7">
        <v>45327</v>
      </c>
      <c r="DF40" s="7">
        <v>10778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7565</v>
      </c>
      <c r="DT40" s="7">
        <v>0</v>
      </c>
      <c r="DU40" s="7">
        <v>0</v>
      </c>
      <c r="DV40" s="7">
        <v>0</v>
      </c>
      <c r="DW40" s="7">
        <v>33082</v>
      </c>
      <c r="DX40" s="7">
        <v>0</v>
      </c>
      <c r="DY40" s="7">
        <v>0</v>
      </c>
      <c r="DZ40" s="7">
        <v>0</v>
      </c>
      <c r="EA40" s="7">
        <v>0</v>
      </c>
      <c r="EB40" s="7">
        <v>6042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23332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211</v>
      </c>
      <c r="EX40" s="7">
        <v>0</v>
      </c>
      <c r="EY40" s="7">
        <v>0</v>
      </c>
      <c r="EZ40" s="7">
        <v>0</v>
      </c>
      <c r="FA40" s="7">
        <v>0</v>
      </c>
      <c r="FB40" s="7">
        <v>21527</v>
      </c>
      <c r="FC40" s="7">
        <v>8626</v>
      </c>
      <c r="FD40" s="7">
        <v>36476</v>
      </c>
      <c r="FE40" s="7">
        <v>18529</v>
      </c>
      <c r="FF40" s="7">
        <v>0</v>
      </c>
      <c r="FG40" s="7">
        <v>0</v>
      </c>
      <c r="FH40" s="7">
        <v>1809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5383</v>
      </c>
      <c r="FU40" s="7">
        <v>0</v>
      </c>
      <c r="FV40" s="7">
        <v>0</v>
      </c>
      <c r="FW40" s="7">
        <v>0</v>
      </c>
      <c r="FX40" s="7">
        <v>61542</v>
      </c>
      <c r="FY40" s="7">
        <v>0</v>
      </c>
      <c r="FZ40" s="7">
        <v>95377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29150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6832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0</v>
      </c>
      <c r="HY40" s="7">
        <v>19451</v>
      </c>
      <c r="HZ40" s="7">
        <v>0</v>
      </c>
      <c r="IA40" s="7">
        <v>0</v>
      </c>
      <c r="IB40" s="7">
        <v>0</v>
      </c>
      <c r="IC40" s="7">
        <v>7724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0</v>
      </c>
      <c r="IK40" s="7">
        <v>0</v>
      </c>
      <c r="IL40" s="7">
        <v>0</v>
      </c>
      <c r="IM40" s="7">
        <v>0</v>
      </c>
      <c r="IN40" s="7">
        <v>358</v>
      </c>
      <c r="IO40" s="7">
        <v>0</v>
      </c>
      <c r="IP40" s="7">
        <v>0</v>
      </c>
      <c r="IQ40" s="7">
        <v>0</v>
      </c>
      <c r="IR40" s="7">
        <v>0</v>
      </c>
      <c r="IS40" s="7">
        <v>0</v>
      </c>
      <c r="IT40" s="7">
        <v>359</v>
      </c>
      <c r="IU40" s="7">
        <v>0</v>
      </c>
      <c r="IV40" s="7">
        <v>0</v>
      </c>
      <c r="IW40" s="7">
        <v>0</v>
      </c>
      <c r="IX40" s="7">
        <v>0</v>
      </c>
      <c r="IY40" s="7">
        <v>2681</v>
      </c>
      <c r="IZ40" s="7">
        <v>0</v>
      </c>
      <c r="JA40" s="7">
        <v>0</v>
      </c>
      <c r="JB40" s="7">
        <v>0</v>
      </c>
      <c r="JC40" s="7">
        <v>93490</v>
      </c>
      <c r="JD40" s="7">
        <v>0</v>
      </c>
      <c r="JE40" s="7">
        <v>0</v>
      </c>
      <c r="JF40" s="7">
        <v>0</v>
      </c>
      <c r="JG40" s="7">
        <v>0</v>
      </c>
      <c r="JH40" s="7">
        <v>16929</v>
      </c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>
        <v>0</v>
      </c>
      <c r="JO40" s="7">
        <v>0</v>
      </c>
      <c r="JP40" s="7">
        <v>0</v>
      </c>
      <c r="JQ40" s="7">
        <v>0</v>
      </c>
      <c r="JR40" s="7">
        <v>0</v>
      </c>
      <c r="JS40" s="7">
        <v>0</v>
      </c>
      <c r="JT40" s="7">
        <v>0</v>
      </c>
      <c r="JU40" s="7">
        <v>0</v>
      </c>
      <c r="JV40" s="7">
        <v>0</v>
      </c>
      <c r="JW40" s="7">
        <v>780</v>
      </c>
      <c r="JX40" s="7">
        <v>0</v>
      </c>
      <c r="JY40" s="7">
        <v>0</v>
      </c>
      <c r="JZ40" s="7">
        <v>0</v>
      </c>
      <c r="KA40" s="7">
        <v>0</v>
      </c>
      <c r="KB40" s="7">
        <v>0</v>
      </c>
      <c r="KC40" s="7">
        <v>0</v>
      </c>
      <c r="KD40" s="7">
        <v>0</v>
      </c>
      <c r="KE40" s="7">
        <v>199</v>
      </c>
      <c r="KF40" s="7">
        <v>17839</v>
      </c>
      <c r="KG40" s="7">
        <v>0</v>
      </c>
      <c r="KH40" s="7">
        <v>0</v>
      </c>
      <c r="KI40" s="7">
        <v>25002</v>
      </c>
      <c r="KJ40" s="7">
        <v>6820</v>
      </c>
      <c r="KK40" s="7">
        <v>0</v>
      </c>
      <c r="KL40" s="7">
        <v>0</v>
      </c>
      <c r="KM40" s="7">
        <v>45330</v>
      </c>
      <c r="KN40" s="7">
        <v>0</v>
      </c>
      <c r="KO40" s="7">
        <v>0</v>
      </c>
      <c r="KP40" s="7">
        <v>10229</v>
      </c>
      <c r="KQ40" s="7">
        <v>0</v>
      </c>
      <c r="KR40" s="7">
        <v>0</v>
      </c>
      <c r="KS40" s="7">
        <v>0</v>
      </c>
      <c r="KT40" s="7">
        <v>0</v>
      </c>
      <c r="KU40" s="7">
        <v>0</v>
      </c>
      <c r="KV40" s="7">
        <v>0</v>
      </c>
      <c r="KW40" s="7">
        <v>0</v>
      </c>
      <c r="KX40" s="7">
        <v>0</v>
      </c>
      <c r="KY40" s="7">
        <v>0</v>
      </c>
      <c r="KZ40" s="7">
        <v>0</v>
      </c>
      <c r="LA40" s="7">
        <v>18271</v>
      </c>
      <c r="LB40" s="7">
        <v>0</v>
      </c>
      <c r="LC40" s="7">
        <v>0</v>
      </c>
      <c r="LD40" s="7">
        <v>0</v>
      </c>
      <c r="LE40" s="7">
        <v>0</v>
      </c>
      <c r="LF40" s="7">
        <v>0</v>
      </c>
      <c r="LG40" s="7">
        <v>0</v>
      </c>
      <c r="LH40" s="7">
        <v>64912</v>
      </c>
      <c r="LI40" s="7">
        <v>0</v>
      </c>
      <c r="LJ40" s="7">
        <v>596</v>
      </c>
      <c r="LK40" s="7">
        <v>0</v>
      </c>
      <c r="LL40" s="7">
        <v>94</v>
      </c>
      <c r="LM40" s="7">
        <v>0</v>
      </c>
      <c r="LN40" s="7">
        <v>0</v>
      </c>
      <c r="LO40" s="7">
        <v>0</v>
      </c>
      <c r="LP40" s="7">
        <v>2401</v>
      </c>
      <c r="LQ40" s="7">
        <v>0</v>
      </c>
      <c r="LR40" s="7">
        <v>0</v>
      </c>
      <c r="LS40" s="7">
        <v>0</v>
      </c>
      <c r="LT40" s="7">
        <v>0</v>
      </c>
      <c r="LU40" s="7">
        <v>0</v>
      </c>
      <c r="LV40" s="7">
        <v>0</v>
      </c>
      <c r="LW40" s="7">
        <v>0</v>
      </c>
      <c r="LX40" s="7">
        <v>50819</v>
      </c>
      <c r="LY40" s="7">
        <v>0</v>
      </c>
      <c r="LZ40" s="7">
        <v>52383</v>
      </c>
      <c r="MA40" s="7">
        <v>0</v>
      </c>
      <c r="MB40" s="7">
        <v>6083</v>
      </c>
      <c r="MC40" s="115">
        <v>3159</v>
      </c>
      <c r="MD40" s="7">
        <v>28671</v>
      </c>
      <c r="ME40" s="7">
        <v>16996</v>
      </c>
      <c r="MF40" s="7">
        <v>0</v>
      </c>
      <c r="MG40" s="7">
        <v>0</v>
      </c>
      <c r="MH40" s="7">
        <v>0</v>
      </c>
      <c r="MI40" s="7">
        <v>0</v>
      </c>
      <c r="MJ40" s="7">
        <v>0</v>
      </c>
      <c r="MK40" s="7">
        <v>0</v>
      </c>
      <c r="ML40" s="7">
        <v>0</v>
      </c>
      <c r="MM40" s="110">
        <v>0</v>
      </c>
      <c r="MN40" s="7">
        <v>0</v>
      </c>
      <c r="MO40" s="7">
        <v>56676</v>
      </c>
      <c r="MP40" s="7">
        <v>1780</v>
      </c>
      <c r="MQ40" s="7">
        <v>4112</v>
      </c>
      <c r="MR40" s="7">
        <v>1620</v>
      </c>
      <c r="MS40" s="7">
        <v>0</v>
      </c>
      <c r="MT40" s="7">
        <v>0</v>
      </c>
      <c r="MU40" s="7">
        <v>18973</v>
      </c>
      <c r="MV40" s="7">
        <v>0</v>
      </c>
      <c r="MW40" s="7">
        <v>0</v>
      </c>
      <c r="MX40" s="7">
        <v>0</v>
      </c>
      <c r="MY40" s="7">
        <v>0</v>
      </c>
      <c r="MZ40" s="7">
        <v>0</v>
      </c>
      <c r="NA40" s="115">
        <v>0</v>
      </c>
      <c r="NB40" s="7">
        <v>0</v>
      </c>
      <c r="NC40" s="7">
        <v>0</v>
      </c>
      <c r="ND40" s="7">
        <v>0</v>
      </c>
      <c r="NE40" s="7">
        <v>35877</v>
      </c>
      <c r="NF40" s="7">
        <v>0</v>
      </c>
      <c r="NG40" s="7">
        <v>0</v>
      </c>
      <c r="NH40" s="7">
        <v>0</v>
      </c>
      <c r="NI40" s="7">
        <v>0</v>
      </c>
      <c r="NJ40" s="7">
        <v>0</v>
      </c>
      <c r="NK40" s="7">
        <v>0</v>
      </c>
      <c r="NL40" s="7">
        <v>0</v>
      </c>
      <c r="NM40" s="7">
        <v>0</v>
      </c>
      <c r="NN40" s="7">
        <v>0</v>
      </c>
      <c r="NO40" s="7">
        <v>0</v>
      </c>
      <c r="NP40" s="7">
        <v>0</v>
      </c>
      <c r="NQ40" s="7">
        <v>0</v>
      </c>
      <c r="NR40" s="7">
        <v>0</v>
      </c>
      <c r="NS40" s="7">
        <v>0</v>
      </c>
      <c r="NT40" s="7">
        <v>0</v>
      </c>
      <c r="NU40" s="7">
        <v>42718</v>
      </c>
      <c r="NV40" s="7">
        <v>2755</v>
      </c>
      <c r="NW40" s="7">
        <v>0</v>
      </c>
      <c r="NX40" s="7">
        <v>0</v>
      </c>
      <c r="NY40" s="7">
        <v>0</v>
      </c>
      <c r="NZ40" s="7">
        <v>0</v>
      </c>
      <c r="OA40" s="7">
        <v>37842</v>
      </c>
      <c r="OB40" s="7">
        <v>0</v>
      </c>
      <c r="OC40" s="7">
        <v>2834</v>
      </c>
      <c r="OD40" s="7">
        <v>0</v>
      </c>
      <c r="OE40" s="7">
        <v>5194</v>
      </c>
      <c r="OF40" s="7">
        <v>55</v>
      </c>
      <c r="OG40" s="7">
        <v>10631</v>
      </c>
      <c r="OH40" s="7">
        <v>0</v>
      </c>
      <c r="OI40" s="7">
        <v>0</v>
      </c>
      <c r="OJ40" s="7">
        <v>0</v>
      </c>
      <c r="OK40" s="7">
        <v>0</v>
      </c>
      <c r="OL40" s="7">
        <v>0</v>
      </c>
      <c r="OM40" s="7">
        <v>0</v>
      </c>
      <c r="ON40" s="7">
        <v>150</v>
      </c>
      <c r="OO40" s="7">
        <v>0</v>
      </c>
      <c r="OP40" s="7">
        <v>0</v>
      </c>
      <c r="OQ40" s="7">
        <v>0</v>
      </c>
      <c r="OR40" s="7">
        <v>0</v>
      </c>
      <c r="OS40" s="7">
        <v>0</v>
      </c>
      <c r="OT40" s="7">
        <v>395</v>
      </c>
      <c r="OU40" s="7">
        <v>0</v>
      </c>
      <c r="OV40" s="9"/>
      <c r="OW40" s="150">
        <f t="shared" si="0"/>
        <v>4013382</v>
      </c>
      <c r="OX40" s="6">
        <f t="shared" si="1"/>
        <v>20.135875373153048</v>
      </c>
      <c r="OY40" s="153"/>
      <c r="OZ40" s="6"/>
    </row>
    <row r="41" spans="1:890" s="7" customFormat="1">
      <c r="A41" s="25" t="s">
        <v>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1253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20400</v>
      </c>
      <c r="CI41" s="7">
        <v>20400</v>
      </c>
      <c r="CJ41" s="7">
        <v>20400</v>
      </c>
      <c r="CK41" s="7">
        <v>20400</v>
      </c>
      <c r="CL41" s="7">
        <v>20400</v>
      </c>
      <c r="CM41" s="7">
        <v>20400</v>
      </c>
      <c r="CN41" s="7">
        <v>20400</v>
      </c>
      <c r="CO41" s="7">
        <v>20400</v>
      </c>
      <c r="CP41" s="7">
        <v>20400</v>
      </c>
      <c r="CQ41" s="7">
        <v>20400</v>
      </c>
      <c r="CR41" s="7">
        <v>20400</v>
      </c>
      <c r="CS41" s="7">
        <v>20400</v>
      </c>
      <c r="CT41" s="7">
        <v>20400</v>
      </c>
      <c r="CU41" s="7">
        <v>20400</v>
      </c>
      <c r="CV41" s="7">
        <v>20400</v>
      </c>
      <c r="CW41" s="7">
        <v>20400</v>
      </c>
      <c r="CX41" s="7">
        <v>20400</v>
      </c>
      <c r="CY41" s="7">
        <v>20400</v>
      </c>
      <c r="CZ41" s="7">
        <v>20400</v>
      </c>
      <c r="DA41" s="7">
        <v>20400</v>
      </c>
      <c r="DB41" s="7">
        <v>20400</v>
      </c>
      <c r="DC41" s="7">
        <v>20400</v>
      </c>
      <c r="DD41" s="7">
        <v>0</v>
      </c>
      <c r="DE41" s="7">
        <v>0</v>
      </c>
      <c r="DF41" s="7">
        <v>6367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23600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45030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40176</v>
      </c>
      <c r="FJ41" s="7">
        <v>26815</v>
      </c>
      <c r="FK41" s="7">
        <v>56014</v>
      </c>
      <c r="FL41" s="7">
        <v>0</v>
      </c>
      <c r="FM41" s="7">
        <v>128369</v>
      </c>
      <c r="FN41" s="7">
        <v>0</v>
      </c>
      <c r="FO41" s="7">
        <v>64249</v>
      </c>
      <c r="FP41" s="7">
        <v>134960</v>
      </c>
      <c r="FQ41" s="7">
        <v>111219</v>
      </c>
      <c r="FR41" s="7">
        <v>54593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108</v>
      </c>
      <c r="HB41" s="7">
        <v>25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9303</v>
      </c>
      <c r="HI41" s="7">
        <v>0</v>
      </c>
      <c r="HJ41" s="7">
        <v>3363</v>
      </c>
      <c r="HK41" s="7">
        <v>11208</v>
      </c>
      <c r="HL41" s="7">
        <v>0</v>
      </c>
      <c r="HM41" s="7">
        <v>2896</v>
      </c>
      <c r="HN41" s="7">
        <v>0</v>
      </c>
      <c r="HO41" s="7">
        <v>13326</v>
      </c>
      <c r="HP41" s="7">
        <v>11370</v>
      </c>
      <c r="HQ41" s="7">
        <v>11208</v>
      </c>
      <c r="HR41" s="7">
        <v>1905</v>
      </c>
      <c r="HS41" s="7">
        <v>0</v>
      </c>
      <c r="HT41" s="7">
        <v>0</v>
      </c>
      <c r="HU41" s="7">
        <v>47191</v>
      </c>
      <c r="HV41" s="7">
        <v>0</v>
      </c>
      <c r="HW41" s="7">
        <v>22957</v>
      </c>
      <c r="HX41" s="7">
        <v>0</v>
      </c>
      <c r="HY41" s="7">
        <v>7724</v>
      </c>
      <c r="HZ41" s="7">
        <v>1931</v>
      </c>
      <c r="IA41" s="7">
        <v>0</v>
      </c>
      <c r="IB41" s="7">
        <v>0</v>
      </c>
      <c r="IC41" s="7">
        <v>0</v>
      </c>
      <c r="ID41" s="7">
        <v>0</v>
      </c>
      <c r="IE41" s="7">
        <v>0</v>
      </c>
      <c r="IF41" s="7">
        <v>0</v>
      </c>
      <c r="IG41" s="7">
        <v>0</v>
      </c>
      <c r="IH41" s="7">
        <v>0</v>
      </c>
      <c r="II41" s="7">
        <v>0</v>
      </c>
      <c r="IJ41" s="7">
        <v>0</v>
      </c>
      <c r="IK41" s="7">
        <v>0</v>
      </c>
      <c r="IL41" s="7">
        <v>0</v>
      </c>
      <c r="IM41" s="7">
        <v>0</v>
      </c>
      <c r="IN41" s="7">
        <v>0</v>
      </c>
      <c r="IO41" s="7">
        <v>0</v>
      </c>
      <c r="IP41" s="7">
        <v>0</v>
      </c>
      <c r="IQ41" s="7">
        <v>0</v>
      </c>
      <c r="IR41" s="7">
        <v>0</v>
      </c>
      <c r="IS41" s="7">
        <v>0</v>
      </c>
      <c r="IT41" s="7">
        <v>0</v>
      </c>
      <c r="IU41" s="7">
        <v>0</v>
      </c>
      <c r="IV41" s="7">
        <v>0</v>
      </c>
      <c r="IW41" s="7">
        <v>0</v>
      </c>
      <c r="IX41" s="7">
        <v>0</v>
      </c>
      <c r="IY41" s="7">
        <v>0</v>
      </c>
      <c r="IZ41" s="7">
        <v>0</v>
      </c>
      <c r="JA41" s="7">
        <v>0</v>
      </c>
      <c r="JB41" s="7">
        <v>0</v>
      </c>
      <c r="JC41" s="7">
        <v>0</v>
      </c>
      <c r="JD41" s="7">
        <v>0</v>
      </c>
      <c r="JE41" s="7">
        <v>0</v>
      </c>
      <c r="JF41" s="7">
        <v>0</v>
      </c>
      <c r="JG41" s="7">
        <v>0</v>
      </c>
      <c r="JH41" s="7">
        <v>0</v>
      </c>
      <c r="JI41" s="7">
        <v>0</v>
      </c>
      <c r="JJ41" s="7">
        <v>0</v>
      </c>
      <c r="JK41" s="7">
        <v>0</v>
      </c>
      <c r="JL41" s="7">
        <v>0</v>
      </c>
      <c r="JM41" s="7">
        <v>0</v>
      </c>
      <c r="JN41" s="7">
        <v>0</v>
      </c>
      <c r="JO41" s="7">
        <v>0</v>
      </c>
      <c r="JP41" s="7">
        <v>0</v>
      </c>
      <c r="JQ41" s="7">
        <v>0</v>
      </c>
      <c r="JR41" s="7">
        <v>0</v>
      </c>
      <c r="JS41" s="7">
        <v>0</v>
      </c>
      <c r="JT41" s="7">
        <v>0</v>
      </c>
      <c r="JU41" s="7">
        <v>0</v>
      </c>
      <c r="JV41" s="7">
        <v>0</v>
      </c>
      <c r="JW41" s="7">
        <v>0</v>
      </c>
      <c r="JX41" s="7">
        <v>0</v>
      </c>
      <c r="JY41" s="7">
        <v>2754</v>
      </c>
      <c r="JZ41" s="7">
        <v>0</v>
      </c>
      <c r="KA41" s="7">
        <v>0</v>
      </c>
      <c r="KB41" s="7">
        <v>0</v>
      </c>
      <c r="KC41" s="7">
        <v>0</v>
      </c>
      <c r="KD41" s="7">
        <v>854</v>
      </c>
      <c r="KE41" s="7">
        <v>0</v>
      </c>
      <c r="KF41" s="7">
        <v>0</v>
      </c>
      <c r="KG41" s="7">
        <v>0</v>
      </c>
      <c r="KH41" s="7">
        <v>0</v>
      </c>
      <c r="KI41" s="7">
        <v>0</v>
      </c>
      <c r="KJ41" s="7">
        <v>0</v>
      </c>
      <c r="KK41" s="7">
        <v>0</v>
      </c>
      <c r="KL41" s="7">
        <v>0</v>
      </c>
      <c r="KM41" s="7">
        <v>0</v>
      </c>
      <c r="KN41" s="7">
        <v>0</v>
      </c>
      <c r="KO41" s="7">
        <v>25</v>
      </c>
      <c r="KP41" s="7">
        <v>0</v>
      </c>
      <c r="KQ41" s="7">
        <v>0</v>
      </c>
      <c r="KR41" s="7">
        <v>0</v>
      </c>
      <c r="KS41" s="7">
        <v>0</v>
      </c>
      <c r="KT41" s="7">
        <v>0</v>
      </c>
      <c r="KU41" s="7">
        <v>0</v>
      </c>
      <c r="KV41" s="7">
        <v>0</v>
      </c>
      <c r="KW41" s="7">
        <v>0</v>
      </c>
      <c r="KX41" s="7">
        <v>0</v>
      </c>
      <c r="KY41" s="7">
        <v>0</v>
      </c>
      <c r="KZ41" s="7">
        <v>0</v>
      </c>
      <c r="LA41" s="7">
        <v>0</v>
      </c>
      <c r="LB41" s="7">
        <v>0</v>
      </c>
      <c r="LC41" s="7">
        <v>0</v>
      </c>
      <c r="LD41" s="7">
        <v>0</v>
      </c>
      <c r="LE41" s="7">
        <v>0</v>
      </c>
      <c r="LF41" s="7">
        <v>0</v>
      </c>
      <c r="LG41" s="7">
        <v>0</v>
      </c>
      <c r="LH41" s="7">
        <v>0</v>
      </c>
      <c r="LI41" s="7">
        <v>0</v>
      </c>
      <c r="LJ41" s="7">
        <v>0</v>
      </c>
      <c r="LK41" s="7">
        <v>0</v>
      </c>
      <c r="LL41" s="7">
        <v>0</v>
      </c>
      <c r="LM41" s="7">
        <v>0</v>
      </c>
      <c r="LN41" s="7">
        <v>0</v>
      </c>
      <c r="LO41" s="7">
        <v>0</v>
      </c>
      <c r="LP41" s="7">
        <v>0</v>
      </c>
      <c r="LQ41" s="7">
        <v>0</v>
      </c>
      <c r="LR41" s="7">
        <v>0</v>
      </c>
      <c r="LS41" s="7">
        <v>0</v>
      </c>
      <c r="LT41" s="7">
        <v>0</v>
      </c>
      <c r="LU41" s="7">
        <v>7846</v>
      </c>
      <c r="LV41" s="7">
        <v>0</v>
      </c>
      <c r="LW41" s="7">
        <v>0</v>
      </c>
      <c r="LX41" s="7">
        <v>0</v>
      </c>
      <c r="LY41" s="7">
        <v>0</v>
      </c>
      <c r="LZ41" s="7">
        <v>112380</v>
      </c>
      <c r="MA41" s="7">
        <v>0</v>
      </c>
      <c r="MB41" s="7">
        <v>0</v>
      </c>
      <c r="MC41" s="115">
        <v>27</v>
      </c>
      <c r="MD41" s="7">
        <v>0</v>
      </c>
      <c r="ME41" s="7">
        <v>12</v>
      </c>
      <c r="MF41" s="7">
        <v>0</v>
      </c>
      <c r="MG41" s="7">
        <v>0</v>
      </c>
      <c r="MH41" s="7">
        <v>0</v>
      </c>
      <c r="MI41" s="7">
        <v>0</v>
      </c>
      <c r="MJ41" s="7">
        <v>0</v>
      </c>
      <c r="MK41" s="7">
        <v>0</v>
      </c>
      <c r="ML41" s="7">
        <v>0</v>
      </c>
      <c r="MM41" s="110">
        <v>0</v>
      </c>
      <c r="MN41" s="7">
        <v>0</v>
      </c>
      <c r="MO41" s="7">
        <v>690633</v>
      </c>
      <c r="MP41" s="7">
        <v>0</v>
      </c>
      <c r="MQ41" s="7">
        <v>0</v>
      </c>
      <c r="MR41" s="7">
        <v>118</v>
      </c>
      <c r="MS41" s="7">
        <v>0</v>
      </c>
      <c r="MT41" s="7">
        <v>0</v>
      </c>
      <c r="MU41" s="7">
        <v>0</v>
      </c>
      <c r="MV41" s="7">
        <v>0</v>
      </c>
      <c r="MW41" s="7">
        <v>0</v>
      </c>
      <c r="MX41" s="7">
        <v>475</v>
      </c>
      <c r="MY41" s="7">
        <v>0</v>
      </c>
      <c r="MZ41" s="7">
        <v>0</v>
      </c>
      <c r="NA41" s="115">
        <v>0</v>
      </c>
      <c r="NB41" s="7">
        <v>0</v>
      </c>
      <c r="NC41" s="7">
        <v>0</v>
      </c>
      <c r="ND41" s="7">
        <v>0</v>
      </c>
      <c r="NE41" s="7">
        <v>0</v>
      </c>
      <c r="NF41" s="7">
        <v>0</v>
      </c>
      <c r="NG41" s="7">
        <v>0</v>
      </c>
      <c r="NH41" s="7">
        <v>0</v>
      </c>
      <c r="NI41" s="7">
        <v>0</v>
      </c>
      <c r="NJ41" s="7">
        <v>0</v>
      </c>
      <c r="NK41" s="7">
        <v>0</v>
      </c>
      <c r="NL41" s="7">
        <v>0</v>
      </c>
      <c r="NM41" s="7">
        <v>0</v>
      </c>
      <c r="NN41" s="7">
        <v>0</v>
      </c>
      <c r="NO41" s="7">
        <v>0</v>
      </c>
      <c r="NP41" s="7">
        <v>0</v>
      </c>
      <c r="NQ41" s="7">
        <v>0</v>
      </c>
      <c r="NR41" s="7">
        <v>0</v>
      </c>
      <c r="NS41" s="7">
        <v>0</v>
      </c>
      <c r="NT41" s="7">
        <v>0</v>
      </c>
      <c r="NU41" s="7">
        <v>0</v>
      </c>
      <c r="NV41" s="7">
        <v>0</v>
      </c>
      <c r="NW41" s="7">
        <v>0</v>
      </c>
      <c r="NX41" s="7">
        <v>0</v>
      </c>
      <c r="NY41" s="7">
        <v>0</v>
      </c>
      <c r="NZ41" s="7">
        <v>0</v>
      </c>
      <c r="OA41" s="7">
        <v>0</v>
      </c>
      <c r="OB41" s="7">
        <v>0</v>
      </c>
      <c r="OC41" s="7">
        <v>0</v>
      </c>
      <c r="OD41" s="7">
        <v>0</v>
      </c>
      <c r="OE41" s="7">
        <v>0</v>
      </c>
      <c r="OF41" s="7">
        <v>0</v>
      </c>
      <c r="OG41" s="7">
        <v>0</v>
      </c>
      <c r="OH41" s="7">
        <v>0</v>
      </c>
      <c r="OI41" s="7">
        <v>0</v>
      </c>
      <c r="OJ41" s="7">
        <v>0</v>
      </c>
      <c r="OK41" s="7">
        <v>0</v>
      </c>
      <c r="OL41" s="7">
        <v>0</v>
      </c>
      <c r="OM41" s="7">
        <v>0</v>
      </c>
      <c r="ON41" s="7">
        <v>0</v>
      </c>
      <c r="OO41" s="7">
        <v>0</v>
      </c>
      <c r="OP41" s="7">
        <v>0</v>
      </c>
      <c r="OQ41" s="7">
        <v>0</v>
      </c>
      <c r="OR41" s="7">
        <v>0</v>
      </c>
      <c r="OS41" s="7">
        <v>0</v>
      </c>
      <c r="OT41" s="7">
        <v>0</v>
      </c>
      <c r="OU41" s="7">
        <v>0</v>
      </c>
      <c r="OV41" s="9"/>
      <c r="OW41" s="150">
        <f t="shared" si="0"/>
        <v>2101084</v>
      </c>
      <c r="OX41" s="6">
        <f t="shared" si="1"/>
        <v>10.541524722173444</v>
      </c>
      <c r="OY41" s="153"/>
      <c r="OZ41" s="6"/>
    </row>
    <row r="42" spans="1:890" s="7" customFormat="1">
      <c r="A42" s="25" t="s">
        <v>17</v>
      </c>
      <c r="B42" s="7">
        <v>0</v>
      </c>
      <c r="C42" s="7">
        <v>0</v>
      </c>
      <c r="D42" s="7">
        <v>0</v>
      </c>
      <c r="E42" s="7">
        <v>5014</v>
      </c>
      <c r="F42" s="7">
        <v>0</v>
      </c>
      <c r="G42" s="7">
        <v>0</v>
      </c>
      <c r="H42" s="7">
        <v>6723</v>
      </c>
      <c r="I42" s="7">
        <v>5586</v>
      </c>
      <c r="J42" s="7">
        <v>41329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33261</v>
      </c>
      <c r="U42" s="7">
        <v>43808</v>
      </c>
      <c r="V42" s="7">
        <v>16237</v>
      </c>
      <c r="W42" s="7">
        <v>44623</v>
      </c>
      <c r="X42" s="7">
        <v>37057</v>
      </c>
      <c r="Y42" s="7">
        <v>59426</v>
      </c>
      <c r="Z42" s="7">
        <v>51371</v>
      </c>
      <c r="AA42" s="7">
        <v>20907</v>
      </c>
      <c r="AB42" s="7">
        <v>46510</v>
      </c>
      <c r="AC42" s="7">
        <v>27804</v>
      </c>
      <c r="AD42" s="7">
        <v>2837</v>
      </c>
      <c r="AE42" s="7">
        <v>117300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131391</v>
      </c>
      <c r="BI42" s="7">
        <v>0</v>
      </c>
      <c r="BJ42" s="7">
        <v>8172</v>
      </c>
      <c r="BK42" s="7">
        <v>0</v>
      </c>
      <c r="BL42" s="7">
        <v>0</v>
      </c>
      <c r="BM42" s="7">
        <v>0</v>
      </c>
      <c r="BN42" s="7">
        <v>116</v>
      </c>
      <c r="BO42" s="7">
        <v>0</v>
      </c>
      <c r="BP42" s="7">
        <v>3115</v>
      </c>
      <c r="BQ42" s="7">
        <v>76407</v>
      </c>
      <c r="BR42" s="7">
        <v>44167</v>
      </c>
      <c r="BS42" s="7">
        <v>58308</v>
      </c>
      <c r="BT42" s="7">
        <v>454</v>
      </c>
      <c r="BU42" s="7">
        <v>35204</v>
      </c>
      <c r="BV42" s="7">
        <v>15756</v>
      </c>
      <c r="BW42" s="7">
        <v>41784</v>
      </c>
      <c r="BX42" s="7">
        <v>5191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14572</v>
      </c>
      <c r="DG42" s="7">
        <v>9428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38940</v>
      </c>
      <c r="DU42" s="7">
        <v>0</v>
      </c>
      <c r="DV42" s="7">
        <v>6462</v>
      </c>
      <c r="DW42" s="7">
        <v>19532</v>
      </c>
      <c r="DX42" s="7">
        <v>0</v>
      </c>
      <c r="DY42" s="7">
        <v>22813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165849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771</v>
      </c>
      <c r="EW42" s="7">
        <v>39099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7411</v>
      </c>
      <c r="FI42" s="7">
        <v>0</v>
      </c>
      <c r="FJ42" s="7">
        <v>0</v>
      </c>
      <c r="FK42" s="7">
        <v>0</v>
      </c>
      <c r="FL42" s="7">
        <v>44238</v>
      </c>
      <c r="FM42" s="7">
        <v>16335</v>
      </c>
      <c r="FN42" s="7">
        <v>82463</v>
      </c>
      <c r="FO42" s="7">
        <v>0</v>
      </c>
      <c r="FP42" s="7">
        <v>0</v>
      </c>
      <c r="FQ42" s="7">
        <v>176091</v>
      </c>
      <c r="FR42" s="7">
        <v>0</v>
      </c>
      <c r="FS42" s="7">
        <v>0</v>
      </c>
      <c r="FT42" s="7">
        <v>73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40765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158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9655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14929</v>
      </c>
      <c r="HR42" s="7">
        <v>0</v>
      </c>
      <c r="HS42" s="7">
        <v>0</v>
      </c>
      <c r="HT42" s="7">
        <v>25085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7">
        <v>0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279</v>
      </c>
      <c r="II42" s="7">
        <v>7141</v>
      </c>
      <c r="IJ42" s="7">
        <v>0</v>
      </c>
      <c r="IK42" s="7">
        <v>0</v>
      </c>
      <c r="IL42" s="7">
        <v>23673</v>
      </c>
      <c r="IM42" s="7">
        <v>0</v>
      </c>
      <c r="IN42" s="7">
        <v>56582</v>
      </c>
      <c r="IO42" s="7">
        <v>51267</v>
      </c>
      <c r="IP42" s="7">
        <v>37418</v>
      </c>
      <c r="IQ42" s="7">
        <v>16700</v>
      </c>
      <c r="IR42" s="7">
        <v>27019</v>
      </c>
      <c r="IS42" s="7">
        <v>37707</v>
      </c>
      <c r="IT42" s="7">
        <v>36413</v>
      </c>
      <c r="IU42" s="7">
        <v>39137</v>
      </c>
      <c r="IV42" s="7">
        <v>3963</v>
      </c>
      <c r="IW42" s="7">
        <v>22997</v>
      </c>
      <c r="IX42" s="7">
        <v>0</v>
      </c>
      <c r="IY42" s="7">
        <v>0</v>
      </c>
      <c r="IZ42" s="7">
        <v>0</v>
      </c>
      <c r="JA42" s="7">
        <v>0</v>
      </c>
      <c r="JB42" s="7">
        <v>0</v>
      </c>
      <c r="JC42" s="7">
        <v>0</v>
      </c>
      <c r="JD42" s="7">
        <v>0</v>
      </c>
      <c r="JE42" s="7">
        <v>19664</v>
      </c>
      <c r="JF42" s="7">
        <v>0</v>
      </c>
      <c r="JG42" s="7">
        <v>9766</v>
      </c>
      <c r="JH42" s="7">
        <v>0</v>
      </c>
      <c r="JI42" s="7">
        <v>0</v>
      </c>
      <c r="JJ42" s="7">
        <v>0</v>
      </c>
      <c r="JK42" s="7">
        <v>0</v>
      </c>
      <c r="JL42" s="7">
        <v>0</v>
      </c>
      <c r="JM42" s="7">
        <v>0</v>
      </c>
      <c r="JN42" s="7">
        <v>0</v>
      </c>
      <c r="JO42" s="7">
        <v>0</v>
      </c>
      <c r="JP42" s="7">
        <v>0</v>
      </c>
      <c r="JQ42" s="7">
        <v>0</v>
      </c>
      <c r="JR42" s="7">
        <v>0</v>
      </c>
      <c r="JS42" s="7">
        <v>0</v>
      </c>
      <c r="JT42" s="7">
        <v>0</v>
      </c>
      <c r="JU42" s="7">
        <v>0</v>
      </c>
      <c r="JV42" s="7">
        <v>0</v>
      </c>
      <c r="JW42" s="7">
        <v>117904</v>
      </c>
      <c r="JX42" s="7">
        <v>0</v>
      </c>
      <c r="JY42" s="7">
        <v>0</v>
      </c>
      <c r="JZ42" s="7">
        <v>0</v>
      </c>
      <c r="KA42" s="7">
        <v>0</v>
      </c>
      <c r="KB42" s="7">
        <v>0</v>
      </c>
      <c r="KC42" s="7">
        <v>0</v>
      </c>
      <c r="KD42" s="7">
        <v>1749</v>
      </c>
      <c r="KE42" s="7">
        <v>99647</v>
      </c>
      <c r="KF42" s="7">
        <v>0</v>
      </c>
      <c r="KG42" s="7">
        <v>0</v>
      </c>
      <c r="KH42" s="7">
        <v>0</v>
      </c>
      <c r="KI42" s="7">
        <v>0</v>
      </c>
      <c r="KJ42" s="7">
        <v>0</v>
      </c>
      <c r="KK42" s="7">
        <v>0</v>
      </c>
      <c r="KL42" s="7">
        <v>0</v>
      </c>
      <c r="KM42" s="7">
        <v>0</v>
      </c>
      <c r="KN42" s="7">
        <v>13782</v>
      </c>
      <c r="KO42" s="7">
        <v>0</v>
      </c>
      <c r="KP42" s="7">
        <v>0</v>
      </c>
      <c r="KQ42" s="7">
        <v>0</v>
      </c>
      <c r="KR42" s="7">
        <v>0</v>
      </c>
      <c r="KS42" s="7">
        <v>0</v>
      </c>
      <c r="KT42" s="7">
        <v>0</v>
      </c>
      <c r="KU42" s="7">
        <v>0</v>
      </c>
      <c r="KV42" s="7">
        <v>0</v>
      </c>
      <c r="KW42" s="7">
        <v>0</v>
      </c>
      <c r="KX42" s="7">
        <v>0</v>
      </c>
      <c r="KY42" s="7">
        <v>0</v>
      </c>
      <c r="KZ42" s="7">
        <v>11706</v>
      </c>
      <c r="LA42" s="7">
        <v>15571</v>
      </c>
      <c r="LB42" s="7">
        <v>0</v>
      </c>
      <c r="LC42" s="7">
        <v>0</v>
      </c>
      <c r="LD42" s="7">
        <v>0</v>
      </c>
      <c r="LE42" s="7">
        <v>0</v>
      </c>
      <c r="LF42" s="7">
        <v>0</v>
      </c>
      <c r="LG42" s="7">
        <v>0</v>
      </c>
      <c r="LH42" s="7">
        <v>0</v>
      </c>
      <c r="LI42" s="7">
        <v>0</v>
      </c>
      <c r="LJ42" s="7">
        <v>0</v>
      </c>
      <c r="LK42" s="7">
        <v>0</v>
      </c>
      <c r="LL42" s="7">
        <v>0</v>
      </c>
      <c r="LM42" s="7">
        <v>0</v>
      </c>
      <c r="LN42" s="7">
        <v>0</v>
      </c>
      <c r="LO42" s="7">
        <v>0</v>
      </c>
      <c r="LP42" s="7">
        <v>124268</v>
      </c>
      <c r="LQ42" s="7">
        <v>0</v>
      </c>
      <c r="LR42" s="7">
        <v>0</v>
      </c>
      <c r="LS42" s="7">
        <v>0</v>
      </c>
      <c r="LT42" s="7">
        <v>0</v>
      </c>
      <c r="LU42" s="7">
        <v>0</v>
      </c>
      <c r="LV42" s="7">
        <v>0</v>
      </c>
      <c r="LW42" s="7">
        <v>0</v>
      </c>
      <c r="LX42" s="7">
        <v>0</v>
      </c>
      <c r="LY42" s="7">
        <v>0</v>
      </c>
      <c r="LZ42" s="7">
        <v>0</v>
      </c>
      <c r="MA42" s="7">
        <v>5674</v>
      </c>
      <c r="MB42" s="7">
        <v>0</v>
      </c>
      <c r="MC42" s="115">
        <v>0</v>
      </c>
      <c r="MD42" s="7">
        <v>0</v>
      </c>
      <c r="ME42" s="7">
        <v>0</v>
      </c>
      <c r="MF42" s="7">
        <v>0</v>
      </c>
      <c r="MG42" s="7">
        <v>0</v>
      </c>
      <c r="MH42" s="7">
        <v>0</v>
      </c>
      <c r="MI42" s="7">
        <v>0</v>
      </c>
      <c r="MJ42" s="7">
        <v>0</v>
      </c>
      <c r="MK42" s="7">
        <v>0</v>
      </c>
      <c r="ML42" s="7">
        <v>0</v>
      </c>
      <c r="MM42" s="110">
        <v>0</v>
      </c>
      <c r="MN42" s="7">
        <v>0</v>
      </c>
      <c r="MO42" s="7">
        <v>0</v>
      </c>
      <c r="MP42" s="7">
        <v>0</v>
      </c>
      <c r="MQ42" s="7">
        <v>7500</v>
      </c>
      <c r="MR42" s="7">
        <v>25671</v>
      </c>
      <c r="MS42" s="7">
        <v>0</v>
      </c>
      <c r="MT42" s="7">
        <v>0</v>
      </c>
      <c r="MU42" s="7">
        <v>0</v>
      </c>
      <c r="MV42" s="7">
        <v>0</v>
      </c>
      <c r="MW42" s="7">
        <v>0</v>
      </c>
      <c r="MX42" s="7">
        <v>0</v>
      </c>
      <c r="MY42" s="7">
        <v>0</v>
      </c>
      <c r="MZ42" s="7">
        <v>66945</v>
      </c>
      <c r="NA42" s="115">
        <v>0</v>
      </c>
      <c r="NB42" s="7">
        <v>0</v>
      </c>
      <c r="NC42" s="7">
        <v>0</v>
      </c>
      <c r="ND42" s="7">
        <v>0</v>
      </c>
      <c r="NE42" s="7">
        <v>0</v>
      </c>
      <c r="NF42" s="7">
        <v>44</v>
      </c>
      <c r="NG42" s="7">
        <v>0</v>
      </c>
      <c r="NH42" s="7">
        <v>0</v>
      </c>
      <c r="NI42" s="7">
        <v>0</v>
      </c>
      <c r="NJ42" s="7">
        <v>0</v>
      </c>
      <c r="NK42" s="7">
        <v>0</v>
      </c>
      <c r="NL42" s="7">
        <v>0</v>
      </c>
      <c r="NM42" s="7">
        <v>0</v>
      </c>
      <c r="NN42" s="7">
        <v>0</v>
      </c>
      <c r="NO42" s="7">
        <v>0</v>
      </c>
      <c r="NP42" s="7">
        <v>44363</v>
      </c>
      <c r="NQ42" s="7">
        <v>0</v>
      </c>
      <c r="NR42" s="7">
        <v>447</v>
      </c>
      <c r="NS42" s="7">
        <v>0</v>
      </c>
      <c r="NT42" s="7">
        <v>0</v>
      </c>
      <c r="NU42" s="7">
        <v>0</v>
      </c>
      <c r="NV42" s="7">
        <v>0</v>
      </c>
      <c r="NW42" s="7">
        <v>0</v>
      </c>
      <c r="NX42" s="7">
        <v>2484</v>
      </c>
      <c r="NY42" s="7">
        <v>0</v>
      </c>
      <c r="NZ42" s="7">
        <v>0</v>
      </c>
      <c r="OA42" s="7">
        <v>0</v>
      </c>
      <c r="OB42" s="7">
        <v>0</v>
      </c>
      <c r="OC42" s="7">
        <v>13343</v>
      </c>
      <c r="OD42" s="7">
        <v>0</v>
      </c>
      <c r="OE42" s="7">
        <v>0</v>
      </c>
      <c r="OF42" s="7">
        <v>44</v>
      </c>
      <c r="OG42" s="7">
        <v>500</v>
      </c>
      <c r="OH42" s="7">
        <v>0</v>
      </c>
      <c r="OI42" s="7">
        <v>0</v>
      </c>
      <c r="OJ42" s="7">
        <v>0</v>
      </c>
      <c r="OK42" s="7">
        <v>0</v>
      </c>
      <c r="OL42" s="7">
        <v>0</v>
      </c>
      <c r="OM42" s="7">
        <v>0</v>
      </c>
      <c r="ON42" s="7">
        <v>0</v>
      </c>
      <c r="OO42" s="7">
        <v>63668</v>
      </c>
      <c r="OP42" s="7">
        <v>0</v>
      </c>
      <c r="OQ42" s="7">
        <v>0</v>
      </c>
      <c r="OR42" s="7">
        <v>11345</v>
      </c>
      <c r="OS42" s="7">
        <v>0</v>
      </c>
      <c r="OT42" s="7">
        <v>0</v>
      </c>
      <c r="OU42" s="7">
        <v>0</v>
      </c>
      <c r="OV42" s="9"/>
      <c r="OW42" s="150">
        <f t="shared" si="0"/>
        <v>2730908</v>
      </c>
      <c r="OX42" s="6">
        <f t="shared" si="1"/>
        <v>13.701467526277501</v>
      </c>
      <c r="OY42" s="153"/>
      <c r="OZ42" s="6"/>
    </row>
    <row r="43" spans="1:890" s="7" customFormat="1">
      <c r="A43" s="25" t="s">
        <v>18</v>
      </c>
      <c r="B43" s="7">
        <v>0</v>
      </c>
      <c r="C43" s="7">
        <v>0</v>
      </c>
      <c r="D43" s="7">
        <v>0</v>
      </c>
      <c r="E43" s="7">
        <v>0</v>
      </c>
      <c r="F43" s="7">
        <v>115099</v>
      </c>
      <c r="G43" s="7">
        <v>0</v>
      </c>
      <c r="H43" s="7">
        <v>0</v>
      </c>
      <c r="I43" s="7">
        <v>0</v>
      </c>
      <c r="J43" s="7">
        <v>12431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477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516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11407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24310</v>
      </c>
      <c r="DR43" s="7">
        <v>0</v>
      </c>
      <c r="DS43" s="7">
        <v>8000</v>
      </c>
      <c r="DT43" s="7">
        <v>0</v>
      </c>
      <c r="DU43" s="7">
        <v>268</v>
      </c>
      <c r="DV43" s="7">
        <v>4229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49975</v>
      </c>
      <c r="EO43" s="7">
        <v>67216</v>
      </c>
      <c r="EP43" s="7">
        <v>29500</v>
      </c>
      <c r="EQ43" s="7">
        <v>49800</v>
      </c>
      <c r="ER43" s="7">
        <v>20204</v>
      </c>
      <c r="ES43" s="7">
        <v>206</v>
      </c>
      <c r="ET43" s="7">
        <v>0</v>
      </c>
      <c r="EU43" s="7">
        <v>10271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11515</v>
      </c>
      <c r="FC43" s="7">
        <v>0</v>
      </c>
      <c r="FD43" s="7">
        <v>0</v>
      </c>
      <c r="FE43" s="7">
        <v>38000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1495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7">
        <v>0</v>
      </c>
      <c r="IC43" s="7">
        <v>0</v>
      </c>
      <c r="ID43" s="7">
        <v>0</v>
      </c>
      <c r="IE43" s="7">
        <v>0</v>
      </c>
      <c r="IF43" s="7">
        <v>0</v>
      </c>
      <c r="IG43" s="7">
        <v>0</v>
      </c>
      <c r="IH43" s="7">
        <v>1414</v>
      </c>
      <c r="II43" s="7">
        <v>0</v>
      </c>
      <c r="IJ43" s="7">
        <v>0</v>
      </c>
      <c r="IK43" s="7">
        <v>0</v>
      </c>
      <c r="IL43" s="7">
        <v>0</v>
      </c>
      <c r="IM43" s="7">
        <v>0</v>
      </c>
      <c r="IN43" s="7">
        <v>0</v>
      </c>
      <c r="IO43" s="7">
        <v>0</v>
      </c>
      <c r="IP43" s="7">
        <v>0</v>
      </c>
      <c r="IQ43" s="7">
        <v>0</v>
      </c>
      <c r="IR43" s="7">
        <v>0</v>
      </c>
      <c r="IS43" s="7">
        <v>0</v>
      </c>
      <c r="IT43" s="7">
        <v>0</v>
      </c>
      <c r="IU43" s="7">
        <v>0</v>
      </c>
      <c r="IV43" s="7">
        <v>0</v>
      </c>
      <c r="IW43" s="7">
        <v>0</v>
      </c>
      <c r="IX43" s="7">
        <v>0</v>
      </c>
      <c r="IY43" s="7">
        <v>0</v>
      </c>
      <c r="IZ43" s="7">
        <v>0</v>
      </c>
      <c r="JA43" s="7">
        <v>0</v>
      </c>
      <c r="JB43" s="7">
        <v>0</v>
      </c>
      <c r="JC43" s="7">
        <v>1396</v>
      </c>
      <c r="JD43" s="7">
        <v>0</v>
      </c>
      <c r="JE43" s="7">
        <v>0</v>
      </c>
      <c r="JF43" s="7">
        <v>0</v>
      </c>
      <c r="JG43" s="7">
        <v>0</v>
      </c>
      <c r="JH43" s="7">
        <v>0</v>
      </c>
      <c r="JI43" s="7">
        <v>122060</v>
      </c>
      <c r="JJ43" s="7">
        <v>107268</v>
      </c>
      <c r="JK43" s="7">
        <v>130237</v>
      </c>
      <c r="JL43" s="7">
        <v>65532</v>
      </c>
      <c r="JM43" s="7">
        <v>103390</v>
      </c>
      <c r="JN43" s="7">
        <v>112123</v>
      </c>
      <c r="JO43" s="7">
        <v>114732</v>
      </c>
      <c r="JP43" s="7">
        <v>82726</v>
      </c>
      <c r="JQ43" s="7">
        <v>119866</v>
      </c>
      <c r="JR43" s="7">
        <v>67926</v>
      </c>
      <c r="JS43" s="7">
        <v>114791</v>
      </c>
      <c r="JT43" s="7">
        <v>115408</v>
      </c>
      <c r="JU43" s="7">
        <v>182578</v>
      </c>
      <c r="JV43" s="7">
        <v>112103</v>
      </c>
      <c r="JW43" s="7">
        <v>15403</v>
      </c>
      <c r="JX43" s="7">
        <v>0</v>
      </c>
      <c r="JY43" s="7">
        <v>0</v>
      </c>
      <c r="JZ43" s="7">
        <v>0</v>
      </c>
      <c r="KA43" s="7">
        <v>0</v>
      </c>
      <c r="KB43" s="7">
        <v>0</v>
      </c>
      <c r="KC43" s="7">
        <v>0</v>
      </c>
      <c r="KD43" s="7">
        <v>1325</v>
      </c>
      <c r="KE43" s="7">
        <v>0</v>
      </c>
      <c r="KF43" s="7">
        <v>67100</v>
      </c>
      <c r="KG43" s="7">
        <v>0</v>
      </c>
      <c r="KH43" s="7">
        <v>0</v>
      </c>
      <c r="KI43" s="7">
        <v>0</v>
      </c>
      <c r="KJ43" s="7">
        <v>0</v>
      </c>
      <c r="KK43" s="7">
        <v>0</v>
      </c>
      <c r="KL43" s="7">
        <v>0</v>
      </c>
      <c r="KM43" s="7">
        <v>0</v>
      </c>
      <c r="KN43" s="7">
        <v>0</v>
      </c>
      <c r="KO43" s="7">
        <v>0</v>
      </c>
      <c r="KP43" s="7">
        <v>0</v>
      </c>
      <c r="KQ43" s="7">
        <v>0</v>
      </c>
      <c r="KR43" s="7">
        <v>0</v>
      </c>
      <c r="KS43" s="7">
        <v>0</v>
      </c>
      <c r="KT43" s="7">
        <v>0</v>
      </c>
      <c r="KU43" s="7">
        <v>0</v>
      </c>
      <c r="KV43" s="7">
        <v>20810</v>
      </c>
      <c r="KW43" s="7">
        <v>0</v>
      </c>
      <c r="KX43" s="7">
        <v>0</v>
      </c>
      <c r="KY43" s="7">
        <v>0</v>
      </c>
      <c r="KZ43" s="7">
        <v>0</v>
      </c>
      <c r="LA43" s="7">
        <v>0</v>
      </c>
      <c r="LB43" s="7">
        <v>0</v>
      </c>
      <c r="LC43" s="7">
        <v>0</v>
      </c>
      <c r="LD43" s="7">
        <v>0</v>
      </c>
      <c r="LE43" s="7">
        <v>0</v>
      </c>
      <c r="LF43" s="7">
        <v>0</v>
      </c>
      <c r="LG43" s="7">
        <v>0</v>
      </c>
      <c r="LH43" s="7">
        <v>0</v>
      </c>
      <c r="LI43" s="7">
        <v>0</v>
      </c>
      <c r="LJ43" s="7">
        <v>0</v>
      </c>
      <c r="LK43" s="7">
        <v>0</v>
      </c>
      <c r="LL43" s="7">
        <v>0</v>
      </c>
      <c r="LM43" s="7">
        <v>0</v>
      </c>
      <c r="LN43" s="7">
        <v>0</v>
      </c>
      <c r="LO43" s="7">
        <v>0</v>
      </c>
      <c r="LP43" s="7">
        <v>0</v>
      </c>
      <c r="LQ43" s="7">
        <v>0</v>
      </c>
      <c r="LR43" s="7">
        <v>0</v>
      </c>
      <c r="LS43" s="7">
        <v>0</v>
      </c>
      <c r="LT43" s="7">
        <v>0</v>
      </c>
      <c r="LU43" s="7">
        <v>0</v>
      </c>
      <c r="LV43" s="7">
        <v>0</v>
      </c>
      <c r="LW43" s="7">
        <v>0</v>
      </c>
      <c r="LX43" s="7">
        <v>0</v>
      </c>
      <c r="LY43" s="7">
        <v>0</v>
      </c>
      <c r="LZ43" s="7">
        <v>0</v>
      </c>
      <c r="MA43" s="7">
        <v>0</v>
      </c>
      <c r="MB43" s="7">
        <v>0</v>
      </c>
      <c r="MC43" s="115">
        <v>0</v>
      </c>
      <c r="MD43" s="7">
        <v>0</v>
      </c>
      <c r="ME43" s="7">
        <v>0</v>
      </c>
      <c r="MF43" s="7">
        <v>23205</v>
      </c>
      <c r="MG43" s="7">
        <v>0</v>
      </c>
      <c r="MH43" s="7">
        <v>0</v>
      </c>
      <c r="MI43" s="7">
        <v>0</v>
      </c>
      <c r="MJ43" s="7">
        <v>0</v>
      </c>
      <c r="MK43" s="7">
        <v>0</v>
      </c>
      <c r="ML43" s="7">
        <v>0</v>
      </c>
      <c r="MM43" s="110">
        <v>0</v>
      </c>
      <c r="MN43" s="7">
        <v>51337</v>
      </c>
      <c r="MO43" s="7">
        <v>0</v>
      </c>
      <c r="MP43" s="7">
        <v>0</v>
      </c>
      <c r="MQ43" s="7">
        <v>0</v>
      </c>
      <c r="MR43" s="7">
        <v>22905</v>
      </c>
      <c r="MS43" s="7">
        <v>0</v>
      </c>
      <c r="MT43" s="7">
        <v>0</v>
      </c>
      <c r="MU43" s="7">
        <v>0</v>
      </c>
      <c r="MV43" s="7">
        <v>0</v>
      </c>
      <c r="MW43" s="7">
        <v>0</v>
      </c>
      <c r="MX43" s="7">
        <v>0</v>
      </c>
      <c r="MY43" s="7">
        <v>0</v>
      </c>
      <c r="MZ43" s="7">
        <v>0</v>
      </c>
      <c r="NA43" s="115">
        <v>0</v>
      </c>
      <c r="NB43" s="7">
        <v>0</v>
      </c>
      <c r="NC43" s="7">
        <v>0</v>
      </c>
      <c r="ND43" s="7">
        <v>0</v>
      </c>
      <c r="NE43" s="7">
        <v>0</v>
      </c>
      <c r="NF43" s="7">
        <v>0</v>
      </c>
      <c r="NG43" s="7">
        <v>0</v>
      </c>
      <c r="NH43" s="7">
        <v>0</v>
      </c>
      <c r="NI43" s="7">
        <v>0</v>
      </c>
      <c r="NJ43" s="7">
        <v>0</v>
      </c>
      <c r="NK43" s="7">
        <v>0</v>
      </c>
      <c r="NL43" s="7">
        <v>0</v>
      </c>
      <c r="NM43" s="7">
        <v>0</v>
      </c>
      <c r="NN43" s="7">
        <v>0</v>
      </c>
      <c r="NO43" s="7">
        <v>0</v>
      </c>
      <c r="NP43" s="7">
        <v>28799</v>
      </c>
      <c r="NQ43" s="7">
        <v>0</v>
      </c>
      <c r="NR43" s="7">
        <v>3453</v>
      </c>
      <c r="NS43" s="7">
        <v>0</v>
      </c>
      <c r="NT43" s="7">
        <v>0</v>
      </c>
      <c r="NU43" s="7">
        <v>0</v>
      </c>
      <c r="NV43" s="7">
        <v>0</v>
      </c>
      <c r="NW43" s="7">
        <v>0</v>
      </c>
      <c r="NX43" s="7">
        <v>13162</v>
      </c>
      <c r="NY43" s="7">
        <v>0</v>
      </c>
      <c r="NZ43" s="7">
        <v>0</v>
      </c>
      <c r="OA43" s="7">
        <v>0</v>
      </c>
      <c r="OB43" s="7">
        <v>0</v>
      </c>
      <c r="OC43" s="7">
        <v>0</v>
      </c>
      <c r="OD43" s="7">
        <v>0</v>
      </c>
      <c r="OE43" s="7">
        <v>0</v>
      </c>
      <c r="OF43" s="7">
        <v>122</v>
      </c>
      <c r="OG43" s="7">
        <v>21439</v>
      </c>
      <c r="OH43" s="7">
        <v>0</v>
      </c>
      <c r="OI43" s="7">
        <v>0</v>
      </c>
      <c r="OJ43" s="7">
        <v>0</v>
      </c>
      <c r="OK43" s="7">
        <v>0</v>
      </c>
      <c r="OL43" s="7">
        <v>0</v>
      </c>
      <c r="OM43" s="7">
        <v>0</v>
      </c>
      <c r="ON43" s="7">
        <v>0</v>
      </c>
      <c r="OO43" s="7">
        <v>0</v>
      </c>
      <c r="OP43" s="7">
        <v>0</v>
      </c>
      <c r="OQ43" s="7">
        <v>0</v>
      </c>
      <c r="OR43" s="7">
        <v>0</v>
      </c>
      <c r="OS43" s="7">
        <v>0</v>
      </c>
      <c r="OT43" s="7">
        <v>0</v>
      </c>
      <c r="OU43" s="7">
        <v>0</v>
      </c>
      <c r="OV43" s="9"/>
      <c r="OW43" s="150">
        <f t="shared" si="0"/>
        <v>2277529</v>
      </c>
      <c r="OX43" s="6">
        <f t="shared" si="1"/>
        <v>11.426781727416401</v>
      </c>
      <c r="OY43" s="153"/>
      <c r="OZ43" s="6"/>
    </row>
    <row r="44" spans="1:890" s="7" customFormat="1">
      <c r="A44" s="25" t="s">
        <v>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4156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33261</v>
      </c>
      <c r="U44" s="7">
        <v>43808</v>
      </c>
      <c r="V44" s="7">
        <v>16238</v>
      </c>
      <c r="W44" s="7">
        <v>44623</v>
      </c>
      <c r="X44" s="7">
        <v>37057</v>
      </c>
      <c r="Y44" s="7">
        <v>59426</v>
      </c>
      <c r="Z44" s="7">
        <v>51371</v>
      </c>
      <c r="AA44" s="7">
        <v>20907</v>
      </c>
      <c r="AB44" s="7">
        <v>46511</v>
      </c>
      <c r="AC44" s="7">
        <v>27805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35544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14000</v>
      </c>
      <c r="DT44" s="7">
        <v>0</v>
      </c>
      <c r="DU44" s="7">
        <v>0</v>
      </c>
      <c r="DV44" s="7">
        <v>7382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244425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44000</v>
      </c>
      <c r="EO44" s="7">
        <v>0</v>
      </c>
      <c r="EP44" s="7">
        <v>29000</v>
      </c>
      <c r="EQ44" s="7">
        <v>51200</v>
      </c>
      <c r="ER44" s="7">
        <v>7000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24672</v>
      </c>
      <c r="FC44" s="7">
        <v>0</v>
      </c>
      <c r="FD44" s="7">
        <v>1500</v>
      </c>
      <c r="FE44" s="7">
        <v>19822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  <c r="HT44" s="7">
        <v>0</v>
      </c>
      <c r="HU44" s="7">
        <v>0</v>
      </c>
      <c r="HV44" s="7">
        <v>0</v>
      </c>
      <c r="HW44" s="7">
        <v>0</v>
      </c>
      <c r="HX44" s="7">
        <v>0</v>
      </c>
      <c r="HY44" s="7">
        <v>0</v>
      </c>
      <c r="HZ44" s="7">
        <v>0</v>
      </c>
      <c r="IA44" s="7">
        <v>0</v>
      </c>
      <c r="IB44" s="7">
        <v>0</v>
      </c>
      <c r="IC44" s="7">
        <v>0</v>
      </c>
      <c r="ID44" s="7">
        <v>0</v>
      </c>
      <c r="IE44" s="7">
        <v>0</v>
      </c>
      <c r="IF44" s="7">
        <v>0</v>
      </c>
      <c r="IG44" s="7">
        <v>0</v>
      </c>
      <c r="IH44" s="7">
        <v>0</v>
      </c>
      <c r="II44" s="7">
        <v>7142</v>
      </c>
      <c r="IJ44" s="7">
        <v>0</v>
      </c>
      <c r="IK44" s="7">
        <v>0</v>
      </c>
      <c r="IL44" s="7">
        <v>23673</v>
      </c>
      <c r="IM44" s="7">
        <v>0</v>
      </c>
      <c r="IN44" s="7">
        <v>56491</v>
      </c>
      <c r="IO44" s="7">
        <v>51267</v>
      </c>
      <c r="IP44" s="7">
        <v>37418</v>
      </c>
      <c r="IQ44" s="7">
        <v>16700</v>
      </c>
      <c r="IR44" s="7">
        <v>27019</v>
      </c>
      <c r="IS44" s="7">
        <v>37707</v>
      </c>
      <c r="IT44" s="7">
        <v>36413</v>
      </c>
      <c r="IU44" s="7">
        <v>39137</v>
      </c>
      <c r="IV44" s="7">
        <v>3963</v>
      </c>
      <c r="IW44" s="7">
        <v>43776</v>
      </c>
      <c r="IX44" s="7">
        <v>0</v>
      </c>
      <c r="IY44" s="7">
        <v>0</v>
      </c>
      <c r="IZ44" s="7">
        <v>0</v>
      </c>
      <c r="JA44" s="7">
        <v>0</v>
      </c>
      <c r="JB44" s="7">
        <v>0</v>
      </c>
      <c r="JC44" s="7">
        <v>0</v>
      </c>
      <c r="JD44" s="7">
        <v>0</v>
      </c>
      <c r="JE44" s="7">
        <v>0</v>
      </c>
      <c r="JF44" s="7">
        <v>0</v>
      </c>
      <c r="JG44" s="7">
        <v>0</v>
      </c>
      <c r="JH44" s="7">
        <v>12350</v>
      </c>
      <c r="JI44" s="7">
        <v>0</v>
      </c>
      <c r="JJ44" s="7">
        <v>0</v>
      </c>
      <c r="JK44" s="7">
        <v>0</v>
      </c>
      <c r="JL44" s="7">
        <v>0</v>
      </c>
      <c r="JM44" s="7">
        <v>0</v>
      </c>
      <c r="JN44" s="7">
        <v>0</v>
      </c>
      <c r="JO44" s="7">
        <v>0</v>
      </c>
      <c r="JP44" s="7">
        <v>0</v>
      </c>
      <c r="JQ44" s="7">
        <v>0</v>
      </c>
      <c r="JR44" s="7">
        <v>0</v>
      </c>
      <c r="JS44" s="7">
        <v>0</v>
      </c>
      <c r="JT44" s="7">
        <v>0</v>
      </c>
      <c r="JU44" s="7">
        <v>0</v>
      </c>
      <c r="JV44" s="7">
        <v>0</v>
      </c>
      <c r="JW44" s="7">
        <v>0</v>
      </c>
      <c r="JX44" s="7">
        <v>0</v>
      </c>
      <c r="JY44" s="7">
        <v>0</v>
      </c>
      <c r="JZ44" s="7">
        <v>0</v>
      </c>
      <c r="KA44" s="7">
        <v>0</v>
      </c>
      <c r="KB44" s="7">
        <v>17511</v>
      </c>
      <c r="KC44" s="7">
        <v>0</v>
      </c>
      <c r="KD44" s="7">
        <v>2147</v>
      </c>
      <c r="KE44" s="7">
        <v>0</v>
      </c>
      <c r="KF44" s="7">
        <v>0</v>
      </c>
      <c r="KG44" s="7">
        <v>0</v>
      </c>
      <c r="KH44" s="7">
        <v>0</v>
      </c>
      <c r="KI44" s="7">
        <v>0</v>
      </c>
      <c r="KJ44" s="7">
        <v>0</v>
      </c>
      <c r="KK44" s="7">
        <v>0</v>
      </c>
      <c r="KL44" s="7">
        <v>0</v>
      </c>
      <c r="KM44" s="7">
        <v>0</v>
      </c>
      <c r="KN44" s="7">
        <v>0</v>
      </c>
      <c r="KO44" s="7">
        <v>0</v>
      </c>
      <c r="KP44" s="7">
        <v>0</v>
      </c>
      <c r="KQ44" s="7">
        <v>0</v>
      </c>
      <c r="KR44" s="7">
        <v>0</v>
      </c>
      <c r="KS44" s="7">
        <v>0</v>
      </c>
      <c r="KT44" s="7">
        <v>0</v>
      </c>
      <c r="KU44" s="7">
        <v>0</v>
      </c>
      <c r="KV44" s="7">
        <v>0</v>
      </c>
      <c r="KW44" s="7">
        <v>0</v>
      </c>
      <c r="KX44" s="7">
        <v>0</v>
      </c>
      <c r="KY44" s="7">
        <v>0</v>
      </c>
      <c r="KZ44" s="7">
        <v>0</v>
      </c>
      <c r="LA44" s="7">
        <v>0</v>
      </c>
      <c r="LB44" s="7">
        <v>0</v>
      </c>
      <c r="LC44" s="7">
        <v>0</v>
      </c>
      <c r="LD44" s="7">
        <v>0</v>
      </c>
      <c r="LE44" s="7">
        <v>0</v>
      </c>
      <c r="LF44" s="7">
        <v>0</v>
      </c>
      <c r="LG44" s="7">
        <v>0</v>
      </c>
      <c r="LH44" s="7">
        <v>0</v>
      </c>
      <c r="LI44" s="7">
        <v>0</v>
      </c>
      <c r="LJ44" s="7">
        <v>0</v>
      </c>
      <c r="LK44" s="7">
        <v>0</v>
      </c>
      <c r="LL44" s="7">
        <v>0</v>
      </c>
      <c r="LM44" s="7">
        <v>0</v>
      </c>
      <c r="LN44" s="7">
        <v>0</v>
      </c>
      <c r="LO44" s="7">
        <v>0</v>
      </c>
      <c r="LP44" s="7">
        <v>0</v>
      </c>
      <c r="LQ44" s="7">
        <v>0</v>
      </c>
      <c r="LR44" s="7">
        <v>0</v>
      </c>
      <c r="LS44" s="7">
        <v>0</v>
      </c>
      <c r="LT44" s="7">
        <v>0</v>
      </c>
      <c r="LU44" s="7">
        <v>0</v>
      </c>
      <c r="LV44" s="7">
        <v>0</v>
      </c>
      <c r="LW44" s="7">
        <v>0</v>
      </c>
      <c r="LX44" s="7">
        <v>0</v>
      </c>
      <c r="LY44" s="7">
        <v>0</v>
      </c>
      <c r="LZ44" s="7">
        <v>0</v>
      </c>
      <c r="MA44" s="7">
        <v>0</v>
      </c>
      <c r="MB44" s="7">
        <v>0</v>
      </c>
      <c r="MC44" s="115">
        <v>0</v>
      </c>
      <c r="MD44" s="7">
        <v>0</v>
      </c>
      <c r="ME44" s="7">
        <v>0</v>
      </c>
      <c r="MF44" s="7">
        <v>0</v>
      </c>
      <c r="MG44" s="7">
        <v>0</v>
      </c>
      <c r="MH44" s="7">
        <v>0</v>
      </c>
      <c r="MI44" s="7">
        <v>0</v>
      </c>
      <c r="MJ44" s="7">
        <v>0</v>
      </c>
      <c r="MK44" s="7">
        <v>0</v>
      </c>
      <c r="ML44" s="7">
        <v>0</v>
      </c>
      <c r="MM44" s="110">
        <v>0</v>
      </c>
      <c r="MN44" s="7">
        <v>0</v>
      </c>
      <c r="MO44" s="7">
        <v>0</v>
      </c>
      <c r="MP44" s="7">
        <v>10185</v>
      </c>
      <c r="MQ44" s="7">
        <v>0</v>
      </c>
      <c r="MR44" s="7">
        <v>22720</v>
      </c>
      <c r="MS44" s="7">
        <v>0</v>
      </c>
      <c r="MT44" s="7">
        <v>0</v>
      </c>
      <c r="MU44" s="7">
        <v>0</v>
      </c>
      <c r="MV44" s="7">
        <v>0</v>
      </c>
      <c r="MW44" s="7">
        <v>20000</v>
      </c>
      <c r="MX44" s="7">
        <v>0</v>
      </c>
      <c r="MY44" s="7">
        <v>0</v>
      </c>
      <c r="MZ44" s="7">
        <v>0</v>
      </c>
      <c r="NA44" s="115">
        <v>0</v>
      </c>
      <c r="NB44" s="7">
        <v>8500</v>
      </c>
      <c r="NC44" s="7">
        <v>0</v>
      </c>
      <c r="ND44" s="7">
        <v>0</v>
      </c>
      <c r="NE44" s="7">
        <v>0</v>
      </c>
      <c r="NF44" s="7">
        <v>0</v>
      </c>
      <c r="NG44" s="7">
        <v>0</v>
      </c>
      <c r="NH44" s="7">
        <v>0</v>
      </c>
      <c r="NI44" s="7">
        <v>0</v>
      </c>
      <c r="NJ44" s="7">
        <v>0</v>
      </c>
      <c r="NK44" s="7">
        <v>0</v>
      </c>
      <c r="NL44" s="7">
        <v>0</v>
      </c>
      <c r="NM44" s="7">
        <v>0</v>
      </c>
      <c r="NN44" s="7">
        <v>0</v>
      </c>
      <c r="NO44" s="7">
        <v>0</v>
      </c>
      <c r="NP44" s="7">
        <v>27150</v>
      </c>
      <c r="NQ44" s="7">
        <v>0</v>
      </c>
      <c r="NR44" s="7">
        <v>5056</v>
      </c>
      <c r="NS44" s="7">
        <v>0</v>
      </c>
      <c r="NT44" s="7">
        <v>0</v>
      </c>
      <c r="NU44" s="7">
        <v>0</v>
      </c>
      <c r="NV44" s="7">
        <v>0</v>
      </c>
      <c r="NW44" s="7">
        <v>0</v>
      </c>
      <c r="NX44" s="7">
        <v>0</v>
      </c>
      <c r="NY44" s="7">
        <v>0</v>
      </c>
      <c r="NZ44" s="7">
        <v>0</v>
      </c>
      <c r="OA44" s="7">
        <v>0</v>
      </c>
      <c r="OB44" s="7">
        <v>0</v>
      </c>
      <c r="OC44" s="7">
        <v>0</v>
      </c>
      <c r="OD44" s="7">
        <v>0</v>
      </c>
      <c r="OE44" s="7">
        <v>0</v>
      </c>
      <c r="OF44" s="7">
        <v>412</v>
      </c>
      <c r="OG44" s="7">
        <v>25912</v>
      </c>
      <c r="OH44" s="7">
        <v>0</v>
      </c>
      <c r="OI44" s="7">
        <v>0</v>
      </c>
      <c r="OJ44" s="7">
        <v>0</v>
      </c>
      <c r="OK44" s="7">
        <v>0</v>
      </c>
      <c r="OL44" s="7">
        <v>0</v>
      </c>
      <c r="OM44" s="7">
        <v>0</v>
      </c>
      <c r="ON44" s="7">
        <v>0</v>
      </c>
      <c r="OO44" s="7">
        <v>0</v>
      </c>
      <c r="OP44" s="7">
        <v>0</v>
      </c>
      <c r="OQ44" s="7">
        <v>0</v>
      </c>
      <c r="OR44" s="7">
        <v>0</v>
      </c>
      <c r="OS44" s="7">
        <v>0</v>
      </c>
      <c r="OT44" s="7">
        <v>0</v>
      </c>
      <c r="OU44" s="7">
        <v>0</v>
      </c>
      <c r="OV44" s="9"/>
      <c r="OW44" s="150">
        <f t="shared" si="0"/>
        <v>1396357</v>
      </c>
      <c r="OX44" s="6">
        <f t="shared" si="1"/>
        <v>7.0057797958006169</v>
      </c>
      <c r="OY44" s="153"/>
      <c r="OZ44" s="6"/>
    </row>
    <row r="45" spans="1:890" s="7" customFormat="1">
      <c r="A45" s="25" t="s">
        <v>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929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0</v>
      </c>
      <c r="HX45" s="7">
        <v>0</v>
      </c>
      <c r="HY45" s="7">
        <v>0</v>
      </c>
      <c r="HZ45" s="7">
        <v>0</v>
      </c>
      <c r="IA45" s="7">
        <v>0</v>
      </c>
      <c r="IB45" s="7">
        <v>0</v>
      </c>
      <c r="IC45" s="7">
        <v>0</v>
      </c>
      <c r="ID45" s="7">
        <v>0</v>
      </c>
      <c r="IE45" s="7">
        <v>0</v>
      </c>
      <c r="IF45" s="7">
        <v>0</v>
      </c>
      <c r="IG45" s="7">
        <v>0</v>
      </c>
      <c r="IH45" s="7">
        <v>0</v>
      </c>
      <c r="II45" s="7">
        <v>0</v>
      </c>
      <c r="IJ45" s="7">
        <v>0</v>
      </c>
      <c r="IK45" s="7">
        <v>0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7">
        <v>0</v>
      </c>
      <c r="IW45" s="7">
        <v>0</v>
      </c>
      <c r="IX45" s="7">
        <v>0</v>
      </c>
      <c r="IY45" s="7">
        <v>0</v>
      </c>
      <c r="IZ45" s="7">
        <v>0</v>
      </c>
      <c r="JA45" s="7">
        <v>0</v>
      </c>
      <c r="JB45" s="7">
        <v>0</v>
      </c>
      <c r="JC45" s="7">
        <v>0</v>
      </c>
      <c r="JD45" s="7">
        <v>0</v>
      </c>
      <c r="JE45" s="7">
        <v>72</v>
      </c>
      <c r="JF45" s="7">
        <v>0</v>
      </c>
      <c r="JG45" s="7">
        <v>0</v>
      </c>
      <c r="JH45" s="7">
        <v>0</v>
      </c>
      <c r="JI45" s="7">
        <v>0</v>
      </c>
      <c r="JJ45" s="7">
        <v>0</v>
      </c>
      <c r="JK45" s="7">
        <v>0</v>
      </c>
      <c r="JL45" s="7">
        <v>0</v>
      </c>
      <c r="JM45" s="7">
        <v>0</v>
      </c>
      <c r="JN45" s="7">
        <v>0</v>
      </c>
      <c r="JO45" s="7">
        <v>0</v>
      </c>
      <c r="JP45" s="7">
        <v>0</v>
      </c>
      <c r="JQ45" s="7">
        <v>0</v>
      </c>
      <c r="JR45" s="7">
        <v>0</v>
      </c>
      <c r="JS45" s="7">
        <v>0</v>
      </c>
      <c r="JT45" s="7">
        <v>0</v>
      </c>
      <c r="JU45" s="7">
        <v>0</v>
      </c>
      <c r="JV45" s="7">
        <v>0</v>
      </c>
      <c r="JW45" s="7">
        <v>0</v>
      </c>
      <c r="JX45" s="7">
        <v>0</v>
      </c>
      <c r="JY45" s="7">
        <v>0</v>
      </c>
      <c r="JZ45" s="7">
        <v>0</v>
      </c>
      <c r="KA45" s="7">
        <v>0</v>
      </c>
      <c r="KB45" s="7">
        <v>0</v>
      </c>
      <c r="KC45" s="7">
        <v>0</v>
      </c>
      <c r="KD45" s="7">
        <v>0</v>
      </c>
      <c r="KE45" s="7">
        <v>0</v>
      </c>
      <c r="KF45" s="7">
        <v>0</v>
      </c>
      <c r="KG45" s="7">
        <v>0</v>
      </c>
      <c r="KH45" s="7">
        <v>0</v>
      </c>
      <c r="KI45" s="7">
        <v>0</v>
      </c>
      <c r="KJ45" s="7">
        <v>0</v>
      </c>
      <c r="KK45" s="7">
        <v>0</v>
      </c>
      <c r="KL45" s="7">
        <v>0</v>
      </c>
      <c r="KM45" s="7">
        <v>0</v>
      </c>
      <c r="KN45" s="7">
        <v>0</v>
      </c>
      <c r="KO45" s="7">
        <v>929</v>
      </c>
      <c r="KP45" s="7">
        <v>0</v>
      </c>
      <c r="KQ45" s="7">
        <v>0</v>
      </c>
      <c r="KR45" s="7">
        <v>0</v>
      </c>
      <c r="KS45" s="7">
        <v>0</v>
      </c>
      <c r="KT45" s="7">
        <v>0</v>
      </c>
      <c r="KU45" s="7">
        <v>0</v>
      </c>
      <c r="KV45" s="7">
        <v>0</v>
      </c>
      <c r="KW45" s="7">
        <v>0</v>
      </c>
      <c r="KX45" s="7">
        <v>0</v>
      </c>
      <c r="KY45" s="7">
        <v>0</v>
      </c>
      <c r="KZ45" s="7">
        <v>0</v>
      </c>
      <c r="LA45" s="7">
        <v>0</v>
      </c>
      <c r="LB45" s="7">
        <v>0</v>
      </c>
      <c r="LC45" s="7">
        <v>0</v>
      </c>
      <c r="LD45" s="7">
        <v>0</v>
      </c>
      <c r="LE45" s="7">
        <v>0</v>
      </c>
      <c r="LF45" s="7">
        <v>0</v>
      </c>
      <c r="LG45" s="7">
        <v>0</v>
      </c>
      <c r="LH45" s="7">
        <v>0</v>
      </c>
      <c r="LI45" s="7">
        <v>0</v>
      </c>
      <c r="LJ45" s="7">
        <v>0</v>
      </c>
      <c r="LK45" s="7">
        <v>0</v>
      </c>
      <c r="LL45" s="7">
        <v>0</v>
      </c>
      <c r="LM45" s="7">
        <v>0</v>
      </c>
      <c r="LN45" s="7">
        <v>0</v>
      </c>
      <c r="LO45" s="7">
        <v>0</v>
      </c>
      <c r="LP45" s="7">
        <v>0</v>
      </c>
      <c r="LQ45" s="7">
        <v>0</v>
      </c>
      <c r="LR45" s="7">
        <v>0</v>
      </c>
      <c r="LS45" s="7">
        <v>0</v>
      </c>
      <c r="LT45" s="7">
        <v>0</v>
      </c>
      <c r="LU45" s="7">
        <v>0</v>
      </c>
      <c r="LV45" s="7">
        <v>0</v>
      </c>
      <c r="LW45" s="7">
        <v>0</v>
      </c>
      <c r="LX45" s="7">
        <v>0</v>
      </c>
      <c r="LY45" s="7">
        <v>0</v>
      </c>
      <c r="LZ45" s="7">
        <v>0</v>
      </c>
      <c r="MA45" s="7">
        <v>0</v>
      </c>
      <c r="MB45" s="7">
        <v>0</v>
      </c>
      <c r="MC45" s="115">
        <v>0</v>
      </c>
      <c r="MD45" s="7">
        <v>0</v>
      </c>
      <c r="ME45" s="7">
        <v>0</v>
      </c>
      <c r="MF45" s="7">
        <v>0</v>
      </c>
      <c r="MG45" s="7">
        <v>0</v>
      </c>
      <c r="MH45" s="7">
        <v>0</v>
      </c>
      <c r="MI45" s="7">
        <v>0</v>
      </c>
      <c r="MJ45" s="7">
        <v>0</v>
      </c>
      <c r="MK45" s="7">
        <v>0</v>
      </c>
      <c r="ML45" s="7">
        <v>0</v>
      </c>
      <c r="MM45" s="110">
        <v>0</v>
      </c>
      <c r="MN45" s="7">
        <v>0</v>
      </c>
      <c r="MO45" s="7">
        <v>0</v>
      </c>
      <c r="MP45" s="7">
        <v>0</v>
      </c>
      <c r="MQ45" s="7">
        <v>0</v>
      </c>
      <c r="MR45" s="7">
        <v>0</v>
      </c>
      <c r="MS45" s="7">
        <v>0</v>
      </c>
      <c r="MT45" s="7">
        <v>0</v>
      </c>
      <c r="MU45" s="7">
        <v>0</v>
      </c>
      <c r="MV45" s="7">
        <v>0</v>
      </c>
      <c r="MW45" s="7">
        <v>0</v>
      </c>
      <c r="MX45" s="7">
        <v>0</v>
      </c>
      <c r="MY45" s="7">
        <v>0</v>
      </c>
      <c r="MZ45" s="7">
        <v>0</v>
      </c>
      <c r="NA45" s="115">
        <v>0</v>
      </c>
      <c r="NB45" s="7">
        <v>0</v>
      </c>
      <c r="NC45" s="7">
        <v>0</v>
      </c>
      <c r="ND45" s="7">
        <v>0</v>
      </c>
      <c r="NE45" s="7">
        <v>0</v>
      </c>
      <c r="NF45" s="7">
        <v>0</v>
      </c>
      <c r="NG45" s="7">
        <v>0</v>
      </c>
      <c r="NH45" s="7">
        <v>0</v>
      </c>
      <c r="NI45" s="7">
        <v>0</v>
      </c>
      <c r="NJ45" s="7">
        <v>0</v>
      </c>
      <c r="NK45" s="7">
        <v>0</v>
      </c>
      <c r="NL45" s="7">
        <v>0</v>
      </c>
      <c r="NM45" s="7">
        <v>0</v>
      </c>
      <c r="NN45" s="7">
        <v>0</v>
      </c>
      <c r="NO45" s="7">
        <v>0</v>
      </c>
      <c r="NP45" s="7">
        <v>0</v>
      </c>
      <c r="NQ45" s="7">
        <v>0</v>
      </c>
      <c r="NR45" s="7">
        <v>0</v>
      </c>
      <c r="NS45" s="7">
        <v>0</v>
      </c>
      <c r="NT45" s="7">
        <v>0</v>
      </c>
      <c r="NU45" s="7">
        <v>0</v>
      </c>
      <c r="NV45" s="7">
        <v>0</v>
      </c>
      <c r="NW45" s="7">
        <v>0</v>
      </c>
      <c r="NX45" s="7">
        <v>0</v>
      </c>
      <c r="NY45" s="7">
        <v>0</v>
      </c>
      <c r="NZ45" s="7">
        <v>0</v>
      </c>
      <c r="OA45" s="7">
        <v>0</v>
      </c>
      <c r="OB45" s="7">
        <v>0</v>
      </c>
      <c r="OC45" s="7">
        <v>0</v>
      </c>
      <c r="OD45" s="7">
        <v>0</v>
      </c>
      <c r="OE45" s="7">
        <v>0</v>
      </c>
      <c r="OF45" s="7">
        <v>0</v>
      </c>
      <c r="OG45" s="7">
        <v>0</v>
      </c>
      <c r="OH45" s="7">
        <v>0</v>
      </c>
      <c r="OI45" s="7">
        <v>0</v>
      </c>
      <c r="OJ45" s="7">
        <v>0</v>
      </c>
      <c r="OK45" s="7">
        <v>0</v>
      </c>
      <c r="OL45" s="7">
        <v>0</v>
      </c>
      <c r="OM45" s="7">
        <v>0</v>
      </c>
      <c r="ON45" s="7">
        <v>0</v>
      </c>
      <c r="OO45" s="7">
        <v>0</v>
      </c>
      <c r="OP45" s="7">
        <v>0</v>
      </c>
      <c r="OQ45" s="7">
        <v>0</v>
      </c>
      <c r="OR45" s="7">
        <v>0</v>
      </c>
      <c r="OS45" s="7">
        <v>0</v>
      </c>
      <c r="OT45" s="7">
        <v>0</v>
      </c>
      <c r="OU45" s="7">
        <v>0</v>
      </c>
      <c r="OV45" s="9"/>
      <c r="OW45" s="150">
        <f t="shared" si="0"/>
        <v>1930</v>
      </c>
      <c r="OX45" s="6">
        <f t="shared" si="1"/>
        <v>9.6831648395755456E-3</v>
      </c>
      <c r="OY45" s="153"/>
      <c r="OZ45" s="6"/>
    </row>
    <row r="46" spans="1:890" s="7" customFormat="1">
      <c r="A46" s="25" t="s">
        <v>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7">
        <v>0</v>
      </c>
      <c r="HX46" s="7">
        <v>0</v>
      </c>
      <c r="HY46" s="7">
        <v>0</v>
      </c>
      <c r="HZ46" s="7">
        <v>0</v>
      </c>
      <c r="IA46" s="7">
        <v>0</v>
      </c>
      <c r="IB46" s="7">
        <v>0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0</v>
      </c>
      <c r="II46" s="7">
        <v>0</v>
      </c>
      <c r="IJ46" s="7">
        <v>0</v>
      </c>
      <c r="IK46" s="7">
        <v>0</v>
      </c>
      <c r="IL46" s="7">
        <v>0</v>
      </c>
      <c r="IM46" s="7">
        <v>0</v>
      </c>
      <c r="IN46" s="7">
        <v>0</v>
      </c>
      <c r="IO46" s="7">
        <v>0</v>
      </c>
      <c r="IP46" s="7">
        <v>0</v>
      </c>
      <c r="IQ46" s="7">
        <v>0</v>
      </c>
      <c r="IR46" s="7">
        <v>0</v>
      </c>
      <c r="IS46" s="7">
        <v>0</v>
      </c>
      <c r="IT46" s="7">
        <v>0</v>
      </c>
      <c r="IU46" s="7">
        <v>0</v>
      </c>
      <c r="IV46" s="7">
        <v>0</v>
      </c>
      <c r="IW46" s="7">
        <v>0</v>
      </c>
      <c r="IX46" s="7">
        <v>0</v>
      </c>
      <c r="IY46" s="7">
        <v>0</v>
      </c>
      <c r="IZ46" s="7">
        <v>0</v>
      </c>
      <c r="JA46" s="7">
        <v>0</v>
      </c>
      <c r="JB46" s="7">
        <v>0</v>
      </c>
      <c r="JC46" s="7">
        <v>0</v>
      </c>
      <c r="JD46" s="7">
        <v>0</v>
      </c>
      <c r="JE46" s="7">
        <v>0</v>
      </c>
      <c r="JF46" s="7">
        <v>0</v>
      </c>
      <c r="JG46" s="7">
        <v>0</v>
      </c>
      <c r="JH46" s="7">
        <v>0</v>
      </c>
      <c r="JI46" s="7">
        <v>0</v>
      </c>
      <c r="JJ46" s="7">
        <v>0</v>
      </c>
      <c r="JK46" s="7">
        <v>0</v>
      </c>
      <c r="JL46" s="7">
        <v>0</v>
      </c>
      <c r="JM46" s="7">
        <v>0</v>
      </c>
      <c r="JN46" s="7">
        <v>0</v>
      </c>
      <c r="JO46" s="7">
        <v>0</v>
      </c>
      <c r="JP46" s="7">
        <v>0</v>
      </c>
      <c r="JQ46" s="7">
        <v>0</v>
      </c>
      <c r="JR46" s="7">
        <v>0</v>
      </c>
      <c r="JS46" s="7">
        <v>0</v>
      </c>
      <c r="JT46" s="7">
        <v>0</v>
      </c>
      <c r="JU46" s="7">
        <v>0</v>
      </c>
      <c r="JV46" s="7">
        <v>0</v>
      </c>
      <c r="JW46" s="7">
        <v>0</v>
      </c>
      <c r="JX46" s="7">
        <v>0</v>
      </c>
      <c r="JY46" s="7">
        <v>0</v>
      </c>
      <c r="JZ46" s="7">
        <v>0</v>
      </c>
      <c r="KA46" s="7">
        <v>0</v>
      </c>
      <c r="KB46" s="7">
        <v>0</v>
      </c>
      <c r="KC46" s="7">
        <v>0</v>
      </c>
      <c r="KD46" s="7">
        <v>0</v>
      </c>
      <c r="KE46" s="7">
        <v>0</v>
      </c>
      <c r="KF46" s="7">
        <v>0</v>
      </c>
      <c r="KG46" s="7">
        <v>0</v>
      </c>
      <c r="KH46" s="7">
        <v>0</v>
      </c>
      <c r="KI46" s="7">
        <v>0</v>
      </c>
      <c r="KJ46" s="7">
        <v>0</v>
      </c>
      <c r="KK46" s="7">
        <v>0</v>
      </c>
      <c r="KL46" s="7">
        <v>0</v>
      </c>
      <c r="KM46" s="7">
        <v>0</v>
      </c>
      <c r="KN46" s="7">
        <v>0</v>
      </c>
      <c r="KO46" s="7">
        <v>0</v>
      </c>
      <c r="KP46" s="7">
        <v>0</v>
      </c>
      <c r="KQ46" s="7">
        <v>0</v>
      </c>
      <c r="KR46" s="7">
        <v>0</v>
      </c>
      <c r="KS46" s="7">
        <v>0</v>
      </c>
      <c r="KT46" s="7">
        <v>0</v>
      </c>
      <c r="KU46" s="7">
        <v>0</v>
      </c>
      <c r="KV46" s="7">
        <v>0</v>
      </c>
      <c r="KW46" s="7">
        <v>0</v>
      </c>
      <c r="KX46" s="7">
        <v>0</v>
      </c>
      <c r="KY46" s="7">
        <v>0</v>
      </c>
      <c r="KZ46" s="7">
        <v>0</v>
      </c>
      <c r="LA46" s="7">
        <v>0</v>
      </c>
      <c r="LB46" s="7">
        <v>0</v>
      </c>
      <c r="LC46" s="7">
        <v>0</v>
      </c>
      <c r="LD46" s="7">
        <v>0</v>
      </c>
      <c r="LE46" s="7">
        <v>0</v>
      </c>
      <c r="LF46" s="7">
        <v>0</v>
      </c>
      <c r="LG46" s="7">
        <v>0</v>
      </c>
      <c r="LH46" s="7">
        <v>0</v>
      </c>
      <c r="LI46" s="7">
        <v>0</v>
      </c>
      <c r="LJ46" s="7">
        <v>0</v>
      </c>
      <c r="LK46" s="7">
        <v>0</v>
      </c>
      <c r="LL46" s="7">
        <v>0</v>
      </c>
      <c r="LM46" s="7">
        <v>0</v>
      </c>
      <c r="LN46" s="7">
        <v>0</v>
      </c>
      <c r="LO46" s="7">
        <v>0</v>
      </c>
      <c r="LP46" s="7">
        <v>0</v>
      </c>
      <c r="LQ46" s="7">
        <v>0</v>
      </c>
      <c r="LR46" s="7">
        <v>0</v>
      </c>
      <c r="LS46" s="7">
        <v>0</v>
      </c>
      <c r="LT46" s="7">
        <v>0</v>
      </c>
      <c r="LU46" s="7">
        <v>0</v>
      </c>
      <c r="LV46" s="7">
        <v>0</v>
      </c>
      <c r="LW46" s="7">
        <v>0</v>
      </c>
      <c r="LX46" s="7">
        <v>0</v>
      </c>
      <c r="LY46" s="7">
        <v>0</v>
      </c>
      <c r="LZ46" s="7">
        <v>0</v>
      </c>
      <c r="MA46" s="7">
        <v>0</v>
      </c>
      <c r="MB46" s="7">
        <v>0</v>
      </c>
      <c r="MC46" s="137">
        <v>0</v>
      </c>
      <c r="MD46" s="7">
        <v>0</v>
      </c>
      <c r="ME46" s="7">
        <v>0</v>
      </c>
      <c r="MF46" s="7">
        <v>0</v>
      </c>
      <c r="MG46" s="7">
        <v>0</v>
      </c>
      <c r="MH46" s="7">
        <v>0</v>
      </c>
      <c r="MI46" s="7">
        <v>0</v>
      </c>
      <c r="MJ46" s="7">
        <v>0</v>
      </c>
      <c r="MK46" s="7">
        <v>0</v>
      </c>
      <c r="ML46" s="7">
        <v>0</v>
      </c>
      <c r="MM46" s="138">
        <v>0</v>
      </c>
      <c r="MN46" s="7">
        <v>0</v>
      </c>
      <c r="MO46" s="7">
        <v>0</v>
      </c>
      <c r="MP46" s="7">
        <v>0</v>
      </c>
      <c r="MQ46" s="7">
        <v>0</v>
      </c>
      <c r="MR46" s="7">
        <v>837</v>
      </c>
      <c r="MS46" s="7">
        <v>0</v>
      </c>
      <c r="MT46" s="7">
        <v>0</v>
      </c>
      <c r="MU46" s="7">
        <v>0</v>
      </c>
      <c r="MV46" s="7">
        <v>0</v>
      </c>
      <c r="MW46" s="7">
        <v>0</v>
      </c>
      <c r="MX46" s="7">
        <v>0</v>
      </c>
      <c r="MY46" s="7">
        <v>0</v>
      </c>
      <c r="MZ46" s="7">
        <v>0</v>
      </c>
      <c r="NA46" s="137">
        <v>0</v>
      </c>
      <c r="NB46" s="7">
        <v>0</v>
      </c>
      <c r="NC46" s="7">
        <v>0</v>
      </c>
      <c r="ND46" s="7">
        <v>0</v>
      </c>
      <c r="NE46" s="7">
        <v>0</v>
      </c>
      <c r="NF46" s="7">
        <v>0</v>
      </c>
      <c r="NG46" s="7">
        <v>0</v>
      </c>
      <c r="NH46" s="7">
        <v>0</v>
      </c>
      <c r="NI46" s="7">
        <v>0</v>
      </c>
      <c r="NJ46" s="7">
        <v>0</v>
      </c>
      <c r="NK46" s="7">
        <v>0</v>
      </c>
      <c r="NL46" s="7">
        <v>0</v>
      </c>
      <c r="NM46" s="7">
        <v>0</v>
      </c>
      <c r="NN46" s="7">
        <v>0</v>
      </c>
      <c r="NO46" s="7">
        <v>0</v>
      </c>
      <c r="NP46" s="7">
        <v>26940</v>
      </c>
      <c r="NQ46" s="7">
        <v>0</v>
      </c>
      <c r="NR46" s="7">
        <v>0</v>
      </c>
      <c r="NS46" s="7">
        <v>0</v>
      </c>
      <c r="NT46" s="7">
        <v>0</v>
      </c>
      <c r="NU46" s="7">
        <v>0</v>
      </c>
      <c r="NV46" s="7">
        <v>0</v>
      </c>
      <c r="NW46" s="7">
        <v>0</v>
      </c>
      <c r="NX46" s="7">
        <v>0</v>
      </c>
      <c r="NY46" s="7">
        <v>0</v>
      </c>
      <c r="NZ46" s="7">
        <v>0</v>
      </c>
      <c r="OA46" s="7">
        <v>0</v>
      </c>
      <c r="OB46" s="7">
        <v>0</v>
      </c>
      <c r="OC46" s="7">
        <v>0</v>
      </c>
      <c r="OD46" s="7">
        <v>0</v>
      </c>
      <c r="OE46" s="7">
        <v>0</v>
      </c>
      <c r="OF46" s="7">
        <v>0</v>
      </c>
      <c r="OG46" s="7">
        <v>0</v>
      </c>
      <c r="OH46" s="7">
        <v>0</v>
      </c>
      <c r="OI46" s="7">
        <v>0</v>
      </c>
      <c r="OJ46" s="7">
        <v>0</v>
      </c>
      <c r="OK46" s="7">
        <v>0</v>
      </c>
      <c r="OL46" s="7">
        <v>0</v>
      </c>
      <c r="OM46" s="7">
        <v>0</v>
      </c>
      <c r="ON46" s="7">
        <v>0</v>
      </c>
      <c r="OO46" s="7">
        <v>0</v>
      </c>
      <c r="OP46" s="7">
        <v>0</v>
      </c>
      <c r="OQ46" s="7">
        <v>0</v>
      </c>
      <c r="OR46" s="7">
        <v>0</v>
      </c>
      <c r="OS46" s="7">
        <v>0</v>
      </c>
      <c r="OT46" s="7">
        <v>0</v>
      </c>
      <c r="OU46" s="7">
        <v>0</v>
      </c>
      <c r="OV46" s="9"/>
      <c r="OW46" s="150">
        <f t="shared" si="0"/>
        <v>27777</v>
      </c>
      <c r="OX46" s="6">
        <f t="shared" si="1"/>
        <v>0.13936231593206733</v>
      </c>
      <c r="OY46" s="153"/>
      <c r="OZ46" s="6"/>
    </row>
    <row r="47" spans="1:890" s="7" customFormat="1">
      <c r="A47" s="25" t="s">
        <v>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2358</v>
      </c>
      <c r="EL47" s="7">
        <v>0</v>
      </c>
      <c r="EM47" s="7">
        <v>0</v>
      </c>
      <c r="EN47" s="7">
        <v>0</v>
      </c>
      <c r="EO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0</v>
      </c>
      <c r="IA47" s="7">
        <v>0</v>
      </c>
      <c r="IB47" s="7">
        <v>0</v>
      </c>
      <c r="IC47" s="7">
        <v>0</v>
      </c>
      <c r="ID47" s="7">
        <v>0</v>
      </c>
      <c r="IE47" s="7">
        <v>0</v>
      </c>
      <c r="IF47" s="7">
        <v>0</v>
      </c>
      <c r="IG47" s="7">
        <v>0</v>
      </c>
      <c r="IH47" s="7">
        <v>0</v>
      </c>
      <c r="II47" s="7">
        <v>0</v>
      </c>
      <c r="IJ47" s="7">
        <v>0</v>
      </c>
      <c r="IK47" s="7">
        <v>0</v>
      </c>
      <c r="IL47" s="7">
        <v>0</v>
      </c>
      <c r="IM47" s="7">
        <v>0</v>
      </c>
      <c r="IN47" s="7">
        <v>0</v>
      </c>
      <c r="IO47" s="7">
        <v>0</v>
      </c>
      <c r="IP47" s="7">
        <v>0</v>
      </c>
      <c r="IQ47" s="7">
        <v>0</v>
      </c>
      <c r="IR47" s="7">
        <v>0</v>
      </c>
      <c r="IS47" s="7">
        <v>0</v>
      </c>
      <c r="IT47" s="7">
        <v>0</v>
      </c>
      <c r="IU47" s="7">
        <v>0</v>
      </c>
      <c r="IV47" s="7">
        <v>0</v>
      </c>
      <c r="IW47" s="7">
        <v>0</v>
      </c>
      <c r="IX47" s="7">
        <v>0</v>
      </c>
      <c r="IY47" s="7">
        <v>0</v>
      </c>
      <c r="IZ47" s="7">
        <v>0</v>
      </c>
      <c r="JA47" s="7">
        <v>0</v>
      </c>
      <c r="JB47" s="7">
        <v>0</v>
      </c>
      <c r="JC47" s="7">
        <v>0</v>
      </c>
      <c r="JD47" s="7">
        <v>0</v>
      </c>
      <c r="JE47" s="7">
        <v>0</v>
      </c>
      <c r="JF47" s="7">
        <v>0</v>
      </c>
      <c r="JG47" s="7">
        <v>0</v>
      </c>
      <c r="JH47" s="7">
        <v>0</v>
      </c>
      <c r="JI47" s="7">
        <v>0</v>
      </c>
      <c r="JJ47" s="7">
        <v>0</v>
      </c>
      <c r="JK47" s="7">
        <v>0</v>
      </c>
      <c r="JL47" s="7">
        <v>0</v>
      </c>
      <c r="JM47" s="7">
        <v>0</v>
      </c>
      <c r="JN47" s="7">
        <v>0</v>
      </c>
      <c r="JO47" s="7">
        <v>0</v>
      </c>
      <c r="JP47" s="7">
        <v>0</v>
      </c>
      <c r="JQ47" s="7">
        <v>0</v>
      </c>
      <c r="JR47" s="7">
        <v>0</v>
      </c>
      <c r="JS47" s="7">
        <v>0</v>
      </c>
      <c r="JT47" s="7">
        <v>0</v>
      </c>
      <c r="JU47" s="7">
        <v>0</v>
      </c>
      <c r="JV47" s="7">
        <v>0</v>
      </c>
      <c r="JW47" s="7">
        <v>0</v>
      </c>
      <c r="JX47" s="7">
        <v>0</v>
      </c>
      <c r="JY47" s="7">
        <v>0</v>
      </c>
      <c r="JZ47" s="7">
        <v>0</v>
      </c>
      <c r="KA47" s="7">
        <v>0</v>
      </c>
      <c r="KB47" s="7">
        <v>0</v>
      </c>
      <c r="KC47" s="7">
        <v>0</v>
      </c>
      <c r="KD47" s="7">
        <v>0</v>
      </c>
      <c r="KE47" s="7">
        <v>0</v>
      </c>
      <c r="KF47" s="7">
        <v>0</v>
      </c>
      <c r="KG47" s="7">
        <v>0</v>
      </c>
      <c r="KH47" s="7">
        <v>0</v>
      </c>
      <c r="KI47" s="7">
        <v>0</v>
      </c>
      <c r="KJ47" s="7">
        <v>0</v>
      </c>
      <c r="KK47" s="7">
        <v>0</v>
      </c>
      <c r="KL47" s="7">
        <v>0</v>
      </c>
      <c r="KM47" s="7">
        <v>0</v>
      </c>
      <c r="KN47" s="7">
        <v>0</v>
      </c>
      <c r="KO47" s="7">
        <v>0</v>
      </c>
      <c r="KP47" s="7">
        <v>0</v>
      </c>
      <c r="KQ47" s="7">
        <v>0</v>
      </c>
      <c r="KR47" s="7">
        <v>0</v>
      </c>
      <c r="KS47" s="7">
        <v>0</v>
      </c>
      <c r="KT47" s="7">
        <v>0</v>
      </c>
      <c r="KU47" s="7">
        <v>0</v>
      </c>
      <c r="KV47" s="7">
        <v>0</v>
      </c>
      <c r="KW47" s="7">
        <v>0</v>
      </c>
      <c r="KX47" s="7">
        <v>0</v>
      </c>
      <c r="KY47" s="7">
        <v>0</v>
      </c>
      <c r="KZ47" s="7">
        <v>0</v>
      </c>
      <c r="LA47" s="7">
        <v>0</v>
      </c>
      <c r="LB47" s="7">
        <v>0</v>
      </c>
      <c r="LC47" s="7">
        <v>0</v>
      </c>
      <c r="LD47" s="7">
        <v>0</v>
      </c>
      <c r="LE47" s="7">
        <v>0</v>
      </c>
      <c r="LF47" s="7">
        <v>0</v>
      </c>
      <c r="LG47" s="7">
        <v>0</v>
      </c>
      <c r="LH47" s="7">
        <v>0</v>
      </c>
      <c r="LI47" s="7">
        <v>0</v>
      </c>
      <c r="LJ47" s="7">
        <v>0</v>
      </c>
      <c r="LK47" s="7">
        <v>0</v>
      </c>
      <c r="LL47" s="7">
        <v>0</v>
      </c>
      <c r="LM47" s="7">
        <v>0</v>
      </c>
      <c r="LN47" s="7">
        <v>0</v>
      </c>
      <c r="LO47" s="7">
        <v>0</v>
      </c>
      <c r="LP47" s="7">
        <v>0</v>
      </c>
      <c r="LQ47" s="7">
        <v>0</v>
      </c>
      <c r="LR47" s="7">
        <v>0</v>
      </c>
      <c r="LS47" s="7">
        <v>0</v>
      </c>
      <c r="LT47" s="7">
        <v>0</v>
      </c>
      <c r="LU47" s="7">
        <v>0</v>
      </c>
      <c r="LV47" s="7">
        <v>0</v>
      </c>
      <c r="LW47" s="7">
        <v>0</v>
      </c>
      <c r="LX47" s="7">
        <v>0</v>
      </c>
      <c r="LY47" s="7">
        <v>0</v>
      </c>
      <c r="LZ47" s="7">
        <v>0</v>
      </c>
      <c r="MA47" s="7">
        <v>0</v>
      </c>
      <c r="MB47" s="7">
        <v>0</v>
      </c>
      <c r="MC47" s="137">
        <v>0</v>
      </c>
      <c r="MD47" s="7">
        <v>0</v>
      </c>
      <c r="ME47" s="7">
        <v>0</v>
      </c>
      <c r="MF47" s="7">
        <v>0</v>
      </c>
      <c r="MG47" s="7">
        <v>0</v>
      </c>
      <c r="MH47" s="7">
        <v>0</v>
      </c>
      <c r="MI47" s="7">
        <v>0</v>
      </c>
      <c r="MJ47" s="7">
        <v>0</v>
      </c>
      <c r="MK47" s="7">
        <v>0</v>
      </c>
      <c r="ML47" s="7">
        <v>0</v>
      </c>
      <c r="MM47" s="138">
        <v>0</v>
      </c>
      <c r="MN47" s="7">
        <v>0</v>
      </c>
      <c r="MO47" s="7">
        <v>0</v>
      </c>
      <c r="MP47" s="7">
        <v>0</v>
      </c>
      <c r="MQ47" s="7">
        <v>0</v>
      </c>
      <c r="MR47" s="7">
        <v>0</v>
      </c>
      <c r="MS47" s="7">
        <v>0</v>
      </c>
      <c r="MT47" s="7">
        <v>0</v>
      </c>
      <c r="MU47" s="7">
        <v>0</v>
      </c>
      <c r="MV47" s="7">
        <v>0</v>
      </c>
      <c r="MW47" s="7">
        <v>0</v>
      </c>
      <c r="MX47" s="7">
        <v>0</v>
      </c>
      <c r="MY47" s="7">
        <v>0</v>
      </c>
      <c r="MZ47" s="7">
        <v>0</v>
      </c>
      <c r="NA47" s="137">
        <v>0</v>
      </c>
      <c r="NB47" s="7">
        <v>0</v>
      </c>
      <c r="NC47" s="7">
        <v>0</v>
      </c>
      <c r="ND47" s="7">
        <v>0</v>
      </c>
      <c r="NE47" s="7">
        <v>0</v>
      </c>
      <c r="NF47" s="7">
        <v>0</v>
      </c>
      <c r="NG47" s="7">
        <v>0</v>
      </c>
      <c r="NH47" s="7">
        <v>0</v>
      </c>
      <c r="NI47" s="7">
        <v>0</v>
      </c>
      <c r="NJ47" s="7">
        <v>0</v>
      </c>
      <c r="NK47" s="7">
        <v>0</v>
      </c>
      <c r="NL47" s="7">
        <v>0</v>
      </c>
      <c r="NM47" s="7">
        <v>0</v>
      </c>
      <c r="NN47" s="7">
        <v>0</v>
      </c>
      <c r="NO47" s="7">
        <v>0</v>
      </c>
      <c r="NP47" s="7">
        <v>0</v>
      </c>
      <c r="NQ47" s="7">
        <v>0</v>
      </c>
      <c r="NR47" s="7">
        <v>0</v>
      </c>
      <c r="NS47" s="7">
        <v>0</v>
      </c>
      <c r="NT47" s="7">
        <v>0</v>
      </c>
      <c r="NU47" s="7">
        <v>0</v>
      </c>
      <c r="NV47" s="7">
        <v>0</v>
      </c>
      <c r="NW47" s="7">
        <v>0</v>
      </c>
      <c r="NX47" s="7">
        <v>0</v>
      </c>
      <c r="NY47" s="7">
        <v>0</v>
      </c>
      <c r="NZ47" s="7">
        <v>0</v>
      </c>
      <c r="OA47" s="7">
        <v>0</v>
      </c>
      <c r="OB47" s="7">
        <v>0</v>
      </c>
      <c r="OC47" s="7">
        <v>0</v>
      </c>
      <c r="OD47" s="7">
        <v>0</v>
      </c>
      <c r="OE47" s="7">
        <v>0</v>
      </c>
      <c r="OF47" s="7">
        <v>0</v>
      </c>
      <c r="OG47" s="7">
        <v>0</v>
      </c>
      <c r="OH47" s="7">
        <v>0</v>
      </c>
      <c r="OI47" s="7">
        <v>0</v>
      </c>
      <c r="OJ47" s="7">
        <v>0</v>
      </c>
      <c r="OK47" s="7">
        <v>0</v>
      </c>
      <c r="OL47" s="7">
        <v>0</v>
      </c>
      <c r="OM47" s="7">
        <v>0</v>
      </c>
      <c r="ON47" s="7">
        <v>0</v>
      </c>
      <c r="OO47" s="7">
        <v>0</v>
      </c>
      <c r="OP47" s="7">
        <v>0</v>
      </c>
      <c r="OQ47" s="7">
        <v>0</v>
      </c>
      <c r="OR47" s="7">
        <v>0</v>
      </c>
      <c r="OS47" s="7">
        <v>0</v>
      </c>
      <c r="OT47" s="7">
        <v>0</v>
      </c>
      <c r="OU47" s="7">
        <v>0</v>
      </c>
      <c r="OV47" s="9"/>
      <c r="OW47" s="150">
        <f t="shared" si="0"/>
        <v>2358</v>
      </c>
      <c r="OX47" s="6">
        <f t="shared" si="1"/>
        <v>1.1830519529388154E-2</v>
      </c>
      <c r="OY47" s="153"/>
      <c r="OZ47" s="6"/>
    </row>
    <row r="48" spans="1:890" s="7" customFormat="1">
      <c r="A48" s="25" t="s">
        <v>23</v>
      </c>
      <c r="B48" s="7">
        <v>0</v>
      </c>
      <c r="C48" s="7">
        <v>0</v>
      </c>
      <c r="D48" s="7">
        <v>0</v>
      </c>
      <c r="E48" s="7">
        <v>0</v>
      </c>
      <c r="F48" s="7">
        <v>7910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102300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57995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0</v>
      </c>
      <c r="IA48" s="7">
        <v>0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0</v>
      </c>
      <c r="IM48" s="7">
        <v>0</v>
      </c>
      <c r="IN48" s="7">
        <v>0</v>
      </c>
      <c r="IO48" s="7">
        <v>0</v>
      </c>
      <c r="IP48" s="7">
        <v>0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7">
        <v>0</v>
      </c>
      <c r="IW48" s="7">
        <v>0</v>
      </c>
      <c r="IX48" s="7">
        <v>0</v>
      </c>
      <c r="IY48" s="7">
        <v>0</v>
      </c>
      <c r="IZ48" s="7">
        <v>0</v>
      </c>
      <c r="JA48" s="7">
        <v>0</v>
      </c>
      <c r="JB48" s="7">
        <v>0</v>
      </c>
      <c r="JC48" s="7">
        <v>0</v>
      </c>
      <c r="JD48" s="7">
        <v>0</v>
      </c>
      <c r="JE48" s="7">
        <v>0</v>
      </c>
      <c r="JF48" s="7">
        <v>0</v>
      </c>
      <c r="JG48" s="7">
        <v>0</v>
      </c>
      <c r="JH48" s="7">
        <v>0</v>
      </c>
      <c r="JI48" s="7">
        <v>0</v>
      </c>
      <c r="JJ48" s="7">
        <v>0</v>
      </c>
      <c r="JK48" s="7">
        <v>0</v>
      </c>
      <c r="JL48" s="7">
        <v>0</v>
      </c>
      <c r="JM48" s="7">
        <v>0</v>
      </c>
      <c r="JN48" s="7">
        <v>0</v>
      </c>
      <c r="JO48" s="7">
        <v>0</v>
      </c>
      <c r="JP48" s="7">
        <v>0</v>
      </c>
      <c r="JQ48" s="7">
        <v>0</v>
      </c>
      <c r="JR48" s="7">
        <v>0</v>
      </c>
      <c r="JS48" s="7">
        <v>0</v>
      </c>
      <c r="JT48" s="7">
        <v>0</v>
      </c>
      <c r="JU48" s="7">
        <v>0</v>
      </c>
      <c r="JV48" s="7">
        <v>0</v>
      </c>
      <c r="JW48" s="7">
        <v>0</v>
      </c>
      <c r="JX48" s="7">
        <v>0</v>
      </c>
      <c r="JY48" s="7">
        <v>0</v>
      </c>
      <c r="JZ48" s="7">
        <v>0</v>
      </c>
      <c r="KA48" s="7">
        <v>0</v>
      </c>
      <c r="KB48" s="7">
        <v>0</v>
      </c>
      <c r="KC48" s="7">
        <v>0</v>
      </c>
      <c r="KD48" s="7">
        <v>0</v>
      </c>
      <c r="KE48" s="7">
        <v>0</v>
      </c>
      <c r="KF48" s="7">
        <v>0</v>
      </c>
      <c r="KG48" s="7">
        <v>0</v>
      </c>
      <c r="KH48" s="7">
        <v>0</v>
      </c>
      <c r="KI48" s="7">
        <v>0</v>
      </c>
      <c r="KJ48" s="7">
        <v>0</v>
      </c>
      <c r="KK48" s="7">
        <v>0</v>
      </c>
      <c r="KL48" s="7">
        <v>0</v>
      </c>
      <c r="KM48" s="7">
        <v>0</v>
      </c>
      <c r="KN48" s="7">
        <v>0</v>
      </c>
      <c r="KO48" s="7">
        <v>0</v>
      </c>
      <c r="KP48" s="7">
        <v>0</v>
      </c>
      <c r="KQ48" s="7">
        <v>0</v>
      </c>
      <c r="KR48" s="7">
        <v>0</v>
      </c>
      <c r="KS48" s="7">
        <v>0</v>
      </c>
      <c r="KT48" s="7">
        <v>0</v>
      </c>
      <c r="KU48" s="7">
        <v>0</v>
      </c>
      <c r="KV48" s="7">
        <v>0</v>
      </c>
      <c r="KW48" s="7">
        <v>0</v>
      </c>
      <c r="KX48" s="7">
        <v>0</v>
      </c>
      <c r="KY48" s="7">
        <v>0</v>
      </c>
      <c r="KZ48" s="7">
        <v>0</v>
      </c>
      <c r="LA48" s="7">
        <v>0</v>
      </c>
      <c r="LB48" s="7">
        <v>0</v>
      </c>
      <c r="LC48" s="7">
        <v>0</v>
      </c>
      <c r="LD48" s="7">
        <v>0</v>
      </c>
      <c r="LE48" s="7">
        <v>0</v>
      </c>
      <c r="LF48" s="7">
        <v>0</v>
      </c>
      <c r="LG48" s="7">
        <v>0</v>
      </c>
      <c r="LH48" s="7">
        <v>0</v>
      </c>
      <c r="LI48" s="7">
        <v>0</v>
      </c>
      <c r="LJ48" s="7">
        <v>0</v>
      </c>
      <c r="LK48" s="7">
        <v>0</v>
      </c>
      <c r="LL48" s="7">
        <v>0</v>
      </c>
      <c r="LM48" s="7">
        <v>0</v>
      </c>
      <c r="LN48" s="7">
        <v>0</v>
      </c>
      <c r="LO48" s="7">
        <v>0</v>
      </c>
      <c r="LP48" s="7">
        <v>0</v>
      </c>
      <c r="LQ48" s="7">
        <v>0</v>
      </c>
      <c r="LR48" s="7">
        <v>0</v>
      </c>
      <c r="LS48" s="7">
        <v>0</v>
      </c>
      <c r="LT48" s="7">
        <v>0</v>
      </c>
      <c r="LU48" s="7">
        <v>0</v>
      </c>
      <c r="LV48" s="7">
        <v>0</v>
      </c>
      <c r="LW48" s="7">
        <v>0</v>
      </c>
      <c r="LX48" s="7">
        <v>0</v>
      </c>
      <c r="LY48" s="7">
        <v>0</v>
      </c>
      <c r="LZ48" s="7">
        <v>0</v>
      </c>
      <c r="MA48" s="7">
        <v>0</v>
      </c>
      <c r="MB48" s="7">
        <v>0</v>
      </c>
      <c r="MC48" s="137">
        <v>0</v>
      </c>
      <c r="MD48" s="7">
        <v>0</v>
      </c>
      <c r="ME48" s="7">
        <v>0</v>
      </c>
      <c r="MF48" s="7">
        <v>0</v>
      </c>
      <c r="MG48" s="7">
        <v>0</v>
      </c>
      <c r="MH48" s="7">
        <v>0</v>
      </c>
      <c r="MI48" s="7">
        <v>0</v>
      </c>
      <c r="MJ48" s="7">
        <v>0</v>
      </c>
      <c r="MK48" s="7">
        <v>0</v>
      </c>
      <c r="ML48" s="7">
        <v>0</v>
      </c>
      <c r="MM48" s="138">
        <v>0</v>
      </c>
      <c r="MN48" s="7">
        <v>0</v>
      </c>
      <c r="MO48" s="7">
        <v>0</v>
      </c>
      <c r="MP48" s="7">
        <v>0</v>
      </c>
      <c r="MQ48" s="7">
        <v>0</v>
      </c>
      <c r="MR48" s="7">
        <v>12306</v>
      </c>
      <c r="MS48" s="7">
        <v>0</v>
      </c>
      <c r="MT48" s="7">
        <v>0</v>
      </c>
      <c r="MU48" s="7">
        <v>0</v>
      </c>
      <c r="MV48" s="7">
        <v>0</v>
      </c>
      <c r="MW48" s="7">
        <v>0</v>
      </c>
      <c r="MX48" s="7">
        <v>0</v>
      </c>
      <c r="MY48" s="7">
        <v>0</v>
      </c>
      <c r="MZ48" s="7">
        <v>0</v>
      </c>
      <c r="NA48" s="137">
        <v>0</v>
      </c>
      <c r="NB48" s="7">
        <v>0</v>
      </c>
      <c r="NC48" s="7">
        <v>0</v>
      </c>
      <c r="ND48" s="7">
        <v>0</v>
      </c>
      <c r="NE48" s="7">
        <v>0</v>
      </c>
      <c r="NF48" s="7">
        <v>0</v>
      </c>
      <c r="NG48" s="7">
        <v>0</v>
      </c>
      <c r="NH48" s="7">
        <v>0</v>
      </c>
      <c r="NI48" s="7">
        <v>0</v>
      </c>
      <c r="NJ48" s="7">
        <v>0</v>
      </c>
      <c r="NK48" s="7">
        <v>0</v>
      </c>
      <c r="NL48" s="7">
        <v>0</v>
      </c>
      <c r="NM48" s="7">
        <v>0</v>
      </c>
      <c r="NN48" s="7">
        <v>0</v>
      </c>
      <c r="NO48" s="7">
        <v>0</v>
      </c>
      <c r="NP48" s="7">
        <v>42255</v>
      </c>
      <c r="NQ48" s="7">
        <v>0</v>
      </c>
      <c r="NR48" s="7">
        <v>0</v>
      </c>
      <c r="NS48" s="7">
        <v>0</v>
      </c>
      <c r="NT48" s="7">
        <v>0</v>
      </c>
      <c r="NU48" s="7">
        <v>0</v>
      </c>
      <c r="NV48" s="7">
        <v>0</v>
      </c>
      <c r="NW48" s="7">
        <v>0</v>
      </c>
      <c r="NX48" s="7">
        <v>0</v>
      </c>
      <c r="NY48" s="7">
        <v>0</v>
      </c>
      <c r="NZ48" s="7">
        <v>0</v>
      </c>
      <c r="OA48" s="7">
        <v>0</v>
      </c>
      <c r="OB48" s="7">
        <v>0</v>
      </c>
      <c r="OC48" s="7">
        <v>0</v>
      </c>
      <c r="OD48" s="7">
        <v>0</v>
      </c>
      <c r="OE48" s="7">
        <v>0</v>
      </c>
      <c r="OF48" s="7">
        <v>0</v>
      </c>
      <c r="OG48" s="7">
        <v>0</v>
      </c>
      <c r="OH48" s="7">
        <v>0</v>
      </c>
      <c r="OI48" s="7">
        <v>0</v>
      </c>
      <c r="OJ48" s="7">
        <v>0</v>
      </c>
      <c r="OK48" s="7">
        <v>0</v>
      </c>
      <c r="OL48" s="7">
        <v>0</v>
      </c>
      <c r="OM48" s="7">
        <v>0</v>
      </c>
      <c r="ON48" s="7">
        <v>0</v>
      </c>
      <c r="OO48" s="7">
        <v>0</v>
      </c>
      <c r="OP48" s="7">
        <v>0</v>
      </c>
      <c r="OQ48" s="7">
        <v>0</v>
      </c>
      <c r="OR48" s="7">
        <v>0</v>
      </c>
      <c r="OS48" s="7">
        <v>0</v>
      </c>
      <c r="OT48" s="7">
        <v>0</v>
      </c>
      <c r="OU48" s="7">
        <v>0</v>
      </c>
      <c r="OV48" s="9"/>
      <c r="OW48" s="150">
        <f t="shared" si="0"/>
        <v>222766</v>
      </c>
      <c r="OX48" s="6">
        <f t="shared" si="1"/>
        <v>1.117657978576625</v>
      </c>
      <c r="OY48" s="153"/>
      <c r="OZ48" s="6"/>
    </row>
    <row r="49" spans="1:437" s="7" customFormat="1">
      <c r="A49" s="25" t="s">
        <v>24</v>
      </c>
      <c r="B49" s="7">
        <v>13371</v>
      </c>
      <c r="C49" s="7">
        <v>105362</v>
      </c>
      <c r="D49" s="7">
        <v>47677</v>
      </c>
      <c r="E49" s="7">
        <v>142827</v>
      </c>
      <c r="F49" s="7">
        <v>206554</v>
      </c>
      <c r="G49" s="7">
        <v>150185</v>
      </c>
      <c r="H49" s="7">
        <v>155271</v>
      </c>
      <c r="I49" s="7">
        <v>25283</v>
      </c>
      <c r="J49" s="7">
        <v>135073</v>
      </c>
      <c r="K49" s="7">
        <v>31394</v>
      </c>
      <c r="L49" s="7">
        <v>139790</v>
      </c>
      <c r="M49" s="7">
        <v>252378</v>
      </c>
      <c r="N49" s="7">
        <v>58368</v>
      </c>
      <c r="O49" s="7">
        <v>850</v>
      </c>
      <c r="P49" s="7">
        <v>3200</v>
      </c>
      <c r="Q49" s="7">
        <v>16557</v>
      </c>
      <c r="R49" s="7">
        <v>238396</v>
      </c>
      <c r="S49" s="7">
        <v>197369</v>
      </c>
      <c r="T49" s="7">
        <v>166305</v>
      </c>
      <c r="U49" s="7">
        <v>219352</v>
      </c>
      <c r="V49" s="7">
        <v>81188</v>
      </c>
      <c r="W49" s="7">
        <v>223116</v>
      </c>
      <c r="X49" s="7">
        <v>185285</v>
      </c>
      <c r="Y49" s="7">
        <v>297132</v>
      </c>
      <c r="Z49" s="7">
        <v>256855</v>
      </c>
      <c r="AA49" s="7">
        <v>104536</v>
      </c>
      <c r="AB49" s="7">
        <v>232553</v>
      </c>
      <c r="AC49" s="7">
        <v>139024</v>
      </c>
      <c r="AD49" s="7">
        <v>2859626</v>
      </c>
      <c r="AE49" s="7">
        <v>2156796</v>
      </c>
      <c r="AF49" s="7">
        <v>49512</v>
      </c>
      <c r="AG49" s="7">
        <v>366269</v>
      </c>
      <c r="AH49" s="7">
        <v>318552</v>
      </c>
      <c r="AI49" s="7">
        <v>118826</v>
      </c>
      <c r="AJ49" s="7">
        <v>173438</v>
      </c>
      <c r="AK49" s="7">
        <v>306722</v>
      </c>
      <c r="AL49" s="7">
        <v>537299</v>
      </c>
      <c r="AM49" s="7">
        <v>284928</v>
      </c>
      <c r="AN49" s="7">
        <v>479240</v>
      </c>
      <c r="AO49" s="7">
        <v>222237</v>
      </c>
      <c r="AP49" s="7">
        <v>223344</v>
      </c>
      <c r="AQ49" s="7">
        <v>339030</v>
      </c>
      <c r="AR49" s="7">
        <v>170535</v>
      </c>
      <c r="AS49" s="7">
        <v>49532</v>
      </c>
      <c r="AT49" s="7">
        <v>112930</v>
      </c>
      <c r="AU49" s="7">
        <v>118051</v>
      </c>
      <c r="AV49" s="7">
        <v>198292</v>
      </c>
      <c r="AW49" s="7">
        <v>419860</v>
      </c>
      <c r="AX49" s="7">
        <v>141338</v>
      </c>
      <c r="AY49" s="7">
        <v>71894</v>
      </c>
      <c r="AZ49" s="7">
        <v>202401</v>
      </c>
      <c r="BA49" s="7">
        <v>378429</v>
      </c>
      <c r="BB49" s="7">
        <v>15886</v>
      </c>
      <c r="BC49" s="7">
        <v>64804</v>
      </c>
      <c r="BD49" s="7">
        <v>103521</v>
      </c>
      <c r="BE49" s="7">
        <v>70688</v>
      </c>
      <c r="BF49" s="7">
        <v>39539</v>
      </c>
      <c r="BG49" s="7">
        <v>98635</v>
      </c>
      <c r="BH49" s="7">
        <v>3323713</v>
      </c>
      <c r="BI49" s="7">
        <v>36137</v>
      </c>
      <c r="BJ49" s="7">
        <v>438477</v>
      </c>
      <c r="BK49" s="7">
        <v>3536386</v>
      </c>
      <c r="BL49" s="7">
        <v>11825</v>
      </c>
      <c r="BM49" s="7">
        <v>11912</v>
      </c>
      <c r="BN49" s="7">
        <v>173598</v>
      </c>
      <c r="BO49" s="7">
        <v>109248</v>
      </c>
      <c r="BP49" s="7">
        <v>175896</v>
      </c>
      <c r="BQ49" s="7">
        <v>330875</v>
      </c>
      <c r="BR49" s="7">
        <v>193103</v>
      </c>
      <c r="BS49" s="7">
        <v>316825</v>
      </c>
      <c r="BT49" s="7">
        <v>168767</v>
      </c>
      <c r="BU49" s="7">
        <v>251528</v>
      </c>
      <c r="BV49" s="7">
        <v>185850</v>
      </c>
      <c r="BW49" s="7">
        <v>361014</v>
      </c>
      <c r="BX49" s="7">
        <v>66318</v>
      </c>
      <c r="BY49" s="7">
        <v>97298</v>
      </c>
      <c r="BZ49" s="7">
        <v>28005</v>
      </c>
      <c r="CA49" s="7">
        <v>31043</v>
      </c>
      <c r="CB49" s="7">
        <v>400</v>
      </c>
      <c r="CC49" s="7">
        <v>108863</v>
      </c>
      <c r="CD49" s="7">
        <v>50904</v>
      </c>
      <c r="CE49" s="7">
        <v>301846</v>
      </c>
      <c r="CF49" s="7">
        <v>242800</v>
      </c>
      <c r="CG49" s="7">
        <v>228554</v>
      </c>
      <c r="CH49" s="7">
        <v>208683</v>
      </c>
      <c r="CI49" s="7">
        <v>36204</v>
      </c>
      <c r="CJ49" s="7">
        <v>54712</v>
      </c>
      <c r="CK49" s="7">
        <v>53261</v>
      </c>
      <c r="CL49" s="7">
        <v>65983</v>
      </c>
      <c r="CM49" s="7">
        <v>138913</v>
      </c>
      <c r="CN49" s="7">
        <v>164794</v>
      </c>
      <c r="CO49" s="7">
        <v>110423</v>
      </c>
      <c r="CP49" s="7">
        <v>234224</v>
      </c>
      <c r="CQ49" s="7">
        <v>82986</v>
      </c>
      <c r="CR49" s="7">
        <v>112091</v>
      </c>
      <c r="CS49" s="7">
        <v>58573</v>
      </c>
      <c r="CT49" s="7">
        <v>84483</v>
      </c>
      <c r="CU49" s="7">
        <v>72791</v>
      </c>
      <c r="CV49" s="7">
        <v>127416</v>
      </c>
      <c r="CW49" s="7">
        <v>89907</v>
      </c>
      <c r="CX49" s="7">
        <v>93946</v>
      </c>
      <c r="CY49" s="7">
        <v>28553</v>
      </c>
      <c r="CZ49" s="7">
        <v>73165</v>
      </c>
      <c r="DA49" s="7">
        <v>284310</v>
      </c>
      <c r="DB49" s="7">
        <v>174204</v>
      </c>
      <c r="DC49" s="7">
        <v>261268</v>
      </c>
      <c r="DD49" s="7">
        <v>81978</v>
      </c>
      <c r="DE49" s="7">
        <v>509520</v>
      </c>
      <c r="DF49" s="7">
        <v>214499</v>
      </c>
      <c r="DG49" s="7">
        <v>143457</v>
      </c>
      <c r="DH49" s="7">
        <v>69336</v>
      </c>
      <c r="DI49" s="7">
        <v>37650</v>
      </c>
      <c r="DJ49" s="7">
        <v>139093</v>
      </c>
      <c r="DK49" s="7">
        <v>55925</v>
      </c>
      <c r="DL49" s="7">
        <v>33732</v>
      </c>
      <c r="DM49" s="7">
        <v>86610</v>
      </c>
      <c r="DN49" s="7">
        <v>128364</v>
      </c>
      <c r="DO49" s="7">
        <v>241985</v>
      </c>
      <c r="DP49" s="7">
        <v>177993</v>
      </c>
      <c r="DQ49" s="7">
        <v>60630</v>
      </c>
      <c r="DR49" s="7">
        <v>90339</v>
      </c>
      <c r="DS49" s="7">
        <v>64052</v>
      </c>
      <c r="DT49" s="7">
        <v>271627</v>
      </c>
      <c r="DU49" s="7">
        <v>154402</v>
      </c>
      <c r="DV49" s="7">
        <v>21482</v>
      </c>
      <c r="DW49" s="7">
        <v>480280</v>
      </c>
      <c r="DX49" s="7">
        <v>93984</v>
      </c>
      <c r="DY49" s="7">
        <v>52629</v>
      </c>
      <c r="DZ49" s="7">
        <v>184416</v>
      </c>
      <c r="EA49" s="7">
        <v>142245</v>
      </c>
      <c r="EB49" s="7">
        <v>275679</v>
      </c>
      <c r="EC49" s="7">
        <v>124216</v>
      </c>
      <c r="ED49" s="7">
        <v>18822</v>
      </c>
      <c r="EE49" s="7">
        <v>774922</v>
      </c>
      <c r="EF49" s="7">
        <v>115247</v>
      </c>
      <c r="EG49" s="7">
        <v>54550</v>
      </c>
      <c r="EH49" s="7">
        <v>86686</v>
      </c>
      <c r="EI49" s="7">
        <v>40492</v>
      </c>
      <c r="EJ49" s="7">
        <v>61307</v>
      </c>
      <c r="EK49" s="7">
        <v>79464</v>
      </c>
      <c r="EL49" s="7">
        <v>58050</v>
      </c>
      <c r="EM49" s="7">
        <v>16630</v>
      </c>
      <c r="EN49" s="7">
        <v>186520</v>
      </c>
      <c r="EO49" s="7">
        <v>366200</v>
      </c>
      <c r="EP49" s="7">
        <v>102300</v>
      </c>
      <c r="EQ49" s="7">
        <v>155291</v>
      </c>
      <c r="ER49" s="7">
        <v>93869</v>
      </c>
      <c r="ES49" s="7">
        <v>56400</v>
      </c>
      <c r="ET49" s="7">
        <v>231333</v>
      </c>
      <c r="EU49" s="7">
        <v>34647</v>
      </c>
      <c r="EV49" s="7">
        <v>35914</v>
      </c>
      <c r="EW49" s="7">
        <v>178362</v>
      </c>
      <c r="EX49" s="7">
        <v>10332</v>
      </c>
      <c r="EY49" s="7">
        <v>118985</v>
      </c>
      <c r="EZ49" s="7">
        <v>38202</v>
      </c>
      <c r="FA49" s="7">
        <v>66794</v>
      </c>
      <c r="FB49" s="7">
        <v>128781</v>
      </c>
      <c r="FC49" s="7">
        <v>133156</v>
      </c>
      <c r="FD49" s="7">
        <v>52070</v>
      </c>
      <c r="FE49" s="7">
        <v>230964</v>
      </c>
      <c r="FF49" s="7">
        <v>67119</v>
      </c>
      <c r="FG49" s="7">
        <v>3063</v>
      </c>
      <c r="FH49" s="7">
        <v>123205</v>
      </c>
      <c r="FI49" s="7">
        <v>109061</v>
      </c>
      <c r="FJ49" s="7">
        <v>135402</v>
      </c>
      <c r="FK49" s="7">
        <v>177211</v>
      </c>
      <c r="FL49" s="7">
        <v>85806</v>
      </c>
      <c r="FM49" s="7">
        <v>489027</v>
      </c>
      <c r="FN49" s="7">
        <v>248340</v>
      </c>
      <c r="FO49" s="7">
        <v>299577</v>
      </c>
      <c r="FP49" s="7">
        <v>237972</v>
      </c>
      <c r="FQ49" s="7">
        <v>1144731</v>
      </c>
      <c r="FR49" s="7">
        <v>152828</v>
      </c>
      <c r="FS49" s="7">
        <v>39791</v>
      </c>
      <c r="FT49" s="7">
        <v>70208</v>
      </c>
      <c r="FU49" s="7">
        <v>58560</v>
      </c>
      <c r="FV49" s="7">
        <v>2278442</v>
      </c>
      <c r="FW49" s="7">
        <v>472386</v>
      </c>
      <c r="FX49" s="7">
        <v>149554</v>
      </c>
      <c r="FY49" s="7">
        <v>106041</v>
      </c>
      <c r="FZ49" s="7">
        <v>141186</v>
      </c>
      <c r="GA49" s="7">
        <v>685</v>
      </c>
      <c r="GB49" s="7">
        <v>49450</v>
      </c>
      <c r="GC49" s="7">
        <v>139093</v>
      </c>
      <c r="GD49" s="7">
        <v>83930</v>
      </c>
      <c r="GE49" s="7">
        <v>362463</v>
      </c>
      <c r="GF49" s="7">
        <v>212028</v>
      </c>
      <c r="GG49" s="7">
        <v>75937</v>
      </c>
      <c r="GH49" s="7">
        <v>81218</v>
      </c>
      <c r="GI49" s="7">
        <v>53108</v>
      </c>
      <c r="GJ49" s="7">
        <v>404476</v>
      </c>
      <c r="GK49" s="7">
        <v>67631</v>
      </c>
      <c r="GL49" s="7">
        <v>164875</v>
      </c>
      <c r="GM49" s="7">
        <v>88821</v>
      </c>
      <c r="GN49" s="7">
        <v>2835</v>
      </c>
      <c r="GO49" s="7">
        <v>44130</v>
      </c>
      <c r="GP49" s="7">
        <v>0</v>
      </c>
      <c r="GQ49" s="7">
        <v>164119</v>
      </c>
      <c r="GR49" s="7">
        <v>47769</v>
      </c>
      <c r="GS49" s="7">
        <v>89621</v>
      </c>
      <c r="GT49" s="7">
        <v>120036</v>
      </c>
      <c r="GU49" s="7">
        <v>129589</v>
      </c>
      <c r="GV49" s="7">
        <v>364253</v>
      </c>
      <c r="GW49" s="7">
        <v>117544</v>
      </c>
      <c r="GX49" s="7">
        <v>38349</v>
      </c>
      <c r="GY49" s="7">
        <v>82148</v>
      </c>
      <c r="GZ49" s="7">
        <v>79357</v>
      </c>
      <c r="HA49" s="7">
        <v>129378</v>
      </c>
      <c r="HB49" s="7">
        <v>89383</v>
      </c>
      <c r="HC49" s="7">
        <v>16000</v>
      </c>
      <c r="HD49" s="7">
        <v>136017</v>
      </c>
      <c r="HE49" s="7">
        <v>178073</v>
      </c>
      <c r="HF49" s="7">
        <v>197047</v>
      </c>
      <c r="HG49" s="7">
        <v>58520</v>
      </c>
      <c r="HH49" s="7">
        <v>249819</v>
      </c>
      <c r="HI49" s="7">
        <v>190408</v>
      </c>
      <c r="HJ49" s="7">
        <v>103958</v>
      </c>
      <c r="HK49" s="7">
        <v>275808</v>
      </c>
      <c r="HL49" s="7">
        <v>175747</v>
      </c>
      <c r="HM49" s="7">
        <v>103938</v>
      </c>
      <c r="HN49" s="7">
        <v>157082</v>
      </c>
      <c r="HO49" s="7">
        <v>220196</v>
      </c>
      <c r="HP49" s="7">
        <v>354047</v>
      </c>
      <c r="HQ49" s="7">
        <v>162299</v>
      </c>
      <c r="HR49" s="7">
        <v>55247</v>
      </c>
      <c r="HS49" s="7">
        <v>283904</v>
      </c>
      <c r="HT49" s="7">
        <v>303194</v>
      </c>
      <c r="HU49" s="7">
        <v>124523</v>
      </c>
      <c r="HV49" s="7">
        <v>137899</v>
      </c>
      <c r="HW49" s="7">
        <v>75793</v>
      </c>
      <c r="HX49" s="7">
        <v>304399</v>
      </c>
      <c r="HY49" s="7">
        <v>208410</v>
      </c>
      <c r="HZ49" s="7">
        <v>143350</v>
      </c>
      <c r="IA49" s="7">
        <v>368654</v>
      </c>
      <c r="IB49" s="7">
        <v>75585</v>
      </c>
      <c r="IC49" s="7">
        <v>18295</v>
      </c>
      <c r="ID49" s="7">
        <v>12568</v>
      </c>
      <c r="IE49" s="7">
        <v>81712</v>
      </c>
      <c r="IF49" s="7">
        <v>78009</v>
      </c>
      <c r="IG49" s="7">
        <v>29476</v>
      </c>
      <c r="IH49" s="7">
        <v>407866</v>
      </c>
      <c r="II49" s="7">
        <v>35709</v>
      </c>
      <c r="IJ49" s="7">
        <v>22651</v>
      </c>
      <c r="IK49" s="7">
        <v>256345</v>
      </c>
      <c r="IL49" s="7">
        <v>118366</v>
      </c>
      <c r="IM49" s="7">
        <v>93810</v>
      </c>
      <c r="IN49" s="7">
        <v>282455</v>
      </c>
      <c r="IO49" s="7">
        <v>256337</v>
      </c>
      <c r="IP49" s="7">
        <v>187090</v>
      </c>
      <c r="IQ49" s="7">
        <v>96294</v>
      </c>
      <c r="IR49" s="7">
        <v>135095</v>
      </c>
      <c r="IS49" s="7">
        <v>188536</v>
      </c>
      <c r="IT49" s="7">
        <v>182064</v>
      </c>
      <c r="IU49" s="7">
        <v>195684</v>
      </c>
      <c r="IV49" s="7">
        <v>19816</v>
      </c>
      <c r="IW49" s="7">
        <v>218881</v>
      </c>
      <c r="IX49" s="7">
        <v>25784</v>
      </c>
      <c r="IY49" s="7">
        <v>13976</v>
      </c>
      <c r="IZ49" s="7">
        <v>331852</v>
      </c>
      <c r="JA49" s="7">
        <v>63507</v>
      </c>
      <c r="JB49" s="7">
        <v>23943</v>
      </c>
      <c r="JC49" s="7">
        <v>588487</v>
      </c>
      <c r="JD49" s="7">
        <v>45790</v>
      </c>
      <c r="JE49" s="7">
        <v>364042</v>
      </c>
      <c r="JF49" s="7">
        <v>247681</v>
      </c>
      <c r="JG49" s="7">
        <v>258976</v>
      </c>
      <c r="JH49" s="7">
        <v>73092</v>
      </c>
      <c r="JI49" s="7">
        <v>852860</v>
      </c>
      <c r="JJ49" s="7">
        <v>727002</v>
      </c>
      <c r="JK49" s="7">
        <v>876529</v>
      </c>
      <c r="JL49" s="7">
        <v>488739</v>
      </c>
      <c r="JM49" s="7">
        <v>744744</v>
      </c>
      <c r="JN49" s="7">
        <v>859270</v>
      </c>
      <c r="JO49" s="7">
        <v>861824</v>
      </c>
      <c r="JP49" s="7">
        <v>714186</v>
      </c>
      <c r="JQ49" s="7">
        <v>871776</v>
      </c>
      <c r="JR49" s="7">
        <v>535540</v>
      </c>
      <c r="JS49" s="7">
        <v>697580</v>
      </c>
      <c r="JT49" s="7">
        <v>921125</v>
      </c>
      <c r="JU49" s="7">
        <v>1255824</v>
      </c>
      <c r="JV49" s="7">
        <v>1013910</v>
      </c>
      <c r="JW49" s="7">
        <v>784200</v>
      </c>
      <c r="JX49" s="7">
        <v>75300</v>
      </c>
      <c r="JY49" s="7">
        <v>73247</v>
      </c>
      <c r="JZ49" s="7">
        <v>32660</v>
      </c>
      <c r="KA49" s="7">
        <v>163828</v>
      </c>
      <c r="KB49" s="7">
        <v>41015</v>
      </c>
      <c r="KC49" s="7">
        <v>83553</v>
      </c>
      <c r="KD49" s="7">
        <v>85943</v>
      </c>
      <c r="KE49" s="7">
        <v>289913</v>
      </c>
      <c r="KF49" s="7">
        <v>95535</v>
      </c>
      <c r="KG49" s="7">
        <v>44192</v>
      </c>
      <c r="KH49" s="7">
        <v>54481</v>
      </c>
      <c r="KI49" s="7">
        <v>85106</v>
      </c>
      <c r="KJ49" s="7">
        <v>27730</v>
      </c>
      <c r="KK49" s="7">
        <v>72388</v>
      </c>
      <c r="KL49" s="7">
        <v>98639</v>
      </c>
      <c r="KM49" s="7">
        <v>189071</v>
      </c>
      <c r="KN49" s="7">
        <v>128448</v>
      </c>
      <c r="KO49" s="7">
        <v>89383</v>
      </c>
      <c r="KP49" s="7">
        <v>151807</v>
      </c>
      <c r="KQ49" s="7">
        <v>174000</v>
      </c>
      <c r="KR49" s="7">
        <v>36205</v>
      </c>
      <c r="KS49" s="7">
        <v>0</v>
      </c>
      <c r="KT49" s="7">
        <v>54063</v>
      </c>
      <c r="KU49" s="7">
        <v>124301</v>
      </c>
      <c r="KV49" s="7">
        <v>50986</v>
      </c>
      <c r="KW49" s="7">
        <v>213995</v>
      </c>
      <c r="KX49" s="7">
        <v>74872</v>
      </c>
      <c r="KY49" s="7">
        <v>45005</v>
      </c>
      <c r="KZ49" s="7">
        <v>25052</v>
      </c>
      <c r="LA49" s="7">
        <v>108987</v>
      </c>
      <c r="LB49" s="7">
        <v>598659</v>
      </c>
      <c r="LC49" s="7">
        <v>333288</v>
      </c>
      <c r="LD49" s="7">
        <v>42413</v>
      </c>
      <c r="LE49" s="7">
        <v>336994</v>
      </c>
      <c r="LF49" s="7">
        <v>50714</v>
      </c>
      <c r="LG49" s="7">
        <v>177792</v>
      </c>
      <c r="LH49" s="7">
        <v>87990</v>
      </c>
      <c r="LI49" s="7">
        <v>92689</v>
      </c>
      <c r="LJ49" s="7">
        <v>693956</v>
      </c>
      <c r="LK49" s="7">
        <v>14949</v>
      </c>
      <c r="LL49" s="7">
        <v>83310</v>
      </c>
      <c r="LM49" s="7">
        <v>221008</v>
      </c>
      <c r="LN49" s="7">
        <v>78592</v>
      </c>
      <c r="LO49" s="7">
        <v>323473</v>
      </c>
      <c r="LP49" s="7">
        <v>1611119</v>
      </c>
      <c r="LQ49" s="7">
        <v>41096</v>
      </c>
      <c r="LR49" s="7">
        <v>114731</v>
      </c>
      <c r="LS49" s="7">
        <v>51946</v>
      </c>
      <c r="LT49" s="7">
        <v>1060</v>
      </c>
      <c r="LU49" s="7">
        <v>191023</v>
      </c>
      <c r="LV49" s="7">
        <v>94581</v>
      </c>
      <c r="LW49" s="7">
        <v>103170</v>
      </c>
      <c r="LX49" s="7">
        <v>71658</v>
      </c>
      <c r="LY49" s="7">
        <v>49856</v>
      </c>
      <c r="LZ49" s="7">
        <v>669285</v>
      </c>
      <c r="MA49" s="7">
        <v>27485</v>
      </c>
      <c r="MB49" s="7">
        <v>13821</v>
      </c>
      <c r="MC49" s="117">
        <v>15828</v>
      </c>
      <c r="MD49" s="7">
        <v>28671</v>
      </c>
      <c r="ME49" s="7">
        <v>52409</v>
      </c>
      <c r="MF49" s="7">
        <v>73479</v>
      </c>
      <c r="MG49" s="7">
        <v>81393</v>
      </c>
      <c r="MH49" s="7">
        <v>0</v>
      </c>
      <c r="MI49" s="7">
        <v>0</v>
      </c>
      <c r="MJ49" s="7">
        <v>49692</v>
      </c>
      <c r="MK49" s="7">
        <v>60</v>
      </c>
      <c r="ML49" s="7">
        <v>339159</v>
      </c>
      <c r="MM49" s="110">
        <v>208749</v>
      </c>
      <c r="MN49" s="7">
        <v>368291</v>
      </c>
      <c r="MO49" s="7">
        <v>5131095</v>
      </c>
      <c r="MP49" s="7">
        <v>38970</v>
      </c>
      <c r="MQ49" s="7">
        <v>130336</v>
      </c>
      <c r="MR49" s="7">
        <v>300967</v>
      </c>
      <c r="MS49" s="7">
        <v>131910</v>
      </c>
      <c r="MT49" s="7">
        <v>72547</v>
      </c>
      <c r="MU49" s="7">
        <v>43705</v>
      </c>
      <c r="MV49" s="7">
        <v>234514</v>
      </c>
      <c r="MW49" s="7">
        <v>75420</v>
      </c>
      <c r="MX49" s="7">
        <v>43835</v>
      </c>
      <c r="MY49" s="7">
        <v>483907</v>
      </c>
      <c r="MZ49" s="7">
        <v>297381</v>
      </c>
      <c r="NA49" s="117">
        <v>72832</v>
      </c>
      <c r="NB49" s="7">
        <v>68037</v>
      </c>
      <c r="NC49" s="7">
        <v>40580</v>
      </c>
      <c r="ND49" s="7">
        <v>16505</v>
      </c>
      <c r="NE49" s="7">
        <v>65933</v>
      </c>
      <c r="NF49" s="7">
        <v>43007</v>
      </c>
      <c r="NG49" s="7">
        <v>54734</v>
      </c>
      <c r="NH49" s="7">
        <v>85903</v>
      </c>
      <c r="NI49" s="7">
        <v>16184</v>
      </c>
      <c r="NJ49" s="7">
        <v>211666</v>
      </c>
      <c r="NK49" s="7">
        <v>106887</v>
      </c>
      <c r="NL49" s="7">
        <v>176520</v>
      </c>
      <c r="NM49" s="7">
        <v>127149</v>
      </c>
      <c r="NN49" s="7">
        <v>121839</v>
      </c>
      <c r="NO49" s="7">
        <v>90218</v>
      </c>
      <c r="NP49" s="7">
        <v>296300</v>
      </c>
      <c r="NQ49" s="7">
        <v>23006</v>
      </c>
      <c r="NR49" s="7">
        <v>56106</v>
      </c>
      <c r="NS49" s="7">
        <v>240413</v>
      </c>
      <c r="NT49" s="7">
        <v>14846</v>
      </c>
      <c r="NU49" s="7">
        <v>469772</v>
      </c>
      <c r="NV49" s="7">
        <v>86651</v>
      </c>
      <c r="NW49" s="7">
        <v>55925</v>
      </c>
      <c r="NX49" s="7">
        <v>141402</v>
      </c>
      <c r="NY49" s="7">
        <v>40859</v>
      </c>
      <c r="NZ49" s="7">
        <v>393</v>
      </c>
      <c r="OA49" s="7">
        <v>120963</v>
      </c>
      <c r="OB49" s="7">
        <v>1858282</v>
      </c>
      <c r="OC49" s="7">
        <v>193509</v>
      </c>
      <c r="OD49" s="7">
        <v>3846</v>
      </c>
      <c r="OE49" s="7">
        <v>22556</v>
      </c>
      <c r="OF49" s="7">
        <v>406050</v>
      </c>
      <c r="OG49" s="7">
        <v>245629</v>
      </c>
      <c r="OH49" s="7">
        <v>70020</v>
      </c>
      <c r="OI49" s="7">
        <v>42238</v>
      </c>
      <c r="OJ49" s="7">
        <v>110978</v>
      </c>
      <c r="OK49" s="7">
        <v>337024</v>
      </c>
      <c r="OL49" s="7">
        <v>117718</v>
      </c>
      <c r="OM49" s="7">
        <v>79308</v>
      </c>
      <c r="ON49" s="7">
        <v>10212</v>
      </c>
      <c r="OO49" s="7">
        <v>345603</v>
      </c>
      <c r="OP49" s="7">
        <v>0</v>
      </c>
      <c r="OQ49" s="7">
        <v>295484</v>
      </c>
      <c r="OR49" s="7">
        <v>70392</v>
      </c>
      <c r="OS49" s="7">
        <v>157430</v>
      </c>
      <c r="OT49" s="7">
        <v>152430</v>
      </c>
      <c r="OU49" s="7">
        <v>83518</v>
      </c>
      <c r="OV49" s="9"/>
      <c r="OW49" s="150">
        <f t="shared" si="0"/>
        <v>91678382</v>
      </c>
      <c r="OX49" s="6">
        <f t="shared" si="1"/>
        <v>459.96729799563502</v>
      </c>
      <c r="OY49" s="153"/>
      <c r="OZ49" s="6"/>
    </row>
    <row r="50" spans="1:437" s="7" customFormat="1">
      <c r="A50" s="25" t="s">
        <v>25</v>
      </c>
      <c r="B50" s="7">
        <v>0</v>
      </c>
      <c r="C50" s="7">
        <v>90740</v>
      </c>
      <c r="D50" s="7">
        <v>54881</v>
      </c>
      <c r="E50" s="7">
        <v>18725</v>
      </c>
      <c r="F50" s="7">
        <v>20530</v>
      </c>
      <c r="G50" s="7">
        <v>23645</v>
      </c>
      <c r="H50" s="7">
        <v>0</v>
      </c>
      <c r="I50" s="7">
        <v>0</v>
      </c>
      <c r="J50" s="7">
        <v>0</v>
      </c>
      <c r="K50" s="7">
        <v>1533</v>
      </c>
      <c r="L50" s="7">
        <v>134845</v>
      </c>
      <c r="M50" s="7">
        <v>12329</v>
      </c>
      <c r="N50" s="7">
        <v>4210</v>
      </c>
      <c r="O50" s="7">
        <v>0</v>
      </c>
      <c r="P50" s="7">
        <v>0</v>
      </c>
      <c r="Q50" s="7">
        <v>0</v>
      </c>
      <c r="R50" s="7">
        <v>0</v>
      </c>
      <c r="S50" s="7">
        <v>491900</v>
      </c>
      <c r="T50" s="7">
        <v>140799</v>
      </c>
      <c r="U50" s="7">
        <v>60982</v>
      </c>
      <c r="V50" s="7">
        <v>92946</v>
      </c>
      <c r="W50" s="7">
        <v>213344</v>
      </c>
      <c r="X50" s="7">
        <v>123216</v>
      </c>
      <c r="Y50" s="7">
        <v>144804</v>
      </c>
      <c r="Z50" s="7">
        <v>138326</v>
      </c>
      <c r="AA50" s="7">
        <v>225533</v>
      </c>
      <c r="AB50" s="7">
        <v>52231</v>
      </c>
      <c r="AC50" s="7">
        <v>98552</v>
      </c>
      <c r="AD50" s="7">
        <v>1266783</v>
      </c>
      <c r="AE50" s="7">
        <v>0</v>
      </c>
      <c r="AF50" s="7">
        <v>5738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1908</v>
      </c>
      <c r="BC50" s="7">
        <v>1445</v>
      </c>
      <c r="BD50" s="7">
        <v>61213</v>
      </c>
      <c r="BE50" s="7">
        <v>0</v>
      </c>
      <c r="BF50" s="7">
        <v>0</v>
      </c>
      <c r="BG50" s="7">
        <v>11455</v>
      </c>
      <c r="BH50" s="7">
        <v>0</v>
      </c>
      <c r="BI50" s="7">
        <v>3768</v>
      </c>
      <c r="BJ50" s="7">
        <v>206120</v>
      </c>
      <c r="BK50" s="7">
        <v>0</v>
      </c>
      <c r="BL50" s="7">
        <v>0</v>
      </c>
      <c r="BM50" s="7">
        <v>0</v>
      </c>
      <c r="BN50" s="7">
        <v>14548</v>
      </c>
      <c r="BO50" s="7">
        <v>11770</v>
      </c>
      <c r="BP50" s="7">
        <v>0</v>
      </c>
      <c r="BQ50" s="7">
        <v>89696</v>
      </c>
      <c r="BR50" s="7">
        <v>84683</v>
      </c>
      <c r="BS50" s="7">
        <v>0</v>
      </c>
      <c r="BT50" s="7">
        <v>0</v>
      </c>
      <c r="BU50" s="7">
        <v>98730</v>
      </c>
      <c r="BV50" s="7">
        <v>0</v>
      </c>
      <c r="BW50" s="7">
        <v>0</v>
      </c>
      <c r="BX50" s="7">
        <v>1420</v>
      </c>
      <c r="BY50" s="7">
        <v>0</v>
      </c>
      <c r="BZ50" s="7">
        <v>137908</v>
      </c>
      <c r="CA50" s="7">
        <v>0</v>
      </c>
      <c r="CB50" s="7">
        <v>0</v>
      </c>
      <c r="CC50" s="7">
        <v>98400</v>
      </c>
      <c r="CD50" s="7">
        <v>0</v>
      </c>
      <c r="CE50" s="7">
        <v>41910</v>
      </c>
      <c r="CF50" s="7">
        <v>2854</v>
      </c>
      <c r="CG50" s="7">
        <v>12890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143660</v>
      </c>
      <c r="DF50" s="7">
        <v>817</v>
      </c>
      <c r="DG50" s="7">
        <v>15657</v>
      </c>
      <c r="DH50" s="7">
        <v>0</v>
      </c>
      <c r="DI50" s="7">
        <v>0</v>
      </c>
      <c r="DJ50" s="7">
        <v>104729</v>
      </c>
      <c r="DK50" s="7">
        <v>0</v>
      </c>
      <c r="DL50" s="7">
        <v>29712</v>
      </c>
      <c r="DM50" s="7">
        <v>31153</v>
      </c>
      <c r="DN50" s="7">
        <v>0</v>
      </c>
      <c r="DO50" s="7">
        <v>4325</v>
      </c>
      <c r="DP50" s="7">
        <v>0</v>
      </c>
      <c r="DQ50" s="7">
        <v>0</v>
      </c>
      <c r="DR50" s="7">
        <v>0</v>
      </c>
      <c r="DS50" s="7">
        <v>58231</v>
      </c>
      <c r="DT50" s="7">
        <v>100376</v>
      </c>
      <c r="DU50" s="7">
        <v>53637</v>
      </c>
      <c r="DV50" s="7">
        <v>110065</v>
      </c>
      <c r="DW50" s="7">
        <v>40412</v>
      </c>
      <c r="DX50" s="7">
        <v>88241</v>
      </c>
      <c r="DY50" s="7">
        <v>0</v>
      </c>
      <c r="DZ50" s="7">
        <v>61200</v>
      </c>
      <c r="EA50" s="7">
        <v>104530</v>
      </c>
      <c r="EB50" s="7">
        <v>0</v>
      </c>
      <c r="EC50" s="7">
        <v>0</v>
      </c>
      <c r="ED50" s="7">
        <v>19138</v>
      </c>
      <c r="EE50" s="7">
        <v>0</v>
      </c>
      <c r="EF50" s="7">
        <v>65409</v>
      </c>
      <c r="EG50" s="7">
        <v>6802</v>
      </c>
      <c r="EH50" s="7">
        <v>8160</v>
      </c>
      <c r="EI50" s="7">
        <v>744170</v>
      </c>
      <c r="EJ50" s="7">
        <v>0</v>
      </c>
      <c r="EK50" s="7">
        <v>0</v>
      </c>
      <c r="EL50" s="7">
        <v>116369</v>
      </c>
      <c r="EM50" s="7">
        <v>0</v>
      </c>
      <c r="EN50" s="7">
        <v>62100</v>
      </c>
      <c r="EO50" s="7">
        <v>0</v>
      </c>
      <c r="EP50" s="7">
        <v>185000</v>
      </c>
      <c r="EQ50" s="7">
        <v>0</v>
      </c>
      <c r="ER50" s="7">
        <v>0</v>
      </c>
      <c r="ES50" s="7">
        <v>123800</v>
      </c>
      <c r="ET50" s="7">
        <v>201119</v>
      </c>
      <c r="EU50" s="7">
        <v>0</v>
      </c>
      <c r="EV50" s="7">
        <v>0</v>
      </c>
      <c r="EW50" s="7">
        <v>8158</v>
      </c>
      <c r="EX50" s="7">
        <v>52330</v>
      </c>
      <c r="EY50" s="7">
        <v>212160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17703</v>
      </c>
      <c r="FG50" s="7">
        <v>1180</v>
      </c>
      <c r="FH50" s="7">
        <v>5548</v>
      </c>
      <c r="FI50" s="7">
        <v>149569</v>
      </c>
      <c r="FJ50" s="7">
        <v>51161</v>
      </c>
      <c r="FK50" s="7">
        <v>0</v>
      </c>
      <c r="FL50" s="7">
        <v>51213</v>
      </c>
      <c r="FM50" s="7">
        <v>642749</v>
      </c>
      <c r="FN50" s="7">
        <v>3719</v>
      </c>
      <c r="FO50" s="7">
        <v>20299</v>
      </c>
      <c r="FP50" s="7">
        <v>291203</v>
      </c>
      <c r="FQ50" s="7">
        <v>583188</v>
      </c>
      <c r="FR50" s="7">
        <v>406968</v>
      </c>
      <c r="FS50" s="7">
        <v>0</v>
      </c>
      <c r="FT50" s="7">
        <v>21682</v>
      </c>
      <c r="FU50" s="7">
        <v>0</v>
      </c>
      <c r="FV50" s="7">
        <v>0</v>
      </c>
      <c r="FW50" s="7">
        <v>440973</v>
      </c>
      <c r="FX50" s="7">
        <v>4024</v>
      </c>
      <c r="FY50" s="7">
        <v>0</v>
      </c>
      <c r="FZ50" s="7">
        <v>18012</v>
      </c>
      <c r="GA50" s="7">
        <v>94788</v>
      </c>
      <c r="GB50" s="7">
        <v>116095</v>
      </c>
      <c r="GC50" s="7">
        <v>104729</v>
      </c>
      <c r="GD50" s="7">
        <v>349687</v>
      </c>
      <c r="GE50" s="7">
        <v>0</v>
      </c>
      <c r="GF50" s="7">
        <v>0</v>
      </c>
      <c r="GG50" s="7">
        <v>1352</v>
      </c>
      <c r="GH50" s="7">
        <v>95</v>
      </c>
      <c r="GI50" s="7">
        <v>0</v>
      </c>
      <c r="GJ50" s="7">
        <v>19517</v>
      </c>
      <c r="GK50" s="7">
        <v>4337</v>
      </c>
      <c r="GL50" s="7">
        <v>0</v>
      </c>
      <c r="GM50" s="7">
        <v>10401</v>
      </c>
      <c r="GN50" s="7">
        <v>0</v>
      </c>
      <c r="GO50" s="7">
        <v>8208</v>
      </c>
      <c r="GP50" s="7">
        <v>187932</v>
      </c>
      <c r="GQ50" s="7">
        <v>10978</v>
      </c>
      <c r="GR50" s="7">
        <v>833</v>
      </c>
      <c r="GS50" s="7">
        <v>190547</v>
      </c>
      <c r="GT50" s="7">
        <v>282312</v>
      </c>
      <c r="GU50" s="7">
        <v>252953</v>
      </c>
      <c r="GV50" s="7">
        <v>1052981</v>
      </c>
      <c r="GW50" s="7">
        <v>0</v>
      </c>
      <c r="GX50" s="7">
        <v>9373</v>
      </c>
      <c r="GY50" s="7">
        <v>10032</v>
      </c>
      <c r="GZ50" s="7">
        <v>20723</v>
      </c>
      <c r="HA50" s="7">
        <v>793875</v>
      </c>
      <c r="HB50" s="7">
        <v>3595</v>
      </c>
      <c r="HC50" s="7">
        <v>0</v>
      </c>
      <c r="HD50" s="7">
        <v>55882</v>
      </c>
      <c r="HE50" s="7">
        <v>17758</v>
      </c>
      <c r="HF50" s="7">
        <v>17758</v>
      </c>
      <c r="HG50" s="7">
        <v>10061</v>
      </c>
      <c r="HH50" s="7">
        <v>154923</v>
      </c>
      <c r="HI50" s="7">
        <v>51993</v>
      </c>
      <c r="HJ50" s="7">
        <v>50124</v>
      </c>
      <c r="HK50" s="7">
        <v>63244</v>
      </c>
      <c r="HL50" s="7">
        <v>48870</v>
      </c>
      <c r="HM50" s="7">
        <v>266570</v>
      </c>
      <c r="HN50" s="7">
        <v>278991</v>
      </c>
      <c r="HO50" s="7">
        <v>7250</v>
      </c>
      <c r="HP50" s="7">
        <v>330094</v>
      </c>
      <c r="HQ50" s="7">
        <v>20425</v>
      </c>
      <c r="HR50" s="7">
        <v>30679</v>
      </c>
      <c r="HS50" s="7">
        <v>0</v>
      </c>
      <c r="HT50" s="7">
        <v>404379</v>
      </c>
      <c r="HU50" s="7">
        <v>225230</v>
      </c>
      <c r="HV50" s="7">
        <v>0</v>
      </c>
      <c r="HW50" s="7">
        <v>88631</v>
      </c>
      <c r="HX50" s="7">
        <v>0</v>
      </c>
      <c r="HY50" s="7">
        <v>95132</v>
      </c>
      <c r="HZ50" s="7">
        <v>21674</v>
      </c>
      <c r="IA50" s="7">
        <v>0</v>
      </c>
      <c r="IB50" s="7">
        <v>0</v>
      </c>
      <c r="IC50" s="7">
        <v>3466</v>
      </c>
      <c r="ID50" s="7">
        <v>0</v>
      </c>
      <c r="IE50" s="7">
        <v>32343</v>
      </c>
      <c r="IF50" s="7">
        <v>0</v>
      </c>
      <c r="IG50" s="7">
        <v>1400</v>
      </c>
      <c r="IH50" s="7">
        <v>212180</v>
      </c>
      <c r="II50" s="7">
        <v>212</v>
      </c>
      <c r="IJ50" s="7">
        <v>672</v>
      </c>
      <c r="IK50" s="7">
        <v>11702</v>
      </c>
      <c r="IL50" s="7">
        <v>131394</v>
      </c>
      <c r="IM50" s="7">
        <v>30347</v>
      </c>
      <c r="IN50" s="7">
        <v>45</v>
      </c>
      <c r="IO50" s="7">
        <v>172252</v>
      </c>
      <c r="IP50" s="7">
        <v>77941</v>
      </c>
      <c r="IQ50" s="7">
        <v>131923</v>
      </c>
      <c r="IR50" s="7">
        <v>168574</v>
      </c>
      <c r="IS50" s="7">
        <v>112322</v>
      </c>
      <c r="IT50" s="7">
        <v>116482</v>
      </c>
      <c r="IU50" s="7">
        <v>39007</v>
      </c>
      <c r="IV50" s="7">
        <v>5927</v>
      </c>
      <c r="IW50" s="7">
        <v>264807</v>
      </c>
      <c r="IX50" s="7">
        <v>37095</v>
      </c>
      <c r="IY50" s="7">
        <v>1353</v>
      </c>
      <c r="IZ50" s="7">
        <v>0</v>
      </c>
      <c r="JA50" s="7">
        <v>0</v>
      </c>
      <c r="JB50" s="7">
        <v>0</v>
      </c>
      <c r="JC50" s="7">
        <v>459369</v>
      </c>
      <c r="JD50" s="7">
        <v>0</v>
      </c>
      <c r="JE50" s="7">
        <v>0</v>
      </c>
      <c r="JF50" s="7">
        <v>0</v>
      </c>
      <c r="JG50" s="7">
        <v>0</v>
      </c>
      <c r="JH50" s="7">
        <v>1775</v>
      </c>
      <c r="JI50" s="7">
        <v>0</v>
      </c>
      <c r="JJ50" s="7">
        <v>0</v>
      </c>
      <c r="JK50" s="7">
        <v>0</v>
      </c>
      <c r="JL50" s="7">
        <v>0</v>
      </c>
      <c r="JM50" s="7">
        <v>0</v>
      </c>
      <c r="JN50" s="7">
        <v>0</v>
      </c>
      <c r="JO50" s="7">
        <v>0</v>
      </c>
      <c r="JP50" s="7">
        <v>0</v>
      </c>
      <c r="JQ50" s="7">
        <v>0</v>
      </c>
      <c r="JR50" s="7">
        <v>0</v>
      </c>
      <c r="JS50" s="7">
        <v>0</v>
      </c>
      <c r="JT50" s="7">
        <v>0</v>
      </c>
      <c r="JU50" s="7">
        <v>0</v>
      </c>
      <c r="JV50" s="7">
        <v>0</v>
      </c>
      <c r="JW50" s="7">
        <v>1250</v>
      </c>
      <c r="JX50" s="7">
        <v>20191</v>
      </c>
      <c r="JY50" s="7">
        <v>234721</v>
      </c>
      <c r="JZ50" s="7">
        <v>9685</v>
      </c>
      <c r="KA50" s="7">
        <v>7175</v>
      </c>
      <c r="KB50" s="7">
        <v>92128</v>
      </c>
      <c r="KC50" s="7">
        <v>30006</v>
      </c>
      <c r="KD50" s="7">
        <v>0</v>
      </c>
      <c r="KE50" s="7">
        <v>3896</v>
      </c>
      <c r="KF50" s="7">
        <v>6958</v>
      </c>
      <c r="KG50" s="7">
        <v>40960</v>
      </c>
      <c r="KH50" s="7">
        <v>0</v>
      </c>
      <c r="KI50" s="7">
        <v>44819</v>
      </c>
      <c r="KJ50" s="7">
        <v>1586</v>
      </c>
      <c r="KK50" s="7">
        <v>0</v>
      </c>
      <c r="KL50" s="7">
        <v>24848</v>
      </c>
      <c r="KM50" s="7">
        <v>1733</v>
      </c>
      <c r="KN50" s="7">
        <v>64509</v>
      </c>
      <c r="KO50" s="7">
        <v>3595</v>
      </c>
      <c r="KP50" s="7">
        <v>0</v>
      </c>
      <c r="KQ50" s="7">
        <v>0</v>
      </c>
      <c r="KR50" s="7">
        <v>0</v>
      </c>
      <c r="KS50" s="7">
        <v>0</v>
      </c>
      <c r="KT50" s="7">
        <v>0</v>
      </c>
      <c r="KU50" s="7">
        <v>0</v>
      </c>
      <c r="KV50" s="7">
        <v>0</v>
      </c>
      <c r="KW50" s="7">
        <v>394</v>
      </c>
      <c r="KX50" s="7">
        <v>3837</v>
      </c>
      <c r="KY50" s="7">
        <v>0</v>
      </c>
      <c r="KZ50" s="7">
        <v>0</v>
      </c>
      <c r="LA50" s="7">
        <v>356</v>
      </c>
      <c r="LB50" s="7">
        <v>260786</v>
      </c>
      <c r="LC50" s="7">
        <v>110840</v>
      </c>
      <c r="LD50" s="7">
        <v>0</v>
      </c>
      <c r="LE50" s="7">
        <v>11835</v>
      </c>
      <c r="LF50" s="7">
        <v>3086</v>
      </c>
      <c r="LG50" s="7">
        <v>137323</v>
      </c>
      <c r="LH50" s="7">
        <v>43723</v>
      </c>
      <c r="LI50" s="7">
        <v>0</v>
      </c>
      <c r="LJ50" s="7">
        <v>0</v>
      </c>
      <c r="LK50" s="7">
        <v>12895</v>
      </c>
      <c r="LL50" s="7">
        <v>14924</v>
      </c>
      <c r="LM50" s="7">
        <v>5116</v>
      </c>
      <c r="LN50" s="7">
        <v>0</v>
      </c>
      <c r="LO50" s="7">
        <v>243883</v>
      </c>
      <c r="LP50" s="7">
        <v>27846</v>
      </c>
      <c r="LQ50" s="7">
        <v>0</v>
      </c>
      <c r="LR50" s="7">
        <v>107904</v>
      </c>
      <c r="LS50" s="7">
        <v>0</v>
      </c>
      <c r="LT50" s="7">
        <v>5414</v>
      </c>
      <c r="LU50" s="7">
        <v>129761</v>
      </c>
      <c r="LV50" s="7">
        <v>0</v>
      </c>
      <c r="LW50" s="7">
        <v>0</v>
      </c>
      <c r="LX50" s="7">
        <v>167640</v>
      </c>
      <c r="LY50" s="7">
        <v>200867</v>
      </c>
      <c r="LZ50" s="7">
        <v>70407</v>
      </c>
      <c r="MA50" s="7">
        <v>12748</v>
      </c>
      <c r="MB50" s="7">
        <v>0</v>
      </c>
      <c r="MC50" s="137">
        <v>8987</v>
      </c>
      <c r="MD50" s="7">
        <v>4648</v>
      </c>
      <c r="ME50" s="7">
        <v>11339</v>
      </c>
      <c r="MF50" s="7">
        <v>0</v>
      </c>
      <c r="MG50" s="7">
        <v>1326</v>
      </c>
      <c r="MH50" s="7">
        <v>0</v>
      </c>
      <c r="MI50" s="7">
        <v>25354</v>
      </c>
      <c r="MJ50" s="7">
        <v>0</v>
      </c>
      <c r="MK50" s="7">
        <v>0</v>
      </c>
      <c r="ML50" s="7">
        <v>1275</v>
      </c>
      <c r="MM50" s="110">
        <v>153406</v>
      </c>
      <c r="MN50" s="7">
        <v>62563</v>
      </c>
      <c r="MO50" s="7">
        <v>0</v>
      </c>
      <c r="MP50" s="7">
        <v>0</v>
      </c>
      <c r="MQ50" s="7">
        <v>105006</v>
      </c>
      <c r="MR50" s="7">
        <v>0</v>
      </c>
      <c r="MS50" s="7">
        <v>4928</v>
      </c>
      <c r="MT50" s="7">
        <v>5535</v>
      </c>
      <c r="MU50" s="7">
        <v>69600</v>
      </c>
      <c r="MV50" s="7">
        <v>40657</v>
      </c>
      <c r="MW50" s="7">
        <v>4580</v>
      </c>
      <c r="MX50" s="7">
        <v>57000</v>
      </c>
      <c r="MY50" s="7">
        <v>0</v>
      </c>
      <c r="MZ50" s="7">
        <v>0</v>
      </c>
      <c r="NA50" s="137">
        <v>0</v>
      </c>
      <c r="NB50" s="7">
        <v>0</v>
      </c>
      <c r="NC50" s="7">
        <v>0</v>
      </c>
      <c r="ND50" s="7">
        <v>394</v>
      </c>
      <c r="NE50" s="7">
        <v>0</v>
      </c>
      <c r="NF50" s="7">
        <v>1839</v>
      </c>
      <c r="NG50" s="7">
        <v>196712</v>
      </c>
      <c r="NH50" s="7">
        <v>0</v>
      </c>
      <c r="NI50" s="7">
        <v>28654</v>
      </c>
      <c r="NJ50" s="7">
        <v>234000</v>
      </c>
      <c r="NK50" s="7">
        <v>176108</v>
      </c>
      <c r="NL50" s="7">
        <v>0</v>
      </c>
      <c r="NM50" s="7">
        <v>98400</v>
      </c>
      <c r="NN50" s="7">
        <v>98600</v>
      </c>
      <c r="NO50" s="7">
        <v>9352</v>
      </c>
      <c r="NP50" s="7">
        <v>320829</v>
      </c>
      <c r="NQ50" s="7">
        <v>86466</v>
      </c>
      <c r="NR50" s="7">
        <v>2823</v>
      </c>
      <c r="NS50" s="7">
        <v>0</v>
      </c>
      <c r="NT50" s="7">
        <v>0</v>
      </c>
      <c r="NU50" s="7">
        <v>45772</v>
      </c>
      <c r="NV50" s="7">
        <v>2754</v>
      </c>
      <c r="NW50" s="7">
        <v>0</v>
      </c>
      <c r="NX50" s="7">
        <v>1714</v>
      </c>
      <c r="NY50" s="7">
        <v>10611</v>
      </c>
      <c r="NZ50" s="7">
        <v>0</v>
      </c>
      <c r="OA50" s="7">
        <v>61846</v>
      </c>
      <c r="OB50" s="7">
        <v>533160</v>
      </c>
      <c r="OC50" s="7">
        <v>196967</v>
      </c>
      <c r="OD50" s="7">
        <v>57593</v>
      </c>
      <c r="OE50" s="7">
        <v>0</v>
      </c>
      <c r="OF50" s="7">
        <v>0</v>
      </c>
      <c r="OG50" s="7">
        <v>17236</v>
      </c>
      <c r="OH50" s="7">
        <v>38732</v>
      </c>
      <c r="OI50" s="7">
        <v>49150</v>
      </c>
      <c r="OJ50" s="7">
        <v>119667</v>
      </c>
      <c r="OK50" s="7">
        <v>0</v>
      </c>
      <c r="OL50" s="7">
        <v>98400</v>
      </c>
      <c r="OM50" s="7">
        <v>108425</v>
      </c>
      <c r="ON50" s="7">
        <v>0</v>
      </c>
      <c r="OO50" s="7">
        <v>30801</v>
      </c>
      <c r="OP50" s="7">
        <v>0</v>
      </c>
      <c r="OQ50" s="7">
        <v>140533</v>
      </c>
      <c r="OR50" s="7">
        <v>153969</v>
      </c>
      <c r="OS50" s="7">
        <v>20297</v>
      </c>
      <c r="OT50" s="7">
        <v>0</v>
      </c>
      <c r="OU50" s="7">
        <v>4200</v>
      </c>
      <c r="OV50" s="9"/>
      <c r="OW50" s="150">
        <f t="shared" si="0"/>
        <v>23197413</v>
      </c>
      <c r="OX50" s="6">
        <f t="shared" si="1"/>
        <v>116.38568597446253</v>
      </c>
      <c r="OY50" s="153"/>
      <c r="OZ50" s="6"/>
    </row>
    <row r="51" spans="1:437" s="7" customFormat="1">
      <c r="A51" s="25" t="s">
        <v>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407454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  <c r="FF51" s="7">
        <v>0</v>
      </c>
      <c r="FG51" s="7">
        <v>0</v>
      </c>
      <c r="FH51" s="7">
        <v>0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0</v>
      </c>
      <c r="HY51" s="7">
        <v>0</v>
      </c>
      <c r="HZ51" s="7">
        <v>0</v>
      </c>
      <c r="IA51" s="7">
        <v>0</v>
      </c>
      <c r="IB51" s="7">
        <v>0</v>
      </c>
      <c r="IC51" s="7">
        <v>0</v>
      </c>
      <c r="ID51" s="7">
        <v>0</v>
      </c>
      <c r="IE51" s="7">
        <v>0</v>
      </c>
      <c r="IF51" s="7">
        <v>0</v>
      </c>
      <c r="IG51" s="7">
        <v>0</v>
      </c>
      <c r="IH51" s="7">
        <v>0</v>
      </c>
      <c r="II51" s="7">
        <v>0</v>
      </c>
      <c r="IJ51" s="7">
        <v>0</v>
      </c>
      <c r="IK51" s="7">
        <v>0</v>
      </c>
      <c r="IL51" s="7">
        <v>0</v>
      </c>
      <c r="IM51" s="7">
        <v>0</v>
      </c>
      <c r="IN51" s="7">
        <v>0</v>
      </c>
      <c r="IO51" s="7">
        <v>0</v>
      </c>
      <c r="IP51" s="7">
        <v>0</v>
      </c>
      <c r="IQ51" s="7">
        <v>0</v>
      </c>
      <c r="IR51" s="7">
        <v>0</v>
      </c>
      <c r="IS51" s="7">
        <v>0</v>
      </c>
      <c r="IT51" s="7">
        <v>0</v>
      </c>
      <c r="IU51" s="7">
        <v>0</v>
      </c>
      <c r="IV51" s="7">
        <v>0</v>
      </c>
      <c r="IW51" s="7">
        <v>0</v>
      </c>
      <c r="IX51" s="7">
        <v>0</v>
      </c>
      <c r="IY51" s="7">
        <v>0</v>
      </c>
      <c r="IZ51" s="7">
        <v>0</v>
      </c>
      <c r="JA51" s="7">
        <v>0</v>
      </c>
      <c r="JB51" s="7">
        <v>0</v>
      </c>
      <c r="JC51" s="7">
        <v>0</v>
      </c>
      <c r="JD51" s="7">
        <v>0</v>
      </c>
      <c r="JE51" s="7">
        <v>0</v>
      </c>
      <c r="JF51" s="7">
        <v>0</v>
      </c>
      <c r="JG51" s="7">
        <v>0</v>
      </c>
      <c r="JH51" s="7">
        <v>0</v>
      </c>
      <c r="JI51" s="7">
        <v>0</v>
      </c>
      <c r="JJ51" s="7">
        <v>0</v>
      </c>
      <c r="JK51" s="7">
        <v>0</v>
      </c>
      <c r="JL51" s="7">
        <v>0</v>
      </c>
      <c r="JM51" s="7">
        <v>0</v>
      </c>
      <c r="JN51" s="7">
        <v>0</v>
      </c>
      <c r="JO51" s="7">
        <v>0</v>
      </c>
      <c r="JP51" s="7">
        <v>0</v>
      </c>
      <c r="JQ51" s="7">
        <v>0</v>
      </c>
      <c r="JR51" s="7">
        <v>0</v>
      </c>
      <c r="JS51" s="7">
        <v>0</v>
      </c>
      <c r="JT51" s="7">
        <v>0</v>
      </c>
      <c r="JU51" s="7">
        <v>0</v>
      </c>
      <c r="JV51" s="7">
        <v>0</v>
      </c>
      <c r="JW51" s="7">
        <v>0</v>
      </c>
      <c r="JX51" s="7">
        <v>0</v>
      </c>
      <c r="JY51" s="7">
        <v>0</v>
      </c>
      <c r="JZ51" s="7">
        <v>0</v>
      </c>
      <c r="KA51" s="7">
        <v>0</v>
      </c>
      <c r="KB51" s="7">
        <v>0</v>
      </c>
      <c r="KC51" s="7">
        <v>0</v>
      </c>
      <c r="KD51" s="7">
        <v>0</v>
      </c>
      <c r="KE51" s="7">
        <v>0</v>
      </c>
      <c r="KF51" s="7">
        <v>0</v>
      </c>
      <c r="KG51" s="7">
        <v>0</v>
      </c>
      <c r="KH51" s="7">
        <v>0</v>
      </c>
      <c r="KI51" s="7">
        <v>0</v>
      </c>
      <c r="KJ51" s="7">
        <v>0</v>
      </c>
      <c r="KK51" s="7">
        <v>0</v>
      </c>
      <c r="KL51" s="7">
        <v>0</v>
      </c>
      <c r="KM51" s="7">
        <v>0</v>
      </c>
      <c r="KN51" s="7">
        <v>0</v>
      </c>
      <c r="KO51" s="7">
        <v>0</v>
      </c>
      <c r="KP51" s="7">
        <v>0</v>
      </c>
      <c r="KQ51" s="7">
        <v>0</v>
      </c>
      <c r="KR51" s="7">
        <v>0</v>
      </c>
      <c r="KS51" s="7">
        <v>0</v>
      </c>
      <c r="KT51" s="7">
        <v>0</v>
      </c>
      <c r="KU51" s="7">
        <v>0</v>
      </c>
      <c r="KV51" s="7">
        <v>0</v>
      </c>
      <c r="KW51" s="7">
        <v>0</v>
      </c>
      <c r="KX51" s="7">
        <v>0</v>
      </c>
      <c r="KY51" s="7">
        <v>0</v>
      </c>
      <c r="KZ51" s="7">
        <v>0</v>
      </c>
      <c r="LA51" s="7">
        <v>0</v>
      </c>
      <c r="LB51" s="7">
        <v>0</v>
      </c>
      <c r="LC51" s="7">
        <v>0</v>
      </c>
      <c r="LD51" s="7">
        <v>0</v>
      </c>
      <c r="LE51" s="7">
        <v>0</v>
      </c>
      <c r="LF51" s="7">
        <v>0</v>
      </c>
      <c r="LG51" s="7">
        <v>0</v>
      </c>
      <c r="LH51" s="7">
        <v>0</v>
      </c>
      <c r="LI51" s="7">
        <v>0</v>
      </c>
      <c r="LJ51" s="7">
        <v>0</v>
      </c>
      <c r="LK51" s="7">
        <v>0</v>
      </c>
      <c r="LL51" s="7">
        <v>0</v>
      </c>
      <c r="LM51" s="7">
        <v>0</v>
      </c>
      <c r="LN51" s="7">
        <v>0</v>
      </c>
      <c r="LO51" s="7">
        <v>0</v>
      </c>
      <c r="LP51" s="7">
        <v>0</v>
      </c>
      <c r="LQ51" s="7">
        <v>0</v>
      </c>
      <c r="LR51" s="7">
        <v>0</v>
      </c>
      <c r="LS51" s="7">
        <v>0</v>
      </c>
      <c r="LT51" s="7">
        <v>0</v>
      </c>
      <c r="LU51" s="7">
        <v>0</v>
      </c>
      <c r="LV51" s="7">
        <v>0</v>
      </c>
      <c r="LW51" s="7">
        <v>0</v>
      </c>
      <c r="LX51" s="7">
        <v>0</v>
      </c>
      <c r="LY51" s="7">
        <v>0</v>
      </c>
      <c r="LZ51" s="7">
        <v>0</v>
      </c>
      <c r="MA51" s="7">
        <v>0</v>
      </c>
      <c r="MB51" s="7">
        <v>0</v>
      </c>
      <c r="MC51" s="137">
        <v>0</v>
      </c>
      <c r="MD51" s="7">
        <v>0</v>
      </c>
      <c r="ME51" s="7">
        <v>0</v>
      </c>
      <c r="MF51" s="7">
        <v>0</v>
      </c>
      <c r="MG51" s="7">
        <v>0</v>
      </c>
      <c r="MH51" s="7">
        <v>17737</v>
      </c>
      <c r="MI51" s="7">
        <v>43207</v>
      </c>
      <c r="MJ51" s="7">
        <v>224343</v>
      </c>
      <c r="MK51" s="7">
        <v>11729</v>
      </c>
      <c r="ML51" s="7">
        <v>0</v>
      </c>
      <c r="MM51" s="138">
        <v>0</v>
      </c>
      <c r="MN51" s="7">
        <v>0</v>
      </c>
      <c r="MO51" s="7">
        <v>0</v>
      </c>
      <c r="MP51" s="7">
        <v>0</v>
      </c>
      <c r="MQ51" s="7">
        <v>0</v>
      </c>
      <c r="MR51" s="7">
        <v>0</v>
      </c>
      <c r="MS51" s="7">
        <v>0</v>
      </c>
      <c r="MT51" s="7">
        <v>0</v>
      </c>
      <c r="MU51" s="7">
        <v>0</v>
      </c>
      <c r="MV51" s="7">
        <v>0</v>
      </c>
      <c r="MW51" s="7">
        <v>0</v>
      </c>
      <c r="MX51" s="7">
        <v>0</v>
      </c>
      <c r="MY51" s="7">
        <v>0</v>
      </c>
      <c r="MZ51" s="7">
        <v>0</v>
      </c>
      <c r="NA51" s="137">
        <v>0</v>
      </c>
      <c r="NB51" s="7">
        <v>0</v>
      </c>
      <c r="NC51" s="7">
        <v>0</v>
      </c>
      <c r="ND51" s="7">
        <v>0</v>
      </c>
      <c r="NE51" s="7">
        <v>0</v>
      </c>
      <c r="NF51" s="7">
        <v>0</v>
      </c>
      <c r="NG51" s="7">
        <v>0</v>
      </c>
      <c r="NH51" s="7">
        <v>0</v>
      </c>
      <c r="NI51" s="7">
        <v>0</v>
      </c>
      <c r="NJ51" s="7">
        <v>0</v>
      </c>
      <c r="NK51" s="7">
        <v>0</v>
      </c>
      <c r="NL51" s="7">
        <v>0</v>
      </c>
      <c r="NM51" s="7">
        <v>0</v>
      </c>
      <c r="NN51" s="7">
        <v>0</v>
      </c>
      <c r="NO51" s="7">
        <v>0</v>
      </c>
      <c r="NP51" s="7">
        <v>0</v>
      </c>
      <c r="NQ51" s="7">
        <v>0</v>
      </c>
      <c r="NR51" s="7">
        <v>0</v>
      </c>
      <c r="NS51" s="7">
        <v>0</v>
      </c>
      <c r="NT51" s="7">
        <v>0</v>
      </c>
      <c r="NU51" s="7">
        <v>0</v>
      </c>
      <c r="NV51" s="7">
        <v>0</v>
      </c>
      <c r="NW51" s="7">
        <v>0</v>
      </c>
      <c r="NX51" s="7">
        <v>0</v>
      </c>
      <c r="NY51" s="7">
        <v>0</v>
      </c>
      <c r="NZ51" s="7">
        <v>0</v>
      </c>
      <c r="OA51" s="7">
        <v>0</v>
      </c>
      <c r="OB51" s="7">
        <v>0</v>
      </c>
      <c r="OC51" s="7">
        <v>0</v>
      </c>
      <c r="OD51" s="7">
        <v>0</v>
      </c>
      <c r="OE51" s="7">
        <v>0</v>
      </c>
      <c r="OF51" s="7">
        <v>0</v>
      </c>
      <c r="OG51" s="7">
        <v>0</v>
      </c>
      <c r="OH51" s="7">
        <v>0</v>
      </c>
      <c r="OI51" s="7">
        <v>0</v>
      </c>
      <c r="OJ51" s="7">
        <v>0</v>
      </c>
      <c r="OK51" s="7">
        <v>0</v>
      </c>
      <c r="OL51" s="7">
        <v>0</v>
      </c>
      <c r="OM51" s="7">
        <v>0</v>
      </c>
      <c r="ON51" s="7">
        <v>0</v>
      </c>
      <c r="OO51" s="7">
        <v>0</v>
      </c>
      <c r="OP51" s="7">
        <v>0</v>
      </c>
      <c r="OQ51" s="7">
        <v>0</v>
      </c>
      <c r="OR51" s="7">
        <v>0</v>
      </c>
      <c r="OS51" s="7">
        <v>0</v>
      </c>
      <c r="OT51" s="7">
        <v>0</v>
      </c>
      <c r="OU51" s="7">
        <v>0</v>
      </c>
      <c r="OV51" s="9"/>
      <c r="OW51" s="150">
        <f t="shared" si="0"/>
        <v>704470</v>
      </c>
      <c r="OX51" s="6">
        <f t="shared" si="1"/>
        <v>3.5344555101221684</v>
      </c>
      <c r="OY51" s="153"/>
      <c r="OZ51" s="6"/>
    </row>
    <row r="52" spans="1:437" s="7" customFormat="1">
      <c r="A52" s="25" t="s">
        <v>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0</v>
      </c>
      <c r="HY52" s="7">
        <v>0</v>
      </c>
      <c r="HZ52" s="7">
        <v>0</v>
      </c>
      <c r="IA52" s="7">
        <v>0</v>
      </c>
      <c r="IB52" s="7">
        <v>0</v>
      </c>
      <c r="IC52" s="7">
        <v>0</v>
      </c>
      <c r="ID52" s="7">
        <v>0</v>
      </c>
      <c r="IE52" s="7">
        <v>0</v>
      </c>
      <c r="IF52" s="7">
        <v>0</v>
      </c>
      <c r="IG52" s="7">
        <v>0</v>
      </c>
      <c r="IH52" s="7">
        <v>0</v>
      </c>
      <c r="II52" s="7">
        <v>0</v>
      </c>
      <c r="IJ52" s="7">
        <v>0</v>
      </c>
      <c r="IK52" s="7">
        <v>0</v>
      </c>
      <c r="IL52" s="7">
        <v>0</v>
      </c>
      <c r="IM52" s="7">
        <v>0</v>
      </c>
      <c r="IN52" s="7">
        <v>0</v>
      </c>
      <c r="IO52" s="7">
        <v>0</v>
      </c>
      <c r="IP52" s="7">
        <v>0</v>
      </c>
      <c r="IQ52" s="7">
        <v>0</v>
      </c>
      <c r="IR52" s="7">
        <v>0</v>
      </c>
      <c r="IS52" s="7">
        <v>0</v>
      </c>
      <c r="IT52" s="7">
        <v>0</v>
      </c>
      <c r="IU52" s="7">
        <v>0</v>
      </c>
      <c r="IV52" s="7">
        <v>0</v>
      </c>
      <c r="IW52" s="7">
        <v>0</v>
      </c>
      <c r="IX52" s="7">
        <v>0</v>
      </c>
      <c r="IY52" s="7">
        <v>0</v>
      </c>
      <c r="IZ52" s="7">
        <v>0</v>
      </c>
      <c r="JA52" s="7">
        <v>0</v>
      </c>
      <c r="JB52" s="7">
        <v>0</v>
      </c>
      <c r="JC52" s="7">
        <v>0</v>
      </c>
      <c r="JD52" s="7">
        <v>0</v>
      </c>
      <c r="JE52" s="7">
        <v>0</v>
      </c>
      <c r="JF52" s="7">
        <v>0</v>
      </c>
      <c r="JG52" s="7">
        <v>0</v>
      </c>
      <c r="JH52" s="7">
        <v>0</v>
      </c>
      <c r="JI52" s="7">
        <v>0</v>
      </c>
      <c r="JJ52" s="7">
        <v>0</v>
      </c>
      <c r="JK52" s="7">
        <v>0</v>
      </c>
      <c r="JL52" s="7">
        <v>0</v>
      </c>
      <c r="JM52" s="7">
        <v>0</v>
      </c>
      <c r="JN52" s="7">
        <v>0</v>
      </c>
      <c r="JO52" s="7">
        <v>0</v>
      </c>
      <c r="JP52" s="7">
        <v>0</v>
      </c>
      <c r="JQ52" s="7">
        <v>0</v>
      </c>
      <c r="JR52" s="7">
        <v>0</v>
      </c>
      <c r="JS52" s="7">
        <v>0</v>
      </c>
      <c r="JT52" s="7">
        <v>0</v>
      </c>
      <c r="JU52" s="7">
        <v>0</v>
      </c>
      <c r="JV52" s="7">
        <v>0</v>
      </c>
      <c r="JW52" s="7">
        <v>0</v>
      </c>
      <c r="JX52" s="7">
        <v>0</v>
      </c>
      <c r="JY52" s="7">
        <v>0</v>
      </c>
      <c r="JZ52" s="7">
        <v>0</v>
      </c>
      <c r="KA52" s="7">
        <v>0</v>
      </c>
      <c r="KB52" s="7">
        <v>0</v>
      </c>
      <c r="KC52" s="7">
        <v>0</v>
      </c>
      <c r="KD52" s="7">
        <v>0</v>
      </c>
      <c r="KE52" s="7">
        <v>0</v>
      </c>
      <c r="KF52" s="7">
        <v>0</v>
      </c>
      <c r="KG52" s="7">
        <v>0</v>
      </c>
      <c r="KH52" s="7">
        <v>0</v>
      </c>
      <c r="KI52" s="7">
        <v>0</v>
      </c>
      <c r="KJ52" s="7">
        <v>0</v>
      </c>
      <c r="KK52" s="7">
        <v>0</v>
      </c>
      <c r="KL52" s="7">
        <v>0</v>
      </c>
      <c r="KM52" s="7">
        <v>0</v>
      </c>
      <c r="KN52" s="7">
        <v>0</v>
      </c>
      <c r="KO52" s="7">
        <v>0</v>
      </c>
      <c r="KP52" s="7">
        <v>0</v>
      </c>
      <c r="KQ52" s="7">
        <v>0</v>
      </c>
      <c r="KR52" s="7">
        <v>0</v>
      </c>
      <c r="KS52" s="7">
        <v>0</v>
      </c>
      <c r="KT52" s="7">
        <v>0</v>
      </c>
      <c r="KU52" s="7">
        <v>0</v>
      </c>
      <c r="KV52" s="7">
        <v>0</v>
      </c>
      <c r="KW52" s="7">
        <v>0</v>
      </c>
      <c r="KX52" s="7">
        <v>0</v>
      </c>
      <c r="KY52" s="7">
        <v>0</v>
      </c>
      <c r="KZ52" s="7">
        <v>0</v>
      </c>
      <c r="LA52" s="7">
        <v>0</v>
      </c>
      <c r="LB52" s="7">
        <v>0</v>
      </c>
      <c r="LC52" s="7">
        <v>0</v>
      </c>
      <c r="LD52" s="7">
        <v>0</v>
      </c>
      <c r="LE52" s="7">
        <v>0</v>
      </c>
      <c r="LF52" s="7">
        <v>0</v>
      </c>
      <c r="LG52" s="7">
        <v>0</v>
      </c>
      <c r="LH52" s="7">
        <v>0</v>
      </c>
      <c r="LI52" s="7">
        <v>0</v>
      </c>
      <c r="LJ52" s="7">
        <v>0</v>
      </c>
      <c r="LK52" s="7">
        <v>0</v>
      </c>
      <c r="LL52" s="7">
        <v>0</v>
      </c>
      <c r="LM52" s="7">
        <v>0</v>
      </c>
      <c r="LN52" s="7">
        <v>0</v>
      </c>
      <c r="LO52" s="7">
        <v>0</v>
      </c>
      <c r="LP52" s="7">
        <v>0</v>
      </c>
      <c r="LQ52" s="7">
        <v>0</v>
      </c>
      <c r="LR52" s="7">
        <v>0</v>
      </c>
      <c r="LS52" s="7">
        <v>0</v>
      </c>
      <c r="LT52" s="7">
        <v>0</v>
      </c>
      <c r="LU52" s="7">
        <v>0</v>
      </c>
      <c r="LV52" s="7">
        <v>0</v>
      </c>
      <c r="LW52" s="7">
        <v>0</v>
      </c>
      <c r="LX52" s="7">
        <v>0</v>
      </c>
      <c r="LY52" s="7">
        <v>0</v>
      </c>
      <c r="LZ52" s="7">
        <v>0</v>
      </c>
      <c r="MA52" s="7">
        <v>0</v>
      </c>
      <c r="MB52" s="7">
        <v>0</v>
      </c>
      <c r="MC52" s="137">
        <v>0</v>
      </c>
      <c r="MD52" s="7">
        <v>0</v>
      </c>
      <c r="ME52" s="7">
        <v>0</v>
      </c>
      <c r="MF52" s="7">
        <v>0</v>
      </c>
      <c r="MG52" s="7">
        <v>0</v>
      </c>
      <c r="MH52" s="7">
        <v>0</v>
      </c>
      <c r="MI52" s="7">
        <v>0</v>
      </c>
      <c r="MJ52" s="7">
        <v>0</v>
      </c>
      <c r="MK52" s="7">
        <v>0</v>
      </c>
      <c r="ML52" s="7">
        <v>0</v>
      </c>
      <c r="MM52" s="138">
        <v>0</v>
      </c>
      <c r="MN52" s="7">
        <v>0</v>
      </c>
      <c r="MO52" s="7">
        <v>0</v>
      </c>
      <c r="MP52" s="7">
        <v>0</v>
      </c>
      <c r="MQ52" s="7">
        <v>0</v>
      </c>
      <c r="MR52" s="7">
        <v>0</v>
      </c>
      <c r="MS52" s="7">
        <v>0</v>
      </c>
      <c r="MT52" s="7">
        <v>0</v>
      </c>
      <c r="MU52" s="7">
        <v>0</v>
      </c>
      <c r="MV52" s="7">
        <v>0</v>
      </c>
      <c r="MW52" s="7">
        <v>0</v>
      </c>
      <c r="MX52" s="7">
        <v>0</v>
      </c>
      <c r="MY52" s="7">
        <v>0</v>
      </c>
      <c r="MZ52" s="7">
        <v>0</v>
      </c>
      <c r="NA52" s="137">
        <v>0</v>
      </c>
      <c r="NB52" s="7">
        <v>0</v>
      </c>
      <c r="NC52" s="7">
        <v>0</v>
      </c>
      <c r="ND52" s="7">
        <v>0</v>
      </c>
      <c r="NE52" s="7">
        <v>0</v>
      </c>
      <c r="NF52" s="7">
        <v>0</v>
      </c>
      <c r="NG52" s="7">
        <v>0</v>
      </c>
      <c r="NH52" s="7">
        <v>0</v>
      </c>
      <c r="NI52" s="7">
        <v>0</v>
      </c>
      <c r="NJ52" s="7">
        <v>0</v>
      </c>
      <c r="NK52" s="7">
        <v>0</v>
      </c>
      <c r="NL52" s="7">
        <v>0</v>
      </c>
      <c r="NM52" s="7">
        <v>0</v>
      </c>
      <c r="NN52" s="7">
        <v>0</v>
      </c>
      <c r="NO52" s="7">
        <v>0</v>
      </c>
      <c r="NP52" s="7">
        <v>0</v>
      </c>
      <c r="NQ52" s="7">
        <v>0</v>
      </c>
      <c r="NR52" s="7">
        <v>0</v>
      </c>
      <c r="NS52" s="7">
        <v>0</v>
      </c>
      <c r="NT52" s="7">
        <v>0</v>
      </c>
      <c r="NU52" s="7">
        <v>0</v>
      </c>
      <c r="NV52" s="7">
        <v>0</v>
      </c>
      <c r="NW52" s="7">
        <v>0</v>
      </c>
      <c r="NX52" s="7">
        <v>0</v>
      </c>
      <c r="NY52" s="7">
        <v>0</v>
      </c>
      <c r="NZ52" s="7">
        <v>0</v>
      </c>
      <c r="OA52" s="7">
        <v>0</v>
      </c>
      <c r="OB52" s="7">
        <v>0</v>
      </c>
      <c r="OC52" s="7">
        <v>0</v>
      </c>
      <c r="OD52" s="7">
        <v>0</v>
      </c>
      <c r="OE52" s="7">
        <v>0</v>
      </c>
      <c r="OF52" s="7">
        <v>0</v>
      </c>
      <c r="OG52" s="7">
        <v>0</v>
      </c>
      <c r="OH52" s="7">
        <v>0</v>
      </c>
      <c r="OI52" s="7">
        <v>0</v>
      </c>
      <c r="OJ52" s="7">
        <v>0</v>
      </c>
      <c r="OK52" s="7">
        <v>0</v>
      </c>
      <c r="OL52" s="7">
        <v>0</v>
      </c>
      <c r="OM52" s="7">
        <v>0</v>
      </c>
      <c r="ON52" s="7">
        <v>0</v>
      </c>
      <c r="OO52" s="7">
        <v>0</v>
      </c>
      <c r="OP52" s="7">
        <v>0</v>
      </c>
      <c r="OQ52" s="7">
        <v>0</v>
      </c>
      <c r="OR52" s="7">
        <v>0</v>
      </c>
      <c r="OS52" s="7">
        <v>0</v>
      </c>
      <c r="OT52" s="7">
        <v>0</v>
      </c>
      <c r="OU52" s="7">
        <v>0</v>
      </c>
      <c r="OV52" s="9"/>
      <c r="OW52" s="150">
        <f t="shared" si="0"/>
        <v>0</v>
      </c>
      <c r="OX52" s="6">
        <f t="shared" si="1"/>
        <v>0</v>
      </c>
      <c r="OY52" s="153"/>
      <c r="OZ52" s="6"/>
    </row>
    <row r="53" spans="1:437" s="7" customFormat="1">
      <c r="A53" s="25" t="s">
        <v>28</v>
      </c>
      <c r="B53" s="7">
        <v>5151</v>
      </c>
      <c r="C53" s="7">
        <v>0</v>
      </c>
      <c r="D53" s="7">
        <v>0</v>
      </c>
      <c r="E53" s="7">
        <v>112830</v>
      </c>
      <c r="F53" s="7">
        <v>40329</v>
      </c>
      <c r="G53" s="7">
        <v>112830</v>
      </c>
      <c r="H53" s="7">
        <v>0</v>
      </c>
      <c r="I53" s="7">
        <v>0</v>
      </c>
      <c r="J53" s="7">
        <v>8508</v>
      </c>
      <c r="K53" s="7">
        <v>0</v>
      </c>
      <c r="L53" s="7">
        <v>19979</v>
      </c>
      <c r="M53" s="7">
        <v>33431</v>
      </c>
      <c r="N53" s="7">
        <v>0</v>
      </c>
      <c r="O53" s="7">
        <v>1691</v>
      </c>
      <c r="P53" s="7">
        <v>677</v>
      </c>
      <c r="Q53" s="7">
        <v>0</v>
      </c>
      <c r="R53" s="7">
        <v>24390</v>
      </c>
      <c r="S53" s="7">
        <v>68315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364884</v>
      </c>
      <c r="AE53" s="7">
        <v>0</v>
      </c>
      <c r="AF53" s="7">
        <v>13781</v>
      </c>
      <c r="AG53" s="7">
        <v>32774</v>
      </c>
      <c r="AH53" s="7">
        <v>49517</v>
      </c>
      <c r="AI53" s="7">
        <v>49437</v>
      </c>
      <c r="AJ53" s="7">
        <v>48443</v>
      </c>
      <c r="AK53" s="7">
        <v>51323</v>
      </c>
      <c r="AL53" s="7">
        <v>65155</v>
      </c>
      <c r="AM53" s="7">
        <v>64118</v>
      </c>
      <c r="AN53" s="7">
        <v>82139</v>
      </c>
      <c r="AO53" s="7">
        <v>48178</v>
      </c>
      <c r="AP53" s="7">
        <v>49247</v>
      </c>
      <c r="AQ53" s="7">
        <v>66506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39953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10427</v>
      </c>
      <c r="BI53" s="7">
        <v>0</v>
      </c>
      <c r="BJ53" s="7">
        <v>132179</v>
      </c>
      <c r="BK53" s="7">
        <v>0</v>
      </c>
      <c r="BL53" s="7">
        <v>0</v>
      </c>
      <c r="BM53" s="7">
        <v>500</v>
      </c>
      <c r="BN53" s="7">
        <v>29701</v>
      </c>
      <c r="BO53" s="7">
        <v>0</v>
      </c>
      <c r="BP53" s="7">
        <v>6233</v>
      </c>
      <c r="BQ53" s="7">
        <v>39522</v>
      </c>
      <c r="BR53" s="7">
        <v>0</v>
      </c>
      <c r="BS53" s="7">
        <v>0</v>
      </c>
      <c r="BT53" s="7">
        <v>20418</v>
      </c>
      <c r="BU53" s="7">
        <v>0</v>
      </c>
      <c r="BV53" s="7">
        <v>0</v>
      </c>
      <c r="BW53" s="7">
        <v>40900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90468</v>
      </c>
      <c r="CI53" s="7">
        <v>0</v>
      </c>
      <c r="CJ53" s="7">
        <v>0</v>
      </c>
      <c r="CK53" s="7">
        <v>0</v>
      </c>
      <c r="CL53" s="7">
        <v>0</v>
      </c>
      <c r="CM53" s="7">
        <v>224223</v>
      </c>
      <c r="CN53" s="7">
        <v>85985</v>
      </c>
      <c r="CO53" s="7">
        <v>111540</v>
      </c>
      <c r="CP53" s="7">
        <v>177344</v>
      </c>
      <c r="CQ53" s="7">
        <v>179289</v>
      </c>
      <c r="CR53" s="7">
        <v>162862</v>
      </c>
      <c r="CS53" s="7">
        <v>0</v>
      </c>
      <c r="CT53" s="7">
        <v>0</v>
      </c>
      <c r="CU53" s="7">
        <v>0</v>
      </c>
      <c r="CV53" s="7">
        <v>85831</v>
      </c>
      <c r="CW53" s="7">
        <v>193793</v>
      </c>
      <c r="CX53" s="7">
        <v>139137</v>
      </c>
      <c r="CY53" s="7">
        <v>0</v>
      </c>
      <c r="CZ53" s="7">
        <v>165492</v>
      </c>
      <c r="DA53" s="7">
        <v>156375</v>
      </c>
      <c r="DB53" s="7">
        <v>175879</v>
      </c>
      <c r="DC53" s="7">
        <v>89094</v>
      </c>
      <c r="DD53" s="7">
        <v>34350</v>
      </c>
      <c r="DE53" s="7">
        <v>0</v>
      </c>
      <c r="DF53" s="7">
        <v>0</v>
      </c>
      <c r="DG53" s="7">
        <v>0</v>
      </c>
      <c r="DH53" s="7">
        <v>15207</v>
      </c>
      <c r="DI53" s="7">
        <v>24075</v>
      </c>
      <c r="DJ53" s="7">
        <v>22755</v>
      </c>
      <c r="DK53" s="7">
        <v>0</v>
      </c>
      <c r="DL53" s="7">
        <v>14700</v>
      </c>
      <c r="DM53" s="7">
        <v>33989</v>
      </c>
      <c r="DN53" s="7">
        <v>27087</v>
      </c>
      <c r="DO53" s="7">
        <v>33581</v>
      </c>
      <c r="DP53" s="7">
        <v>43330</v>
      </c>
      <c r="DQ53" s="7">
        <v>0</v>
      </c>
      <c r="DR53" s="7">
        <v>4954</v>
      </c>
      <c r="DS53" s="7">
        <v>0</v>
      </c>
      <c r="DT53" s="7">
        <v>12145</v>
      </c>
      <c r="DU53" s="7">
        <v>0</v>
      </c>
      <c r="DV53" s="7">
        <v>20913</v>
      </c>
      <c r="DW53" s="7">
        <v>49509</v>
      </c>
      <c r="DX53" s="7">
        <v>43147</v>
      </c>
      <c r="DY53" s="7">
        <v>23979</v>
      </c>
      <c r="DZ53" s="7">
        <v>48079</v>
      </c>
      <c r="EA53" s="7">
        <v>24903</v>
      </c>
      <c r="EB53" s="7">
        <v>0</v>
      </c>
      <c r="EC53" s="7">
        <v>17111</v>
      </c>
      <c r="ED53" s="7">
        <v>0</v>
      </c>
      <c r="EE53" s="7">
        <v>0</v>
      </c>
      <c r="EF53" s="7">
        <v>0</v>
      </c>
      <c r="EG53" s="7">
        <v>9370</v>
      </c>
      <c r="EH53" s="7">
        <v>0</v>
      </c>
      <c r="EI53" s="7">
        <v>21939</v>
      </c>
      <c r="EJ53" s="7">
        <v>0</v>
      </c>
      <c r="EK53" s="7">
        <v>0</v>
      </c>
      <c r="EL53" s="7">
        <v>11227</v>
      </c>
      <c r="EM53" s="7">
        <v>27720</v>
      </c>
      <c r="EN53" s="7">
        <v>27336</v>
      </c>
      <c r="EO53" s="7">
        <v>26730</v>
      </c>
      <c r="EP53" s="7">
        <v>16517</v>
      </c>
      <c r="EQ53" s="7">
        <v>11901</v>
      </c>
      <c r="ER53" s="7">
        <v>0</v>
      </c>
      <c r="ES53" s="7">
        <v>21622</v>
      </c>
      <c r="ET53" s="7">
        <v>45335</v>
      </c>
      <c r="EU53" s="7">
        <v>0</v>
      </c>
      <c r="EV53" s="7">
        <v>4926</v>
      </c>
      <c r="EW53" s="7">
        <v>30477</v>
      </c>
      <c r="EX53" s="7">
        <v>10561</v>
      </c>
      <c r="EY53" s="7">
        <v>23733</v>
      </c>
      <c r="EZ53" s="7">
        <v>10479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7">
        <v>0</v>
      </c>
      <c r="FG53" s="7">
        <v>0</v>
      </c>
      <c r="FH53" s="7">
        <v>0</v>
      </c>
      <c r="FI53" s="7">
        <v>22030</v>
      </c>
      <c r="FJ53" s="7">
        <v>0</v>
      </c>
      <c r="FK53" s="7">
        <v>61757</v>
      </c>
      <c r="FL53" s="7">
        <v>23646</v>
      </c>
      <c r="FM53" s="7">
        <v>36508</v>
      </c>
      <c r="FN53" s="7">
        <v>12610</v>
      </c>
      <c r="FO53" s="7">
        <v>41795</v>
      </c>
      <c r="FP53" s="7">
        <v>13745</v>
      </c>
      <c r="FQ53" s="7">
        <v>2796</v>
      </c>
      <c r="FR53" s="7">
        <v>27768</v>
      </c>
      <c r="FS53" s="7">
        <v>0</v>
      </c>
      <c r="FT53" s="7">
        <v>0</v>
      </c>
      <c r="FU53" s="7">
        <v>3718</v>
      </c>
      <c r="FV53" s="7">
        <v>214200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28359</v>
      </c>
      <c r="GC53" s="7">
        <v>22755</v>
      </c>
      <c r="GD53" s="7">
        <v>95164</v>
      </c>
      <c r="GE53" s="7">
        <v>0</v>
      </c>
      <c r="GF53" s="7">
        <v>6621</v>
      </c>
      <c r="GG53" s="7">
        <v>0</v>
      </c>
      <c r="GH53" s="7">
        <v>8875</v>
      </c>
      <c r="GI53" s="7">
        <v>0</v>
      </c>
      <c r="GJ53" s="7">
        <v>25906</v>
      </c>
      <c r="GK53" s="7">
        <v>7494</v>
      </c>
      <c r="GL53" s="7">
        <v>26956</v>
      </c>
      <c r="GM53" s="7">
        <v>0</v>
      </c>
      <c r="GN53" s="7">
        <v>0</v>
      </c>
      <c r="GO53" s="7">
        <v>0</v>
      </c>
      <c r="GP53" s="7">
        <v>0</v>
      </c>
      <c r="GQ53" s="7">
        <v>19381</v>
      </c>
      <c r="GR53" s="7">
        <v>0</v>
      </c>
      <c r="GS53" s="7">
        <v>0</v>
      </c>
      <c r="GT53" s="7">
        <v>43596</v>
      </c>
      <c r="GU53" s="7">
        <v>45125</v>
      </c>
      <c r="GV53" s="7">
        <v>106189</v>
      </c>
      <c r="GW53" s="7">
        <v>9187</v>
      </c>
      <c r="GX53" s="7">
        <v>0</v>
      </c>
      <c r="GY53" s="7">
        <v>0</v>
      </c>
      <c r="GZ53" s="7">
        <v>0</v>
      </c>
      <c r="HA53" s="7">
        <v>59500</v>
      </c>
      <c r="HB53" s="7">
        <v>0</v>
      </c>
      <c r="HC53" s="7">
        <v>5980</v>
      </c>
      <c r="HD53" s="7">
        <v>0</v>
      </c>
      <c r="HE53" s="7">
        <v>0</v>
      </c>
      <c r="HF53" s="7">
        <v>61821</v>
      </c>
      <c r="HG53" s="7">
        <v>0</v>
      </c>
      <c r="HH53" s="7">
        <v>0</v>
      </c>
      <c r="HI53" s="7">
        <v>26255</v>
      </c>
      <c r="HJ53" s="7">
        <v>0</v>
      </c>
      <c r="HK53" s="7">
        <v>0</v>
      </c>
      <c r="HL53" s="7">
        <v>0</v>
      </c>
      <c r="HM53" s="7">
        <v>0</v>
      </c>
      <c r="HN53" s="7">
        <v>46491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29067</v>
      </c>
      <c r="IB53" s="7">
        <v>0</v>
      </c>
      <c r="IC53" s="7">
        <v>694</v>
      </c>
      <c r="ID53" s="7">
        <v>0</v>
      </c>
      <c r="IE53" s="7">
        <v>0</v>
      </c>
      <c r="IF53" s="7">
        <v>0</v>
      </c>
      <c r="IG53" s="7">
        <v>0</v>
      </c>
      <c r="IH53" s="7">
        <v>88531</v>
      </c>
      <c r="II53" s="7">
        <v>0</v>
      </c>
      <c r="IJ53" s="7">
        <v>0</v>
      </c>
      <c r="IK53" s="7">
        <v>0</v>
      </c>
      <c r="IL53" s="7">
        <v>0</v>
      </c>
      <c r="IM53" s="7">
        <v>0</v>
      </c>
      <c r="IN53" s="7">
        <v>0</v>
      </c>
      <c r="IO53" s="7">
        <v>0</v>
      </c>
      <c r="IP53" s="7">
        <v>0</v>
      </c>
      <c r="IQ53" s="7">
        <v>0</v>
      </c>
      <c r="IR53" s="7">
        <v>0</v>
      </c>
      <c r="IS53" s="7">
        <v>0</v>
      </c>
      <c r="IT53" s="7">
        <v>0</v>
      </c>
      <c r="IU53" s="7">
        <v>0</v>
      </c>
      <c r="IV53" s="7">
        <v>0</v>
      </c>
      <c r="IW53" s="7">
        <v>0</v>
      </c>
      <c r="IX53" s="7">
        <v>0</v>
      </c>
      <c r="IY53" s="7">
        <v>0</v>
      </c>
      <c r="IZ53" s="7">
        <v>0</v>
      </c>
      <c r="JA53" s="7">
        <v>21016</v>
      </c>
      <c r="JB53" s="7">
        <v>12981</v>
      </c>
      <c r="JC53" s="7">
        <v>58490</v>
      </c>
      <c r="JD53" s="7">
        <v>9046</v>
      </c>
      <c r="JE53" s="7">
        <v>30211</v>
      </c>
      <c r="JF53" s="7">
        <v>52289</v>
      </c>
      <c r="JG53" s="7">
        <v>28184</v>
      </c>
      <c r="JH53" s="7">
        <v>0</v>
      </c>
      <c r="JI53" s="7">
        <v>86694</v>
      </c>
      <c r="JJ53" s="7">
        <v>75918</v>
      </c>
      <c r="JK53" s="7">
        <v>82559</v>
      </c>
      <c r="JL53" s="7">
        <v>47949</v>
      </c>
      <c r="JM53" s="7">
        <v>75835</v>
      </c>
      <c r="JN53" s="7">
        <v>83739</v>
      </c>
      <c r="JO53" s="7">
        <v>81304</v>
      </c>
      <c r="JP53" s="7">
        <v>61540</v>
      </c>
      <c r="JQ53" s="7">
        <v>81395</v>
      </c>
      <c r="JR53" s="7">
        <v>57381</v>
      </c>
      <c r="JS53" s="7">
        <v>83498</v>
      </c>
      <c r="JT53" s="7">
        <v>79811</v>
      </c>
      <c r="JU53" s="7">
        <v>122501</v>
      </c>
      <c r="JV53" s="7">
        <v>78022</v>
      </c>
      <c r="JW53" s="7">
        <v>223867</v>
      </c>
      <c r="JX53" s="7">
        <v>0</v>
      </c>
      <c r="JY53" s="7">
        <v>32532</v>
      </c>
      <c r="JZ53" s="7">
        <v>0</v>
      </c>
      <c r="KA53" s="7">
        <v>21036</v>
      </c>
      <c r="KB53" s="7">
        <v>0</v>
      </c>
      <c r="KC53" s="7">
        <v>0</v>
      </c>
      <c r="KD53" s="7">
        <v>0</v>
      </c>
      <c r="KE53" s="7">
        <v>0</v>
      </c>
      <c r="KF53" s="7">
        <v>46860</v>
      </c>
      <c r="KG53" s="7">
        <v>0</v>
      </c>
      <c r="KH53" s="7">
        <v>0</v>
      </c>
      <c r="KI53" s="7">
        <v>17900</v>
      </c>
      <c r="KJ53" s="7">
        <v>13219</v>
      </c>
      <c r="KK53" s="7">
        <v>12906</v>
      </c>
      <c r="KL53" s="7">
        <v>4224</v>
      </c>
      <c r="KM53" s="7">
        <v>0</v>
      </c>
      <c r="KN53" s="7">
        <v>0</v>
      </c>
      <c r="KO53" s="7">
        <v>0</v>
      </c>
      <c r="KP53" s="7">
        <v>25653</v>
      </c>
      <c r="KQ53" s="7">
        <v>47045</v>
      </c>
      <c r="KR53" s="7">
        <v>0</v>
      </c>
      <c r="KS53" s="7">
        <v>11070</v>
      </c>
      <c r="KT53" s="7">
        <v>37770</v>
      </c>
      <c r="KU53" s="7">
        <v>6540</v>
      </c>
      <c r="KV53" s="7">
        <v>0</v>
      </c>
      <c r="KW53" s="7">
        <v>0</v>
      </c>
      <c r="KX53" s="7">
        <v>13330</v>
      </c>
      <c r="KY53" s="7">
        <v>0</v>
      </c>
      <c r="KZ53" s="7">
        <v>0</v>
      </c>
      <c r="LA53" s="7">
        <v>12386</v>
      </c>
      <c r="LB53" s="7">
        <v>75857</v>
      </c>
      <c r="LC53" s="7">
        <v>44876</v>
      </c>
      <c r="LD53" s="7">
        <v>0</v>
      </c>
      <c r="LE53" s="7">
        <v>0</v>
      </c>
      <c r="LF53" s="7">
        <v>0</v>
      </c>
      <c r="LG53" s="7">
        <v>0</v>
      </c>
      <c r="LH53" s="7">
        <v>15698</v>
      </c>
      <c r="LI53" s="7">
        <v>12000</v>
      </c>
      <c r="LJ53" s="7">
        <v>48805</v>
      </c>
      <c r="LK53" s="7">
        <v>0</v>
      </c>
      <c r="LL53" s="7">
        <v>0</v>
      </c>
      <c r="LM53" s="7">
        <v>26014</v>
      </c>
      <c r="LN53" s="7">
        <v>4831</v>
      </c>
      <c r="LO53" s="7">
        <v>31542</v>
      </c>
      <c r="LP53" s="7">
        <v>80000</v>
      </c>
      <c r="LQ53" s="7">
        <v>0</v>
      </c>
      <c r="LR53" s="7">
        <v>0</v>
      </c>
      <c r="LS53" s="7">
        <v>0</v>
      </c>
      <c r="LT53" s="7">
        <v>0</v>
      </c>
      <c r="LU53" s="7">
        <v>0</v>
      </c>
      <c r="LV53" s="7">
        <v>0</v>
      </c>
      <c r="LW53" s="7">
        <v>0</v>
      </c>
      <c r="LX53" s="7">
        <v>0</v>
      </c>
      <c r="LY53" s="7">
        <v>14577</v>
      </c>
      <c r="LZ53" s="7">
        <v>39894</v>
      </c>
      <c r="MA53" s="7">
        <v>0</v>
      </c>
      <c r="MB53" s="7">
        <v>0</v>
      </c>
      <c r="MC53" s="137">
        <v>0</v>
      </c>
      <c r="MD53" s="7">
        <v>0</v>
      </c>
      <c r="ME53" s="7">
        <v>0</v>
      </c>
      <c r="MF53" s="7">
        <v>0</v>
      </c>
      <c r="MG53" s="7">
        <v>16862</v>
      </c>
      <c r="MH53" s="7">
        <v>0</v>
      </c>
      <c r="MI53" s="7">
        <v>0</v>
      </c>
      <c r="MJ53" s="7">
        <v>0</v>
      </c>
      <c r="MK53" s="7">
        <v>0</v>
      </c>
      <c r="ML53" s="7">
        <v>40664</v>
      </c>
      <c r="MM53" s="138">
        <v>0</v>
      </c>
      <c r="MN53" s="7">
        <v>0</v>
      </c>
      <c r="MO53" s="7">
        <v>0</v>
      </c>
      <c r="MP53" s="7">
        <v>0</v>
      </c>
      <c r="MQ53" s="7">
        <v>18046</v>
      </c>
      <c r="MR53" s="7">
        <v>18319</v>
      </c>
      <c r="MS53" s="7">
        <v>42610</v>
      </c>
      <c r="MT53" s="7">
        <v>57726</v>
      </c>
      <c r="MU53" s="7">
        <v>6843</v>
      </c>
      <c r="MV53" s="7">
        <v>45002</v>
      </c>
      <c r="MW53" s="7">
        <v>0</v>
      </c>
      <c r="MX53" s="7">
        <v>10296</v>
      </c>
      <c r="MY53" s="7">
        <v>0</v>
      </c>
      <c r="MZ53" s="7">
        <v>65014</v>
      </c>
      <c r="NA53" s="137">
        <v>0</v>
      </c>
      <c r="NB53" s="7">
        <v>19900</v>
      </c>
      <c r="NC53" s="7">
        <v>0</v>
      </c>
      <c r="ND53" s="7">
        <v>10692</v>
      </c>
      <c r="NE53" s="7">
        <v>0</v>
      </c>
      <c r="NF53" s="7">
        <v>9302</v>
      </c>
      <c r="NG53" s="7">
        <v>24439</v>
      </c>
      <c r="NH53" s="7">
        <v>46669</v>
      </c>
      <c r="NI53" s="7">
        <v>0</v>
      </c>
      <c r="NJ53" s="7">
        <v>0</v>
      </c>
      <c r="NK53" s="7">
        <v>0</v>
      </c>
      <c r="NL53" s="7">
        <v>14541</v>
      </c>
      <c r="NM53" s="7">
        <v>0</v>
      </c>
      <c r="NN53" s="7">
        <v>0</v>
      </c>
      <c r="NO53" s="7">
        <v>0</v>
      </c>
      <c r="NP53" s="7">
        <v>23880</v>
      </c>
      <c r="NQ53" s="7">
        <v>0</v>
      </c>
      <c r="NR53" s="7">
        <v>3992</v>
      </c>
      <c r="NS53" s="7">
        <v>13888</v>
      </c>
      <c r="NT53" s="7">
        <v>0</v>
      </c>
      <c r="NU53" s="7">
        <v>60704</v>
      </c>
      <c r="NV53" s="7">
        <v>18276</v>
      </c>
      <c r="NW53" s="7">
        <v>0</v>
      </c>
      <c r="NX53" s="7">
        <v>0</v>
      </c>
      <c r="NY53" s="7">
        <v>0</v>
      </c>
      <c r="NZ53" s="7">
        <v>5006</v>
      </c>
      <c r="OA53" s="7">
        <v>48313</v>
      </c>
      <c r="OB53" s="7">
        <v>0</v>
      </c>
      <c r="OC53" s="7">
        <v>61203</v>
      </c>
      <c r="OD53" s="7">
        <v>0</v>
      </c>
      <c r="OE53" s="7">
        <v>5994</v>
      </c>
      <c r="OF53" s="7">
        <v>39114</v>
      </c>
      <c r="OG53" s="7">
        <v>19000</v>
      </c>
      <c r="OH53" s="7">
        <v>0</v>
      </c>
      <c r="OI53" s="7">
        <v>0</v>
      </c>
      <c r="OJ53" s="7">
        <v>0</v>
      </c>
      <c r="OK53" s="7">
        <v>18050</v>
      </c>
      <c r="OL53" s="7">
        <v>0</v>
      </c>
      <c r="OM53" s="7">
        <v>23637</v>
      </c>
      <c r="ON53" s="7">
        <v>0</v>
      </c>
      <c r="OO53" s="7">
        <v>31720</v>
      </c>
      <c r="OP53" s="7">
        <v>0</v>
      </c>
      <c r="OQ53" s="7">
        <v>132025</v>
      </c>
      <c r="OR53" s="7">
        <v>0</v>
      </c>
      <c r="OS53" s="7">
        <v>0</v>
      </c>
      <c r="OT53" s="7">
        <v>0</v>
      </c>
      <c r="OU53" s="7">
        <v>0</v>
      </c>
      <c r="OV53" s="9"/>
      <c r="OW53" s="150">
        <f t="shared" si="0"/>
        <v>8971507</v>
      </c>
      <c r="OX53" s="6">
        <f t="shared" si="1"/>
        <v>45.011700072749164</v>
      </c>
      <c r="OY53" s="153"/>
      <c r="OZ53" s="6"/>
    </row>
    <row r="54" spans="1:437" s="7" customFormat="1">
      <c r="A54" s="25" t="s">
        <v>29</v>
      </c>
      <c r="B54" s="7">
        <v>577799</v>
      </c>
      <c r="C54" s="7">
        <v>4813317</v>
      </c>
      <c r="D54" s="7">
        <v>1006604</v>
      </c>
      <c r="E54" s="7">
        <v>8631499</v>
      </c>
      <c r="F54" s="7">
        <v>4075517</v>
      </c>
      <c r="G54" s="7">
        <v>5963864</v>
      </c>
      <c r="H54" s="7">
        <v>4650169</v>
      </c>
      <c r="I54" s="7">
        <v>889467</v>
      </c>
      <c r="J54" s="7">
        <v>1349231</v>
      </c>
      <c r="K54" s="7">
        <v>1190707</v>
      </c>
      <c r="L54" s="7">
        <v>2380396</v>
      </c>
      <c r="M54" s="7">
        <v>3033977</v>
      </c>
      <c r="N54" s="7">
        <v>733411</v>
      </c>
      <c r="O54" s="7">
        <v>54758</v>
      </c>
      <c r="P54" s="7">
        <v>81431</v>
      </c>
      <c r="Q54" s="7">
        <v>912149</v>
      </c>
      <c r="R54" s="7">
        <v>2584848</v>
      </c>
      <c r="S54" s="7">
        <v>5037952</v>
      </c>
      <c r="T54" s="7">
        <v>3290743</v>
      </c>
      <c r="U54" s="7">
        <v>1269848</v>
      </c>
      <c r="V54" s="7">
        <v>1996484</v>
      </c>
      <c r="W54" s="7">
        <v>2045114</v>
      </c>
      <c r="X54" s="7">
        <v>1808405</v>
      </c>
      <c r="Y54" s="7">
        <v>3210569</v>
      </c>
      <c r="Z54" s="7">
        <v>3567841</v>
      </c>
      <c r="AA54" s="7">
        <v>2966904</v>
      </c>
      <c r="AB54" s="7">
        <v>3141530</v>
      </c>
      <c r="AC54" s="7">
        <v>3052576</v>
      </c>
      <c r="AD54" s="7">
        <v>66112685</v>
      </c>
      <c r="AE54" s="7">
        <v>46215612</v>
      </c>
      <c r="AF54" s="7">
        <v>2005995</v>
      </c>
      <c r="AG54" s="7">
        <v>5801888</v>
      </c>
      <c r="AH54" s="7">
        <v>3821085</v>
      </c>
      <c r="AI54" s="7">
        <v>3680357</v>
      </c>
      <c r="AJ54" s="7">
        <v>3866360</v>
      </c>
      <c r="AK54" s="7">
        <v>4206683</v>
      </c>
      <c r="AL54" s="7">
        <v>5178517</v>
      </c>
      <c r="AM54" s="7">
        <v>5788603</v>
      </c>
      <c r="AN54" s="7">
        <v>7146568</v>
      </c>
      <c r="AO54" s="7">
        <v>3584574</v>
      </c>
      <c r="AP54" s="7">
        <v>3576216</v>
      </c>
      <c r="AQ54" s="7">
        <v>5280054</v>
      </c>
      <c r="AR54" s="7">
        <v>4641966</v>
      </c>
      <c r="AS54" s="7">
        <v>3798384</v>
      </c>
      <c r="AT54" s="7">
        <v>5877537</v>
      </c>
      <c r="AU54" s="7">
        <v>4300674</v>
      </c>
      <c r="AV54" s="7">
        <v>3511752</v>
      </c>
      <c r="AW54" s="7">
        <v>4975311</v>
      </c>
      <c r="AX54" s="7">
        <v>3767181</v>
      </c>
      <c r="AY54" s="7">
        <v>7223001</v>
      </c>
      <c r="AZ54" s="7">
        <v>6483647</v>
      </c>
      <c r="BA54" s="7">
        <v>6600290</v>
      </c>
      <c r="BB54" s="7">
        <v>662395</v>
      </c>
      <c r="BC54" s="7">
        <v>1160954</v>
      </c>
      <c r="BD54" s="7">
        <v>3033839</v>
      </c>
      <c r="BE54" s="7">
        <v>1766644</v>
      </c>
      <c r="BF54" s="7">
        <v>3043487</v>
      </c>
      <c r="BG54" s="7">
        <v>2276216</v>
      </c>
      <c r="BH54" s="7">
        <v>5145489</v>
      </c>
      <c r="BI54" s="7">
        <v>1152542</v>
      </c>
      <c r="BJ54" s="7">
        <v>11580292</v>
      </c>
      <c r="BK54" s="7">
        <v>16202237</v>
      </c>
      <c r="BL54" s="7">
        <v>1718016</v>
      </c>
      <c r="BM54" s="7">
        <v>648956</v>
      </c>
      <c r="BN54" s="7">
        <v>3729271</v>
      </c>
      <c r="BO54" s="7">
        <v>7528986</v>
      </c>
      <c r="BP54" s="7">
        <v>2802508</v>
      </c>
      <c r="BQ54" s="7">
        <v>4107722</v>
      </c>
      <c r="BR54" s="7">
        <v>3621853</v>
      </c>
      <c r="BS54" s="7">
        <v>3260904</v>
      </c>
      <c r="BT54" s="7">
        <v>1832217</v>
      </c>
      <c r="BU54" s="7">
        <v>5210856</v>
      </c>
      <c r="BV54" s="7">
        <v>4418266</v>
      </c>
      <c r="BW54" s="7">
        <v>3970156</v>
      </c>
      <c r="BX54" s="7">
        <v>1036180</v>
      </c>
      <c r="BY54" s="7">
        <v>2515458</v>
      </c>
      <c r="BZ54" s="7">
        <v>2896363</v>
      </c>
      <c r="CA54" s="7">
        <v>6831289</v>
      </c>
      <c r="CB54" s="7">
        <v>855313</v>
      </c>
      <c r="CC54" s="7">
        <v>2374233</v>
      </c>
      <c r="CD54" s="7">
        <v>882222</v>
      </c>
      <c r="CE54" s="7">
        <v>3318467</v>
      </c>
      <c r="CF54" s="7">
        <v>3880873</v>
      </c>
      <c r="CG54" s="7">
        <v>2666759</v>
      </c>
      <c r="CH54" s="7">
        <v>7209421</v>
      </c>
      <c r="CI54" s="7">
        <v>5986996</v>
      </c>
      <c r="CJ54" s="7">
        <v>8782464</v>
      </c>
      <c r="CK54" s="7">
        <v>5186578</v>
      </c>
      <c r="CL54" s="7">
        <v>10667450</v>
      </c>
      <c r="CM54" s="7">
        <v>6248356</v>
      </c>
      <c r="CN54" s="7">
        <v>3236851</v>
      </c>
      <c r="CO54" s="7">
        <v>3532505</v>
      </c>
      <c r="CP54" s="7">
        <v>4726533</v>
      </c>
      <c r="CQ54" s="7">
        <v>4490412</v>
      </c>
      <c r="CR54" s="7">
        <v>4702668</v>
      </c>
      <c r="CS54" s="7">
        <v>6602299</v>
      </c>
      <c r="CT54" s="7">
        <v>6286597</v>
      </c>
      <c r="CU54" s="7">
        <v>5382061</v>
      </c>
      <c r="CV54" s="7">
        <v>6573149</v>
      </c>
      <c r="CW54" s="7">
        <v>5629538</v>
      </c>
      <c r="CX54" s="7">
        <v>3896616</v>
      </c>
      <c r="CY54" s="7">
        <v>2654195</v>
      </c>
      <c r="CZ54" s="7">
        <v>4011006</v>
      </c>
      <c r="DA54" s="7">
        <v>6334326</v>
      </c>
      <c r="DB54" s="7">
        <v>5830800</v>
      </c>
      <c r="DC54" s="7">
        <v>6086621</v>
      </c>
      <c r="DD54" s="7">
        <v>2870100</v>
      </c>
      <c r="DE54" s="7">
        <v>11273931</v>
      </c>
      <c r="DF54" s="7">
        <v>719894</v>
      </c>
      <c r="DG54" s="7">
        <v>3103603</v>
      </c>
      <c r="DH54" s="7">
        <v>1862618</v>
      </c>
      <c r="DI54" s="7">
        <v>2025227</v>
      </c>
      <c r="DJ54" s="7">
        <v>2147554</v>
      </c>
      <c r="DK54" s="7">
        <v>3668457</v>
      </c>
      <c r="DL54" s="7">
        <v>1099318</v>
      </c>
      <c r="DM54" s="7">
        <v>3927851</v>
      </c>
      <c r="DN54" s="7">
        <v>2392429</v>
      </c>
      <c r="DO54" s="7">
        <v>3394101</v>
      </c>
      <c r="DP54" s="7">
        <v>3604906</v>
      </c>
      <c r="DQ54" s="7">
        <v>2245893</v>
      </c>
      <c r="DR54" s="7">
        <v>740893</v>
      </c>
      <c r="DS54" s="7">
        <v>600574</v>
      </c>
      <c r="DT54" s="7">
        <v>5049423</v>
      </c>
      <c r="DU54" s="7">
        <v>1579633</v>
      </c>
      <c r="DV54" s="7">
        <v>870164</v>
      </c>
      <c r="DW54" s="7">
        <v>7830540</v>
      </c>
      <c r="DX54" s="7">
        <v>3765089</v>
      </c>
      <c r="DY54" s="7">
        <v>1872109</v>
      </c>
      <c r="DZ54" s="7">
        <v>6754497</v>
      </c>
      <c r="EA54" s="7">
        <v>3534535</v>
      </c>
      <c r="EB54" s="7">
        <v>3440050</v>
      </c>
      <c r="EC54" s="7">
        <v>3104098</v>
      </c>
      <c r="ED54" s="7">
        <v>946296</v>
      </c>
      <c r="EE54" s="7">
        <v>3550601</v>
      </c>
      <c r="EF54" s="7">
        <v>1604357</v>
      </c>
      <c r="EG54" s="7">
        <v>1022527</v>
      </c>
      <c r="EH54" s="7">
        <v>1626197</v>
      </c>
      <c r="EI54" s="7">
        <v>3570981</v>
      </c>
      <c r="EJ54" s="7">
        <v>822603</v>
      </c>
      <c r="EK54" s="7">
        <v>1220728</v>
      </c>
      <c r="EL54" s="7">
        <v>1197464</v>
      </c>
      <c r="EM54" s="7">
        <v>1682445</v>
      </c>
      <c r="EN54" s="7">
        <v>3336589</v>
      </c>
      <c r="EO54" s="7">
        <v>4894006</v>
      </c>
      <c r="EP54" s="7">
        <v>2688490</v>
      </c>
      <c r="EQ54" s="7">
        <v>2542204</v>
      </c>
      <c r="ER54" s="7">
        <v>1173771</v>
      </c>
      <c r="ES54" s="7">
        <v>2277346</v>
      </c>
      <c r="ET54" s="7">
        <v>5967999</v>
      </c>
      <c r="EU54" s="7">
        <v>1258406</v>
      </c>
      <c r="EV54" s="7">
        <v>401619</v>
      </c>
      <c r="EW54" s="7">
        <v>2918696</v>
      </c>
      <c r="EX54" s="7">
        <v>1354245</v>
      </c>
      <c r="EY54" s="7">
        <v>2078686</v>
      </c>
      <c r="EZ54" s="7">
        <v>668198</v>
      </c>
      <c r="FA54" s="7">
        <v>4482727</v>
      </c>
      <c r="FB54" s="7">
        <v>1830909</v>
      </c>
      <c r="FC54" s="7">
        <v>2457414</v>
      </c>
      <c r="FD54" s="7">
        <v>1493930</v>
      </c>
      <c r="FE54" s="7">
        <v>4300314</v>
      </c>
      <c r="FF54" s="7">
        <v>4506579</v>
      </c>
      <c r="FG54" s="7">
        <v>427543</v>
      </c>
      <c r="FH54" s="7">
        <v>1928957</v>
      </c>
      <c r="FI54" s="7">
        <v>3252024</v>
      </c>
      <c r="FJ54" s="7">
        <v>2659369</v>
      </c>
      <c r="FK54" s="7">
        <v>5383995</v>
      </c>
      <c r="FL54" s="7">
        <v>1801209</v>
      </c>
      <c r="FM54" s="7">
        <v>7018181</v>
      </c>
      <c r="FN54" s="7">
        <v>4710988</v>
      </c>
      <c r="FO54" s="7">
        <v>7042933</v>
      </c>
      <c r="FP54" s="7">
        <v>2554776</v>
      </c>
      <c r="FQ54" s="7">
        <v>2981161</v>
      </c>
      <c r="FR54" s="7">
        <v>3599666</v>
      </c>
      <c r="FS54" s="7">
        <v>1093030</v>
      </c>
      <c r="FT54" s="7">
        <v>1873842</v>
      </c>
      <c r="FU54" s="7">
        <v>473301</v>
      </c>
      <c r="FV54" s="7">
        <v>22658370</v>
      </c>
      <c r="FW54" s="7">
        <v>4978425</v>
      </c>
      <c r="FX54" s="7">
        <v>4354439</v>
      </c>
      <c r="FY54" s="7">
        <v>4116428</v>
      </c>
      <c r="FZ54" s="7">
        <v>1178704</v>
      </c>
      <c r="GA54" s="7">
        <v>1106549</v>
      </c>
      <c r="GB54" s="7">
        <v>2206693</v>
      </c>
      <c r="GC54" s="7">
        <v>2147554</v>
      </c>
      <c r="GD54" s="7">
        <v>11819901</v>
      </c>
      <c r="GE54" s="7">
        <v>2744910</v>
      </c>
      <c r="GF54" s="7">
        <v>2414131</v>
      </c>
      <c r="GG54" s="7">
        <v>1350646</v>
      </c>
      <c r="GH54" s="7">
        <v>2912543</v>
      </c>
      <c r="GI54" s="7">
        <v>484589</v>
      </c>
      <c r="GJ54" s="7">
        <v>3504416</v>
      </c>
      <c r="GK54" s="7">
        <v>1177153</v>
      </c>
      <c r="GL54" s="7">
        <v>2770426</v>
      </c>
      <c r="GM54" s="7">
        <v>7909221</v>
      </c>
      <c r="GN54" s="7">
        <v>228924</v>
      </c>
      <c r="GO54" s="7">
        <v>804205</v>
      </c>
      <c r="GP54" s="7">
        <v>1506945</v>
      </c>
      <c r="GQ54" s="7">
        <v>1962028</v>
      </c>
      <c r="GR54" s="7">
        <v>1574221</v>
      </c>
      <c r="GS54" s="7">
        <v>1249432</v>
      </c>
      <c r="GT54" s="7">
        <v>3530620</v>
      </c>
      <c r="GU54" s="7">
        <v>3867636</v>
      </c>
      <c r="GV54" s="7">
        <v>13842336</v>
      </c>
      <c r="GW54" s="7">
        <v>601129</v>
      </c>
      <c r="GX54" s="7">
        <v>3430926</v>
      </c>
      <c r="GY54" s="7">
        <v>4123208</v>
      </c>
      <c r="GZ54" s="7">
        <v>5481793</v>
      </c>
      <c r="HA54" s="7">
        <v>5468238</v>
      </c>
      <c r="HB54" s="7">
        <v>2185976</v>
      </c>
      <c r="HC54" s="7">
        <v>376577</v>
      </c>
      <c r="HD54" s="7">
        <v>1367141</v>
      </c>
      <c r="HE54" s="7">
        <v>5421148</v>
      </c>
      <c r="HF54" s="7">
        <v>5638716</v>
      </c>
      <c r="HG54" s="7">
        <v>1941673</v>
      </c>
      <c r="HH54" s="7">
        <v>4705742</v>
      </c>
      <c r="HI54" s="7">
        <v>2842200</v>
      </c>
      <c r="HJ54" s="7">
        <v>1463681</v>
      </c>
      <c r="HK54" s="7">
        <v>4101124</v>
      </c>
      <c r="HL54" s="7">
        <v>1767873</v>
      </c>
      <c r="HM54" s="7">
        <v>1645338</v>
      </c>
      <c r="HN54" s="7">
        <v>3490327</v>
      </c>
      <c r="HO54" s="7">
        <v>5448171</v>
      </c>
      <c r="HP54" s="7">
        <v>4993321</v>
      </c>
      <c r="HQ54" s="7">
        <v>3190386</v>
      </c>
      <c r="HR54" s="7">
        <v>936050</v>
      </c>
      <c r="HS54" s="7">
        <v>3180004</v>
      </c>
      <c r="HT54" s="7">
        <v>4858920</v>
      </c>
      <c r="HU54" s="7">
        <v>3401522</v>
      </c>
      <c r="HV54" s="7">
        <v>3040686</v>
      </c>
      <c r="HW54" s="7">
        <v>1360883</v>
      </c>
      <c r="HX54" s="7">
        <v>5048313</v>
      </c>
      <c r="HY54" s="7">
        <v>2225843</v>
      </c>
      <c r="HZ54" s="7">
        <v>707986</v>
      </c>
      <c r="IA54" s="7">
        <v>3453597</v>
      </c>
      <c r="IB54" s="7">
        <v>1054729</v>
      </c>
      <c r="IC54" s="7">
        <v>395916</v>
      </c>
      <c r="ID54" s="7">
        <v>656960</v>
      </c>
      <c r="IE54" s="7">
        <v>3289079</v>
      </c>
      <c r="IF54" s="7">
        <v>1745090</v>
      </c>
      <c r="IG54" s="7">
        <v>353654</v>
      </c>
      <c r="IH54" s="7">
        <v>5284089</v>
      </c>
      <c r="II54" s="7">
        <v>650952</v>
      </c>
      <c r="IJ54" s="7">
        <v>1070647</v>
      </c>
      <c r="IK54" s="7">
        <v>1548980</v>
      </c>
      <c r="IL54" s="7">
        <v>3639323</v>
      </c>
      <c r="IM54" s="7">
        <v>1217061</v>
      </c>
      <c r="IN54" s="7">
        <v>1676385</v>
      </c>
      <c r="IO54" s="7">
        <v>1866987</v>
      </c>
      <c r="IP54" s="7">
        <v>2662443</v>
      </c>
      <c r="IQ54" s="7">
        <v>2515215</v>
      </c>
      <c r="IR54" s="7">
        <v>1362050</v>
      </c>
      <c r="IS54" s="7">
        <v>1877883</v>
      </c>
      <c r="IT54" s="7">
        <v>1161759</v>
      </c>
      <c r="IU54" s="7">
        <v>1918242</v>
      </c>
      <c r="IV54" s="7">
        <v>530628</v>
      </c>
      <c r="IW54" s="7">
        <v>1719857</v>
      </c>
      <c r="IX54" s="7">
        <v>372112</v>
      </c>
      <c r="IY54" s="7">
        <v>135106</v>
      </c>
      <c r="IZ54" s="7">
        <v>3331593</v>
      </c>
      <c r="JA54" s="7">
        <v>2140815</v>
      </c>
      <c r="JB54" s="7">
        <v>1098785</v>
      </c>
      <c r="JC54" s="7">
        <v>8721415</v>
      </c>
      <c r="JD54" s="7">
        <v>925686</v>
      </c>
      <c r="JE54" s="7">
        <v>5791244</v>
      </c>
      <c r="JF54" s="7">
        <v>4991629</v>
      </c>
      <c r="JG54" s="7">
        <v>2935900</v>
      </c>
      <c r="JH54" s="7">
        <v>1510360</v>
      </c>
      <c r="JI54" s="7">
        <v>7569965</v>
      </c>
      <c r="JJ54" s="7">
        <v>6711956</v>
      </c>
      <c r="JK54" s="7">
        <v>9148881</v>
      </c>
      <c r="JL54" s="7">
        <v>5858657</v>
      </c>
      <c r="JM54" s="7">
        <v>7272799</v>
      </c>
      <c r="JN54" s="7">
        <v>7014235</v>
      </c>
      <c r="JO54" s="7">
        <v>7279977</v>
      </c>
      <c r="JP54" s="7">
        <v>6588822</v>
      </c>
      <c r="JQ54" s="7">
        <v>7767784</v>
      </c>
      <c r="JR54" s="7">
        <v>5420303</v>
      </c>
      <c r="JS54" s="7">
        <v>7238260</v>
      </c>
      <c r="JT54" s="7">
        <v>7642648</v>
      </c>
      <c r="JU54" s="7">
        <v>10757783</v>
      </c>
      <c r="JV54" s="7">
        <v>7199807</v>
      </c>
      <c r="JW54" s="7">
        <v>20534875</v>
      </c>
      <c r="JX54" s="7">
        <v>728225</v>
      </c>
      <c r="JY54" s="7">
        <v>3267274</v>
      </c>
      <c r="JZ54" s="7">
        <v>335753</v>
      </c>
      <c r="KA54" s="7">
        <v>2176512</v>
      </c>
      <c r="KB54" s="7">
        <v>3616202</v>
      </c>
      <c r="KC54" s="7">
        <v>2111553</v>
      </c>
      <c r="KD54" s="7">
        <v>1805218</v>
      </c>
      <c r="KE54" s="7">
        <v>3473934</v>
      </c>
      <c r="KF54" s="7">
        <v>5858532</v>
      </c>
      <c r="KG54" s="7">
        <v>1273613</v>
      </c>
      <c r="KH54" s="7">
        <v>1810666</v>
      </c>
      <c r="KI54" s="7">
        <v>1868690</v>
      </c>
      <c r="KJ54" s="7">
        <v>803080</v>
      </c>
      <c r="KK54" s="7">
        <v>3095177</v>
      </c>
      <c r="KL54" s="7">
        <v>1065883</v>
      </c>
      <c r="KM54" s="7">
        <v>3451485</v>
      </c>
      <c r="KN54" s="7">
        <v>3961266</v>
      </c>
      <c r="KO54" s="7">
        <v>2185976</v>
      </c>
      <c r="KP54" s="7">
        <v>1846073</v>
      </c>
      <c r="KQ54" s="7">
        <v>3444062</v>
      </c>
      <c r="KR54" s="7">
        <v>381800</v>
      </c>
      <c r="KS54" s="7">
        <v>632031</v>
      </c>
      <c r="KT54" s="7">
        <v>2830511</v>
      </c>
      <c r="KU54" s="7">
        <v>1387407</v>
      </c>
      <c r="KV54" s="7">
        <v>1913528</v>
      </c>
      <c r="KW54" s="7">
        <v>1482873</v>
      </c>
      <c r="KX54" s="7">
        <v>1224145</v>
      </c>
      <c r="KY54" s="7">
        <v>1700223</v>
      </c>
      <c r="KZ54" s="7">
        <v>540446</v>
      </c>
      <c r="LA54" s="7">
        <v>1698485</v>
      </c>
      <c r="LB54" s="7">
        <v>6090071</v>
      </c>
      <c r="LC54" s="7">
        <v>3591047</v>
      </c>
      <c r="LD54" s="7">
        <v>4252602</v>
      </c>
      <c r="LE54" s="7">
        <v>5042232</v>
      </c>
      <c r="LF54" s="7">
        <v>1914436</v>
      </c>
      <c r="LG54" s="7">
        <v>9850730</v>
      </c>
      <c r="LH54" s="7">
        <v>1923939</v>
      </c>
      <c r="LI54" s="7">
        <v>1114212</v>
      </c>
      <c r="LJ54" s="7">
        <v>8859488</v>
      </c>
      <c r="LK54" s="7">
        <v>818695</v>
      </c>
      <c r="LL54" s="7">
        <v>809516</v>
      </c>
      <c r="LM54" s="7">
        <v>3085210</v>
      </c>
      <c r="LN54" s="7">
        <v>619279</v>
      </c>
      <c r="LO54" s="7">
        <v>5134459</v>
      </c>
      <c r="LP54" s="7">
        <v>18343808</v>
      </c>
      <c r="LQ54" s="7">
        <v>2334071</v>
      </c>
      <c r="LR54" s="7">
        <v>2054964</v>
      </c>
      <c r="LS54" s="7">
        <v>1641711</v>
      </c>
      <c r="LT54" s="7">
        <v>265249</v>
      </c>
      <c r="LU54" s="7">
        <v>3811522</v>
      </c>
      <c r="LV54" s="7">
        <v>1304698</v>
      </c>
      <c r="LW54" s="7">
        <v>1220918</v>
      </c>
      <c r="LX54" s="7">
        <v>1675240</v>
      </c>
      <c r="LY54" s="7">
        <v>1808493</v>
      </c>
      <c r="LZ54" s="7">
        <v>6823868</v>
      </c>
      <c r="MA54" s="7">
        <v>985677</v>
      </c>
      <c r="MB54" s="7">
        <v>294387</v>
      </c>
      <c r="MC54" s="116">
        <v>1000848</v>
      </c>
      <c r="MD54" s="7">
        <v>646276</v>
      </c>
      <c r="ME54" s="7">
        <v>1599410</v>
      </c>
      <c r="MF54" s="7">
        <v>2588605</v>
      </c>
      <c r="MG54" s="7">
        <v>1950492</v>
      </c>
      <c r="MH54" s="7">
        <v>176835</v>
      </c>
      <c r="MI54" s="7">
        <v>403476</v>
      </c>
      <c r="MJ54" s="7">
        <v>1644189</v>
      </c>
      <c r="MK54" s="7">
        <v>191828</v>
      </c>
      <c r="ML54" s="7">
        <v>3383879</v>
      </c>
      <c r="MM54" s="111">
        <v>7305306</v>
      </c>
      <c r="MN54" s="7">
        <v>5481508</v>
      </c>
      <c r="MO54" s="7">
        <v>36650681</v>
      </c>
      <c r="MP54" s="7">
        <v>1799865</v>
      </c>
      <c r="MQ54" s="7">
        <v>2256552</v>
      </c>
      <c r="MR54" s="7">
        <v>3115118</v>
      </c>
      <c r="MS54" s="7">
        <v>3837005</v>
      </c>
      <c r="MT54" s="7">
        <v>4579351</v>
      </c>
      <c r="MU54" s="7">
        <v>843736</v>
      </c>
      <c r="MV54" s="7">
        <v>3816677</v>
      </c>
      <c r="MW54" s="7">
        <v>571458</v>
      </c>
      <c r="MX54" s="7">
        <v>1523293</v>
      </c>
      <c r="MY54" s="7">
        <v>2792597</v>
      </c>
      <c r="MZ54" s="7">
        <v>8187584</v>
      </c>
      <c r="NA54" s="116">
        <v>536975</v>
      </c>
      <c r="NB54" s="7">
        <v>1154204</v>
      </c>
      <c r="NC54" s="7">
        <v>705034</v>
      </c>
      <c r="ND54" s="7">
        <v>533014</v>
      </c>
      <c r="NE54" s="7">
        <v>1363753</v>
      </c>
      <c r="NF54" s="7">
        <v>1189814</v>
      </c>
      <c r="NG54" s="7">
        <v>2184485</v>
      </c>
      <c r="NH54" s="7">
        <v>3119202</v>
      </c>
      <c r="NI54" s="7">
        <v>877640</v>
      </c>
      <c r="NJ54" s="7">
        <v>2304397</v>
      </c>
      <c r="NK54" s="7">
        <v>2120772</v>
      </c>
      <c r="NL54" s="7">
        <v>1656827</v>
      </c>
      <c r="NM54" s="7">
        <v>2328448</v>
      </c>
      <c r="NN54" s="7">
        <v>1876708</v>
      </c>
      <c r="NO54" s="7">
        <v>1257762</v>
      </c>
      <c r="NP54" s="7">
        <v>3783811</v>
      </c>
      <c r="NQ54" s="7">
        <v>2551149</v>
      </c>
      <c r="NR54" s="7">
        <v>670025</v>
      </c>
      <c r="NS54" s="7">
        <v>1671340</v>
      </c>
      <c r="NT54" s="7">
        <v>688779</v>
      </c>
      <c r="NU54" s="7">
        <v>5315476</v>
      </c>
      <c r="NV54" s="7">
        <v>2998472</v>
      </c>
      <c r="NW54" s="7">
        <v>3668457</v>
      </c>
      <c r="NX54" s="7">
        <v>4748248</v>
      </c>
      <c r="NY54" s="7">
        <v>500020</v>
      </c>
      <c r="NZ54" s="7">
        <v>558407</v>
      </c>
      <c r="OA54" s="7">
        <v>4058904</v>
      </c>
      <c r="OB54" s="7">
        <v>22881788</v>
      </c>
      <c r="OC54" s="7">
        <v>4670547</v>
      </c>
      <c r="OD54" s="7">
        <v>557151</v>
      </c>
      <c r="OE54" s="7">
        <v>741639</v>
      </c>
      <c r="OF54" s="7">
        <v>5068218</v>
      </c>
      <c r="OG54" s="7">
        <v>4339296</v>
      </c>
      <c r="OH54" s="7">
        <v>1212769</v>
      </c>
      <c r="OI54" s="7">
        <v>4658305</v>
      </c>
      <c r="OJ54" s="7">
        <v>1766124</v>
      </c>
      <c r="OK54" s="7">
        <v>3282604</v>
      </c>
      <c r="OL54" s="7">
        <v>1901067</v>
      </c>
      <c r="OM54" s="7">
        <v>1861376</v>
      </c>
      <c r="ON54" s="7">
        <v>177373</v>
      </c>
      <c r="OO54" s="7">
        <v>6156274</v>
      </c>
      <c r="OP54" s="7">
        <v>203701</v>
      </c>
      <c r="OQ54" s="7">
        <v>3660886</v>
      </c>
      <c r="OR54" s="7">
        <v>2508846</v>
      </c>
      <c r="OS54" s="7">
        <v>3903278</v>
      </c>
      <c r="OT54" s="7">
        <v>2923464</v>
      </c>
      <c r="OU54" s="7">
        <v>910255</v>
      </c>
      <c r="OV54" s="9"/>
      <c r="OW54" s="150">
        <f t="shared" si="0"/>
        <v>1512359305</v>
      </c>
      <c r="OX54" s="6">
        <f t="shared" si="1"/>
        <v>7587.7846875548757</v>
      </c>
      <c r="OY54" s="153"/>
      <c r="OZ54" s="6"/>
    </row>
    <row r="55" spans="1:437" s="7" customFormat="1">
      <c r="A55" s="25" t="s">
        <v>30</v>
      </c>
      <c r="B55" s="7">
        <v>33107</v>
      </c>
      <c r="C55" s="7">
        <v>410974</v>
      </c>
      <c r="D55" s="7">
        <v>72090</v>
      </c>
      <c r="E55" s="7">
        <v>594135</v>
      </c>
      <c r="F55" s="7">
        <v>233640</v>
      </c>
      <c r="G55" s="7">
        <v>467021</v>
      </c>
      <c r="H55" s="7">
        <v>349345</v>
      </c>
      <c r="I55" s="7">
        <v>85134</v>
      </c>
      <c r="J55" s="7">
        <v>86513</v>
      </c>
      <c r="K55" s="7">
        <v>99002</v>
      </c>
      <c r="L55" s="7">
        <v>169670</v>
      </c>
      <c r="M55" s="7">
        <v>228584</v>
      </c>
      <c r="N55" s="7">
        <v>36492</v>
      </c>
      <c r="O55" s="7">
        <v>2232</v>
      </c>
      <c r="P55" s="7">
        <v>13985</v>
      </c>
      <c r="Q55" s="7">
        <v>70439</v>
      </c>
      <c r="R55" s="7">
        <v>146907</v>
      </c>
      <c r="S55" s="7">
        <v>380160</v>
      </c>
      <c r="T55" s="7">
        <v>248333</v>
      </c>
      <c r="U55" s="7">
        <v>98807</v>
      </c>
      <c r="V55" s="7">
        <v>152835</v>
      </c>
      <c r="W55" s="7">
        <v>153707</v>
      </c>
      <c r="X55" s="7">
        <v>126170</v>
      </c>
      <c r="Y55" s="7">
        <v>257758</v>
      </c>
      <c r="Z55" s="7">
        <v>306341</v>
      </c>
      <c r="AA55" s="7">
        <v>227467</v>
      </c>
      <c r="AB55" s="7">
        <v>243063</v>
      </c>
      <c r="AC55" s="7">
        <v>209317</v>
      </c>
      <c r="AD55" s="7">
        <v>4412449</v>
      </c>
      <c r="AE55" s="7">
        <v>3375714</v>
      </c>
      <c r="AF55" s="7">
        <v>136570</v>
      </c>
      <c r="AG55" s="7">
        <v>407279</v>
      </c>
      <c r="AH55" s="7">
        <v>250436</v>
      </c>
      <c r="AI55" s="7">
        <v>252099</v>
      </c>
      <c r="AJ55" s="7">
        <v>248513</v>
      </c>
      <c r="AK55" s="7">
        <v>249817</v>
      </c>
      <c r="AL55" s="7">
        <v>312769</v>
      </c>
      <c r="AM55" s="7">
        <v>377607</v>
      </c>
      <c r="AN55" s="7">
        <v>395477</v>
      </c>
      <c r="AO55" s="7">
        <v>244723</v>
      </c>
      <c r="AP55" s="7">
        <v>249737</v>
      </c>
      <c r="AQ55" s="7">
        <v>332461</v>
      </c>
      <c r="AR55" s="7">
        <v>301081</v>
      </c>
      <c r="AS55" s="7">
        <v>250049</v>
      </c>
      <c r="AT55" s="7">
        <v>394342</v>
      </c>
      <c r="AU55" s="7">
        <v>301529</v>
      </c>
      <c r="AV55" s="7">
        <v>247042</v>
      </c>
      <c r="AW55" s="7">
        <v>288721</v>
      </c>
      <c r="AX55" s="7">
        <v>240724</v>
      </c>
      <c r="AY55" s="7">
        <v>423523</v>
      </c>
      <c r="AZ55" s="7">
        <v>417430</v>
      </c>
      <c r="BA55" s="7">
        <v>399551</v>
      </c>
      <c r="BB55" s="7">
        <v>41130</v>
      </c>
      <c r="BC55" s="7">
        <v>68768</v>
      </c>
      <c r="BD55" s="7">
        <v>256991</v>
      </c>
      <c r="BE55" s="7">
        <v>128332</v>
      </c>
      <c r="BF55" s="7">
        <v>293521</v>
      </c>
      <c r="BG55" s="7">
        <v>161617</v>
      </c>
      <c r="BH55" s="7">
        <v>110033</v>
      </c>
      <c r="BI55" s="7">
        <v>82959</v>
      </c>
      <c r="BJ55" s="7">
        <v>1081487</v>
      </c>
      <c r="BK55" s="7">
        <v>1191413</v>
      </c>
      <c r="BL55" s="7">
        <v>138876</v>
      </c>
      <c r="BM55" s="7">
        <v>39370</v>
      </c>
      <c r="BN55" s="7">
        <v>303007</v>
      </c>
      <c r="BO55" s="7">
        <v>480957</v>
      </c>
      <c r="BP55" s="7">
        <v>79521</v>
      </c>
      <c r="BQ55" s="7">
        <v>186391</v>
      </c>
      <c r="BR55" s="7">
        <v>191963</v>
      </c>
      <c r="BS55" s="7">
        <v>170500</v>
      </c>
      <c r="BT55" s="7">
        <v>45452</v>
      </c>
      <c r="BU55" s="7">
        <v>237556</v>
      </c>
      <c r="BV55" s="7">
        <v>167185</v>
      </c>
      <c r="BW55" s="7">
        <v>198647</v>
      </c>
      <c r="BX55" s="7">
        <v>30114</v>
      </c>
      <c r="BY55" s="7">
        <v>78762</v>
      </c>
      <c r="BZ55" s="7">
        <v>141023</v>
      </c>
      <c r="CA55" s="7">
        <v>122376</v>
      </c>
      <c r="CB55" s="7">
        <v>36580</v>
      </c>
      <c r="CC55" s="7">
        <v>84682</v>
      </c>
      <c r="CD55" s="7">
        <v>79913</v>
      </c>
      <c r="CE55" s="7">
        <v>224304</v>
      </c>
      <c r="CF55" s="7">
        <v>284648</v>
      </c>
      <c r="CG55" s="7">
        <v>153438</v>
      </c>
      <c r="CH55" s="7">
        <v>411644</v>
      </c>
      <c r="CI55" s="7">
        <v>458247</v>
      </c>
      <c r="CJ55" s="7">
        <v>529718</v>
      </c>
      <c r="CK55" s="7">
        <v>300832</v>
      </c>
      <c r="CL55" s="7">
        <v>582570</v>
      </c>
      <c r="CM55" s="7">
        <v>355349</v>
      </c>
      <c r="CN55" s="7">
        <v>106352</v>
      </c>
      <c r="CO55" s="7">
        <v>163058</v>
      </c>
      <c r="CP55" s="7">
        <v>280040</v>
      </c>
      <c r="CQ55" s="7">
        <v>293696</v>
      </c>
      <c r="CR55" s="7">
        <v>330975</v>
      </c>
      <c r="CS55" s="7">
        <v>493838</v>
      </c>
      <c r="CT55" s="7">
        <v>358504</v>
      </c>
      <c r="CU55" s="7">
        <v>378012</v>
      </c>
      <c r="CV55" s="7">
        <v>396947</v>
      </c>
      <c r="CW55" s="7">
        <v>239749</v>
      </c>
      <c r="CX55" s="7">
        <v>221709</v>
      </c>
      <c r="CY55" s="7">
        <v>132650</v>
      </c>
      <c r="CZ55" s="7">
        <v>300763</v>
      </c>
      <c r="DA55" s="7">
        <v>330992</v>
      </c>
      <c r="DB55" s="7">
        <v>346034</v>
      </c>
      <c r="DC55" s="7">
        <v>385285</v>
      </c>
      <c r="DD55" s="7">
        <v>216267</v>
      </c>
      <c r="DE55" s="7">
        <v>809305</v>
      </c>
      <c r="DF55" s="7">
        <v>49056</v>
      </c>
      <c r="DG55" s="7">
        <v>274921</v>
      </c>
      <c r="DH55" s="7">
        <v>128570</v>
      </c>
      <c r="DI55" s="7">
        <v>188523</v>
      </c>
      <c r="DJ55" s="7">
        <v>152826</v>
      </c>
      <c r="DK55" s="7">
        <v>247921</v>
      </c>
      <c r="DL55" s="7">
        <v>72477</v>
      </c>
      <c r="DM55" s="7">
        <v>267049</v>
      </c>
      <c r="DN55" s="7">
        <v>215850</v>
      </c>
      <c r="DO55" s="7">
        <v>331434</v>
      </c>
      <c r="DP55" s="7">
        <v>263820</v>
      </c>
      <c r="DQ55" s="7">
        <v>206070</v>
      </c>
      <c r="DR55" s="7">
        <v>46490</v>
      </c>
      <c r="DS55" s="7">
        <v>27321</v>
      </c>
      <c r="DT55" s="7">
        <v>285925</v>
      </c>
      <c r="DU55" s="7">
        <v>136150</v>
      </c>
      <c r="DV55" s="7">
        <v>76720</v>
      </c>
      <c r="DW55" s="7">
        <v>641327</v>
      </c>
      <c r="DX55" s="7">
        <v>209511</v>
      </c>
      <c r="DY55" s="7">
        <v>135784</v>
      </c>
      <c r="DZ55" s="7">
        <v>373391</v>
      </c>
      <c r="EA55" s="7">
        <v>270274</v>
      </c>
      <c r="EB55" s="7">
        <v>211544</v>
      </c>
      <c r="EC55" s="7">
        <v>212749</v>
      </c>
      <c r="ED55" s="7">
        <v>45095</v>
      </c>
      <c r="EE55" s="7">
        <v>241842</v>
      </c>
      <c r="EF55" s="7">
        <v>140041</v>
      </c>
      <c r="EG55" s="7">
        <v>57172</v>
      </c>
      <c r="EH55" s="7">
        <v>127790</v>
      </c>
      <c r="EI55" s="7">
        <v>209709</v>
      </c>
      <c r="EJ55" s="7">
        <v>24760</v>
      </c>
      <c r="EK55" s="7">
        <v>68007</v>
      </c>
      <c r="EL55" s="7">
        <v>50285</v>
      </c>
      <c r="EM55" s="7">
        <v>130500</v>
      </c>
      <c r="EN55" s="7">
        <v>264337</v>
      </c>
      <c r="EO55" s="7">
        <v>352112</v>
      </c>
      <c r="EP55" s="7">
        <v>212577</v>
      </c>
      <c r="EQ55" s="7">
        <v>209550</v>
      </c>
      <c r="ER55" s="7">
        <v>91287</v>
      </c>
      <c r="ES55" s="7">
        <v>134421</v>
      </c>
      <c r="ET55" s="7">
        <v>639645</v>
      </c>
      <c r="EU55" s="7">
        <v>116579</v>
      </c>
      <c r="EV55" s="7">
        <v>39279</v>
      </c>
      <c r="EW55" s="7">
        <v>234137</v>
      </c>
      <c r="EX55" s="7">
        <v>92844</v>
      </c>
      <c r="EY55" s="7">
        <v>165581</v>
      </c>
      <c r="EZ55" s="7">
        <v>53640</v>
      </c>
      <c r="FA55" s="7">
        <v>255205</v>
      </c>
      <c r="FB55" s="7">
        <v>72375</v>
      </c>
      <c r="FC55" s="7">
        <v>86636</v>
      </c>
      <c r="FD55" s="7">
        <v>53679</v>
      </c>
      <c r="FE55" s="7">
        <v>218246</v>
      </c>
      <c r="FF55" s="7">
        <v>292709</v>
      </c>
      <c r="FG55" s="7">
        <v>34153</v>
      </c>
      <c r="FH55" s="7">
        <v>101153</v>
      </c>
      <c r="FI55" s="7">
        <v>204505</v>
      </c>
      <c r="FJ55" s="7">
        <v>187884</v>
      </c>
      <c r="FK55" s="7">
        <v>354813</v>
      </c>
      <c r="FL55" s="7">
        <v>122723</v>
      </c>
      <c r="FM55" s="7">
        <v>445910</v>
      </c>
      <c r="FN55" s="7">
        <v>410732</v>
      </c>
      <c r="FO55" s="7">
        <v>557860</v>
      </c>
      <c r="FP55" s="7">
        <v>118384</v>
      </c>
      <c r="FQ55" s="7">
        <v>56738</v>
      </c>
      <c r="FR55" s="7">
        <v>218645</v>
      </c>
      <c r="FS55" s="7">
        <v>83595</v>
      </c>
      <c r="FT55" s="7">
        <v>133293</v>
      </c>
      <c r="FU55" s="7">
        <v>33145</v>
      </c>
      <c r="FV55" s="7">
        <v>1674854</v>
      </c>
      <c r="FW55" s="7">
        <v>372720</v>
      </c>
      <c r="FX55" s="7">
        <v>229147</v>
      </c>
      <c r="FY55" s="7">
        <v>203852</v>
      </c>
      <c r="FZ55" s="7">
        <v>29729</v>
      </c>
      <c r="GA55" s="7">
        <v>73332</v>
      </c>
      <c r="GB55" s="7">
        <v>94545</v>
      </c>
      <c r="GC55" s="7">
        <v>152826</v>
      </c>
      <c r="GD55" s="7">
        <v>673139</v>
      </c>
      <c r="GE55" s="7">
        <v>191796</v>
      </c>
      <c r="GF55" s="7">
        <v>141547</v>
      </c>
      <c r="GG55" s="7">
        <v>97248</v>
      </c>
      <c r="GH55" s="7">
        <v>271631</v>
      </c>
      <c r="GI55" s="7">
        <v>34477</v>
      </c>
      <c r="GJ55" s="7">
        <v>361607</v>
      </c>
      <c r="GK55" s="7">
        <v>38437</v>
      </c>
      <c r="GL55" s="7">
        <v>134342</v>
      </c>
      <c r="GM55" s="7">
        <v>682908</v>
      </c>
      <c r="GN55" s="7">
        <v>15031</v>
      </c>
      <c r="GO55" s="7">
        <v>59056</v>
      </c>
      <c r="GP55" s="7">
        <v>91807</v>
      </c>
      <c r="GQ55" s="7">
        <v>175750</v>
      </c>
      <c r="GR55" s="7">
        <v>42504</v>
      </c>
      <c r="GS55" s="7">
        <v>65542</v>
      </c>
      <c r="GT55" s="7">
        <v>258566</v>
      </c>
      <c r="GU55" s="7">
        <v>273955</v>
      </c>
      <c r="GV55" s="7">
        <v>855657</v>
      </c>
      <c r="GW55" s="7">
        <v>43908</v>
      </c>
      <c r="GX55" s="7">
        <v>248757</v>
      </c>
      <c r="GY55" s="7">
        <v>284350</v>
      </c>
      <c r="GZ55" s="7">
        <v>364490</v>
      </c>
      <c r="HA55" s="7">
        <v>559210</v>
      </c>
      <c r="HB55" s="7">
        <v>83135</v>
      </c>
      <c r="HC55" s="7">
        <v>37954</v>
      </c>
      <c r="HD55" s="7">
        <v>64063</v>
      </c>
      <c r="HE55" s="7">
        <v>386605</v>
      </c>
      <c r="HF55" s="7">
        <v>342714</v>
      </c>
      <c r="HG55" s="7">
        <v>159454</v>
      </c>
      <c r="HH55" s="7">
        <v>299159</v>
      </c>
      <c r="HI55" s="7">
        <v>147999</v>
      </c>
      <c r="HJ55" s="7">
        <v>146448</v>
      </c>
      <c r="HK55" s="7">
        <v>268507</v>
      </c>
      <c r="HL55" s="7">
        <v>120799</v>
      </c>
      <c r="HM55" s="7">
        <v>78830</v>
      </c>
      <c r="HN55" s="7">
        <v>264519</v>
      </c>
      <c r="HO55" s="7">
        <v>362544</v>
      </c>
      <c r="HP55" s="7">
        <v>225549</v>
      </c>
      <c r="HQ55" s="7">
        <v>191391</v>
      </c>
      <c r="HR55" s="7">
        <v>51213</v>
      </c>
      <c r="HS55" s="7">
        <v>181653</v>
      </c>
      <c r="HT55" s="7">
        <v>289687</v>
      </c>
      <c r="HU55" s="7">
        <v>208157</v>
      </c>
      <c r="HV55" s="7">
        <v>196457</v>
      </c>
      <c r="HW55" s="7">
        <v>82174</v>
      </c>
      <c r="HX55" s="7">
        <v>374966</v>
      </c>
      <c r="HY55" s="7">
        <v>129799</v>
      </c>
      <c r="HZ55" s="7">
        <v>55358</v>
      </c>
      <c r="IA55" s="7">
        <v>188272</v>
      </c>
      <c r="IB55" s="7">
        <v>41889</v>
      </c>
      <c r="IC55" s="7">
        <v>28073</v>
      </c>
      <c r="ID55" s="7">
        <v>86665</v>
      </c>
      <c r="IE55" s="7">
        <v>306832</v>
      </c>
      <c r="IF55" s="7">
        <v>111424</v>
      </c>
      <c r="IG55" s="7">
        <v>9323</v>
      </c>
      <c r="IH55" s="7">
        <v>390710</v>
      </c>
      <c r="II55" s="7">
        <v>35107</v>
      </c>
      <c r="IJ55" s="7">
        <v>64287</v>
      </c>
      <c r="IK55" s="7">
        <v>72043</v>
      </c>
      <c r="IL55" s="7">
        <v>290287</v>
      </c>
      <c r="IM55" s="7">
        <v>63810</v>
      </c>
      <c r="IN55" s="7">
        <v>95936</v>
      </c>
      <c r="IO55" s="7">
        <v>93819</v>
      </c>
      <c r="IP55" s="7">
        <v>229382</v>
      </c>
      <c r="IQ55" s="7">
        <v>181880</v>
      </c>
      <c r="IR55" s="7">
        <v>92284</v>
      </c>
      <c r="IS55" s="7">
        <v>160774</v>
      </c>
      <c r="IT55" s="7">
        <v>111880</v>
      </c>
      <c r="IU55" s="7">
        <v>151260</v>
      </c>
      <c r="IV55" s="7">
        <v>51096</v>
      </c>
      <c r="IW55" s="7">
        <v>110060</v>
      </c>
      <c r="IX55" s="7">
        <v>35496</v>
      </c>
      <c r="IY55" s="7">
        <v>14814</v>
      </c>
      <c r="IZ55" s="7">
        <v>119662</v>
      </c>
      <c r="JA55" s="7">
        <v>148225</v>
      </c>
      <c r="JB55" s="7">
        <v>71943</v>
      </c>
      <c r="JC55" s="7">
        <v>545674</v>
      </c>
      <c r="JD55" s="7">
        <v>58437</v>
      </c>
      <c r="JE55" s="7">
        <v>370557</v>
      </c>
      <c r="JF55" s="7">
        <v>339973</v>
      </c>
      <c r="JG55" s="7">
        <v>162931</v>
      </c>
      <c r="JH55" s="7">
        <v>92066</v>
      </c>
      <c r="JI55" s="7">
        <v>684043</v>
      </c>
      <c r="JJ55" s="7">
        <v>564690</v>
      </c>
      <c r="JK55" s="7">
        <v>686486</v>
      </c>
      <c r="JL55" s="7">
        <v>287309</v>
      </c>
      <c r="JM55" s="7">
        <v>556660</v>
      </c>
      <c r="JN55" s="7">
        <v>625710</v>
      </c>
      <c r="JO55" s="7">
        <v>662532</v>
      </c>
      <c r="JP55" s="7">
        <v>418021</v>
      </c>
      <c r="JQ55" s="7">
        <v>623639</v>
      </c>
      <c r="JR55" s="7">
        <v>318189</v>
      </c>
      <c r="JS55" s="7">
        <v>561340</v>
      </c>
      <c r="JT55" s="7">
        <v>625391</v>
      </c>
      <c r="JU55" s="7">
        <v>936261</v>
      </c>
      <c r="JV55" s="7">
        <v>616284</v>
      </c>
      <c r="JW55" s="7">
        <v>1139926</v>
      </c>
      <c r="JX55" s="7">
        <v>52101</v>
      </c>
      <c r="JY55" s="7">
        <v>268799</v>
      </c>
      <c r="JZ55" s="7">
        <v>9231</v>
      </c>
      <c r="KA55" s="7">
        <v>113818</v>
      </c>
      <c r="KB55" s="7">
        <v>281565</v>
      </c>
      <c r="KC55" s="7">
        <v>83283</v>
      </c>
      <c r="KD55" s="7">
        <v>133798</v>
      </c>
      <c r="KE55" s="7">
        <v>265880</v>
      </c>
      <c r="KF55" s="7">
        <v>280791</v>
      </c>
      <c r="KG55" s="7">
        <v>76890</v>
      </c>
      <c r="KH55" s="7">
        <v>167354</v>
      </c>
      <c r="KI55" s="7">
        <v>94490</v>
      </c>
      <c r="KJ55" s="7">
        <v>59495</v>
      </c>
      <c r="KK55" s="7">
        <v>112169</v>
      </c>
      <c r="KL55" s="7">
        <v>85243</v>
      </c>
      <c r="KM55" s="7">
        <v>125876</v>
      </c>
      <c r="KN55" s="7">
        <v>108750</v>
      </c>
      <c r="KO55" s="7">
        <v>83135</v>
      </c>
      <c r="KP55" s="7">
        <v>107904</v>
      </c>
      <c r="KQ55" s="7">
        <v>232427</v>
      </c>
      <c r="KR55" s="7">
        <v>25575</v>
      </c>
      <c r="KS55" s="7">
        <v>46320</v>
      </c>
      <c r="KT55" s="7">
        <v>260413</v>
      </c>
      <c r="KU55" s="7">
        <v>72074</v>
      </c>
      <c r="KV55" s="7">
        <v>171790</v>
      </c>
      <c r="KW55" s="7">
        <v>115501</v>
      </c>
      <c r="KX55" s="7">
        <v>121905</v>
      </c>
      <c r="KY55" s="7">
        <v>99600</v>
      </c>
      <c r="KZ55" s="7">
        <v>33816</v>
      </c>
      <c r="LA55" s="7">
        <v>132938</v>
      </c>
      <c r="LB55" s="7">
        <v>620075</v>
      </c>
      <c r="LC55" s="7">
        <v>456069</v>
      </c>
      <c r="LD55" s="7">
        <v>362221</v>
      </c>
      <c r="LE55" s="7">
        <v>373595</v>
      </c>
      <c r="LF55" s="7">
        <v>181350</v>
      </c>
      <c r="LG55" s="7">
        <v>760260</v>
      </c>
      <c r="LH55" s="7">
        <v>219978</v>
      </c>
      <c r="LI55" s="7">
        <v>84700</v>
      </c>
      <c r="LJ55" s="7">
        <v>580380</v>
      </c>
      <c r="LK55" s="7">
        <v>56240</v>
      </c>
      <c r="LL55" s="7">
        <v>63634</v>
      </c>
      <c r="LM55" s="7">
        <v>153260</v>
      </c>
      <c r="LN55" s="7">
        <v>61752</v>
      </c>
      <c r="LO55" s="7">
        <v>345002</v>
      </c>
      <c r="LP55" s="7">
        <v>1204022</v>
      </c>
      <c r="LQ55" s="7">
        <v>133226</v>
      </c>
      <c r="LR55" s="7">
        <v>139400</v>
      </c>
      <c r="LS55" s="7">
        <v>169933</v>
      </c>
      <c r="LT55" s="7">
        <v>12772</v>
      </c>
      <c r="LU55" s="7">
        <v>295656</v>
      </c>
      <c r="LV55" s="7">
        <v>88945</v>
      </c>
      <c r="LW55" s="7">
        <v>87935</v>
      </c>
      <c r="LX55" s="7">
        <v>84310</v>
      </c>
      <c r="LY55" s="7">
        <v>135387</v>
      </c>
      <c r="LZ55" s="7">
        <v>237510</v>
      </c>
      <c r="MA55" s="7">
        <v>57442</v>
      </c>
      <c r="MB55" s="7">
        <v>24397</v>
      </c>
      <c r="MC55" s="117">
        <v>81437</v>
      </c>
      <c r="MD55" s="7">
        <v>28678</v>
      </c>
      <c r="ME55" s="7">
        <v>92357</v>
      </c>
      <c r="MF55" s="7">
        <v>229629</v>
      </c>
      <c r="MG55" s="7">
        <v>133048</v>
      </c>
      <c r="MH55" s="7">
        <v>78990</v>
      </c>
      <c r="MI55" s="7">
        <v>54825</v>
      </c>
      <c r="MJ55" s="7">
        <v>780528</v>
      </c>
      <c r="MK55" s="7">
        <v>96968</v>
      </c>
      <c r="ML55" s="7">
        <v>260274</v>
      </c>
      <c r="MM55" s="138">
        <v>653610</v>
      </c>
      <c r="MN55" s="7">
        <v>281847</v>
      </c>
      <c r="MO55" s="7">
        <v>3508315</v>
      </c>
      <c r="MP55" s="7">
        <v>132952</v>
      </c>
      <c r="MQ55" s="7">
        <v>152973</v>
      </c>
      <c r="MR55" s="7">
        <v>196405</v>
      </c>
      <c r="MS55" s="7">
        <v>284905</v>
      </c>
      <c r="MT55" s="7">
        <v>329444</v>
      </c>
      <c r="MU55" s="7">
        <v>42080</v>
      </c>
      <c r="MV55" s="7">
        <v>437117</v>
      </c>
      <c r="MW55" s="7">
        <v>21118</v>
      </c>
      <c r="MX55" s="7">
        <v>65272</v>
      </c>
      <c r="MY55" s="7">
        <v>51974</v>
      </c>
      <c r="MZ55" s="7">
        <v>498030</v>
      </c>
      <c r="NA55" s="117">
        <v>34115</v>
      </c>
      <c r="NB55" s="7">
        <v>66710</v>
      </c>
      <c r="NC55" s="7">
        <v>74204</v>
      </c>
      <c r="ND55" s="7">
        <v>16402</v>
      </c>
      <c r="NE55" s="7">
        <v>79009</v>
      </c>
      <c r="NF55" s="7">
        <v>74816</v>
      </c>
      <c r="NG55" s="7">
        <v>148902</v>
      </c>
      <c r="NH55" s="7">
        <v>248975</v>
      </c>
      <c r="NI55" s="7">
        <v>45011</v>
      </c>
      <c r="NJ55" s="7">
        <v>100344</v>
      </c>
      <c r="NK55" s="7">
        <v>50883</v>
      </c>
      <c r="NL55" s="7">
        <v>106197</v>
      </c>
      <c r="NM55" s="7">
        <v>142247</v>
      </c>
      <c r="NN55" s="7">
        <v>121143</v>
      </c>
      <c r="NO55" s="7">
        <v>87619</v>
      </c>
      <c r="NP55" s="7">
        <v>327292</v>
      </c>
      <c r="NQ55" s="7">
        <v>198387</v>
      </c>
      <c r="NR55" s="7">
        <v>27438</v>
      </c>
      <c r="NS55" s="7">
        <v>120545</v>
      </c>
      <c r="NT55" s="7">
        <v>29352</v>
      </c>
      <c r="NU55" s="7">
        <v>402159</v>
      </c>
      <c r="NV55" s="7">
        <v>268803</v>
      </c>
      <c r="NW55" s="7">
        <v>247921</v>
      </c>
      <c r="NX55" s="7">
        <v>393534</v>
      </c>
      <c r="NY55" s="7">
        <v>24627</v>
      </c>
      <c r="NZ55" s="7">
        <v>17874</v>
      </c>
      <c r="OA55" s="7">
        <v>291102</v>
      </c>
      <c r="OB55" s="7">
        <v>1677558</v>
      </c>
      <c r="OC55" s="7">
        <v>369013</v>
      </c>
      <c r="OD55" s="7">
        <v>25466</v>
      </c>
      <c r="OE55" s="7">
        <v>48471</v>
      </c>
      <c r="OF55" s="7">
        <v>262429</v>
      </c>
      <c r="OG55" s="7">
        <v>232270</v>
      </c>
      <c r="OH55" s="7">
        <v>70703</v>
      </c>
      <c r="OI55" s="7">
        <v>245571</v>
      </c>
      <c r="OJ55" s="7">
        <v>144768</v>
      </c>
      <c r="OK55" s="7">
        <v>156320</v>
      </c>
      <c r="OL55" s="7">
        <v>81441</v>
      </c>
      <c r="OM55" s="7">
        <v>131194</v>
      </c>
      <c r="ON55" s="7">
        <v>35075</v>
      </c>
      <c r="OO55" s="7">
        <v>244687</v>
      </c>
      <c r="OP55" s="7">
        <v>16933</v>
      </c>
      <c r="OQ55" s="7">
        <v>159830</v>
      </c>
      <c r="OR55" s="7">
        <v>165470</v>
      </c>
      <c r="OS55" s="7">
        <v>297321</v>
      </c>
      <c r="OT55" s="7">
        <v>208752</v>
      </c>
      <c r="OU55" s="7">
        <v>74122</v>
      </c>
      <c r="OV55" s="9"/>
      <c r="OW55" s="150">
        <f t="shared" si="0"/>
        <v>103573568</v>
      </c>
      <c r="OX55" s="6">
        <f t="shared" si="1"/>
        <v>519.6476331435166</v>
      </c>
      <c r="OY55" s="153"/>
      <c r="OZ55" s="6"/>
    </row>
    <row r="56" spans="1:437" s="7" customFormat="1">
      <c r="A56" s="25" t="s">
        <v>31</v>
      </c>
      <c r="B56" s="7">
        <v>2509</v>
      </c>
      <c r="C56" s="7">
        <v>32189</v>
      </c>
      <c r="D56" s="7">
        <v>5292</v>
      </c>
      <c r="E56" s="7">
        <v>59786</v>
      </c>
      <c r="F56" s="7">
        <v>22148</v>
      </c>
      <c r="G56" s="7">
        <v>45813</v>
      </c>
      <c r="H56" s="7">
        <v>23651</v>
      </c>
      <c r="I56" s="7">
        <v>5383</v>
      </c>
      <c r="J56" s="7">
        <v>6806</v>
      </c>
      <c r="K56" s="7">
        <v>4676</v>
      </c>
      <c r="L56" s="7">
        <v>15878</v>
      </c>
      <c r="M56" s="7">
        <v>19493</v>
      </c>
      <c r="N56" s="7">
        <v>0</v>
      </c>
      <c r="O56" s="7">
        <v>0</v>
      </c>
      <c r="P56" s="7">
        <v>0</v>
      </c>
      <c r="Q56" s="7">
        <v>986</v>
      </c>
      <c r="R56" s="7">
        <v>7786</v>
      </c>
      <c r="S56" s="7">
        <v>34170</v>
      </c>
      <c r="T56" s="7">
        <v>21331</v>
      </c>
      <c r="U56" s="7">
        <v>8091</v>
      </c>
      <c r="V56" s="7">
        <v>12482</v>
      </c>
      <c r="W56" s="7">
        <v>10417</v>
      </c>
      <c r="X56" s="7">
        <v>11798</v>
      </c>
      <c r="Y56" s="7">
        <v>21135</v>
      </c>
      <c r="Z56" s="7">
        <v>21951</v>
      </c>
      <c r="AA56" s="7">
        <v>18646</v>
      </c>
      <c r="AB56" s="7">
        <v>19895</v>
      </c>
      <c r="AC56" s="7">
        <v>17160</v>
      </c>
      <c r="AD56" s="7">
        <v>404325</v>
      </c>
      <c r="AE56" s="7">
        <v>300602</v>
      </c>
      <c r="AF56" s="7">
        <v>10468</v>
      </c>
      <c r="AG56" s="7">
        <v>34198</v>
      </c>
      <c r="AH56" s="7">
        <v>21574</v>
      </c>
      <c r="AI56" s="7">
        <v>21726</v>
      </c>
      <c r="AJ56" s="7">
        <v>21396</v>
      </c>
      <c r="AK56" s="7">
        <v>22432</v>
      </c>
      <c r="AL56" s="7">
        <v>28128</v>
      </c>
      <c r="AM56" s="7">
        <v>33906</v>
      </c>
      <c r="AN56" s="7">
        <v>35572</v>
      </c>
      <c r="AO56" s="7">
        <v>21056</v>
      </c>
      <c r="AP56" s="7">
        <v>21494</v>
      </c>
      <c r="AQ56" s="7">
        <v>28950</v>
      </c>
      <c r="AR56" s="7">
        <v>24266</v>
      </c>
      <c r="AS56" s="7">
        <v>20572</v>
      </c>
      <c r="AT56" s="7">
        <v>31926</v>
      </c>
      <c r="AU56" s="7">
        <v>24288</v>
      </c>
      <c r="AV56" s="7">
        <v>20264</v>
      </c>
      <c r="AW56" s="7">
        <v>24804</v>
      </c>
      <c r="AX56" s="7">
        <v>19324</v>
      </c>
      <c r="AY56" s="7">
        <v>34688</v>
      </c>
      <c r="AZ56" s="7">
        <v>35904</v>
      </c>
      <c r="BA56" s="7">
        <v>32768</v>
      </c>
      <c r="BB56" s="7">
        <v>2703</v>
      </c>
      <c r="BC56" s="7">
        <v>2423</v>
      </c>
      <c r="BD56" s="7">
        <v>13685</v>
      </c>
      <c r="BE56" s="7">
        <v>5943</v>
      </c>
      <c r="BF56" s="7">
        <v>11343</v>
      </c>
      <c r="BG56" s="7">
        <v>10350</v>
      </c>
      <c r="BH56" s="7">
        <v>8176</v>
      </c>
      <c r="BI56" s="7">
        <v>0</v>
      </c>
      <c r="BJ56" s="7">
        <v>83336</v>
      </c>
      <c r="BK56" s="7">
        <v>101381</v>
      </c>
      <c r="BL56" s="7">
        <v>0</v>
      </c>
      <c r="BM56" s="7">
        <v>2800</v>
      </c>
      <c r="BN56" s="7">
        <v>23487</v>
      </c>
      <c r="BO56" s="7">
        <v>36216</v>
      </c>
      <c r="BP56" s="7">
        <v>10109</v>
      </c>
      <c r="BQ56" s="7">
        <v>14612</v>
      </c>
      <c r="BR56" s="7">
        <v>15233</v>
      </c>
      <c r="BS56" s="7">
        <v>13350</v>
      </c>
      <c r="BT56" s="7">
        <v>5670</v>
      </c>
      <c r="BU56" s="7">
        <v>16187</v>
      </c>
      <c r="BV56" s="7">
        <v>13299</v>
      </c>
      <c r="BW56" s="7">
        <v>14652</v>
      </c>
      <c r="BX56" s="7">
        <v>2248</v>
      </c>
      <c r="BY56" s="7">
        <v>9066</v>
      </c>
      <c r="BZ56" s="7">
        <v>9882</v>
      </c>
      <c r="CA56" s="7">
        <v>14137</v>
      </c>
      <c r="CB56" s="7">
        <v>2294</v>
      </c>
      <c r="CC56" s="7">
        <v>7000</v>
      </c>
      <c r="CD56" s="7">
        <v>0</v>
      </c>
      <c r="CE56" s="7">
        <v>30128</v>
      </c>
      <c r="CF56" s="7">
        <v>40540</v>
      </c>
      <c r="CG56" s="7">
        <v>22218</v>
      </c>
      <c r="CH56" s="7">
        <v>36210</v>
      </c>
      <c r="CI56" s="7">
        <v>40356</v>
      </c>
      <c r="CJ56" s="7">
        <v>46308</v>
      </c>
      <c r="CK56" s="7">
        <v>26048</v>
      </c>
      <c r="CL56" s="7">
        <v>50802</v>
      </c>
      <c r="CM56" s="7">
        <v>31908</v>
      </c>
      <c r="CN56" s="7">
        <v>9550</v>
      </c>
      <c r="CO56" s="7">
        <v>14640</v>
      </c>
      <c r="CP56" s="7">
        <v>25150</v>
      </c>
      <c r="CQ56" s="7">
        <v>26856</v>
      </c>
      <c r="CR56" s="7">
        <v>29720</v>
      </c>
      <c r="CS56" s="7">
        <v>42652</v>
      </c>
      <c r="CT56" s="7">
        <v>30894</v>
      </c>
      <c r="CU56" s="7">
        <v>33214</v>
      </c>
      <c r="CV56" s="7">
        <v>34974</v>
      </c>
      <c r="CW56" s="7">
        <v>21524</v>
      </c>
      <c r="CX56" s="7">
        <v>21504</v>
      </c>
      <c r="CY56" s="7">
        <v>11748</v>
      </c>
      <c r="CZ56" s="7">
        <v>27180</v>
      </c>
      <c r="DA56" s="7">
        <v>29720</v>
      </c>
      <c r="DB56" s="7">
        <v>31072</v>
      </c>
      <c r="DC56" s="7">
        <v>34050</v>
      </c>
      <c r="DD56" s="7">
        <v>16469</v>
      </c>
      <c r="DE56" s="7">
        <v>56516</v>
      </c>
      <c r="DF56" s="7">
        <v>2616</v>
      </c>
      <c r="DG56" s="7">
        <v>19210</v>
      </c>
      <c r="DH56" s="7">
        <v>9822</v>
      </c>
      <c r="DI56" s="7">
        <v>10360</v>
      </c>
      <c r="DJ56" s="7">
        <v>12601</v>
      </c>
      <c r="DK56" s="7">
        <v>19089</v>
      </c>
      <c r="DL56" s="7">
        <v>6513</v>
      </c>
      <c r="DM56" s="7">
        <v>22343</v>
      </c>
      <c r="DN56" s="7">
        <v>0</v>
      </c>
      <c r="DO56" s="7">
        <v>22912</v>
      </c>
      <c r="DP56" s="7">
        <v>23841</v>
      </c>
      <c r="DQ56" s="7">
        <v>13916</v>
      </c>
      <c r="DR56" s="7">
        <v>3929</v>
      </c>
      <c r="DS56" s="7">
        <v>2187</v>
      </c>
      <c r="DT56" s="7">
        <v>19758</v>
      </c>
      <c r="DU56" s="7">
        <v>9776</v>
      </c>
      <c r="DV56" s="7">
        <v>8146</v>
      </c>
      <c r="DW56" s="7">
        <v>48253</v>
      </c>
      <c r="DX56" s="7">
        <v>19429</v>
      </c>
      <c r="DY56" s="7">
        <v>11659</v>
      </c>
      <c r="DZ56" s="7">
        <v>20424</v>
      </c>
      <c r="EA56" s="7">
        <v>13342</v>
      </c>
      <c r="EB56" s="7">
        <v>14785</v>
      </c>
      <c r="EC56" s="7">
        <v>15561</v>
      </c>
      <c r="ED56" s="7">
        <v>4507</v>
      </c>
      <c r="EE56" s="7">
        <v>17485</v>
      </c>
      <c r="EF56" s="7">
        <v>8357</v>
      </c>
      <c r="EG56" s="7">
        <v>6439</v>
      </c>
      <c r="EH56" s="7">
        <v>8786</v>
      </c>
      <c r="EI56" s="7">
        <v>19182</v>
      </c>
      <c r="EJ56" s="7">
        <v>3167</v>
      </c>
      <c r="EK56" s="7">
        <v>4946</v>
      </c>
      <c r="EL56" s="7">
        <v>1380</v>
      </c>
      <c r="EM56" s="7">
        <v>12101</v>
      </c>
      <c r="EN56" s="7">
        <v>22428</v>
      </c>
      <c r="EO56" s="7">
        <v>29602</v>
      </c>
      <c r="EP56" s="7">
        <v>16800</v>
      </c>
      <c r="EQ56" s="7">
        <v>18824</v>
      </c>
      <c r="ER56" s="7">
        <v>7547</v>
      </c>
      <c r="ES56" s="7">
        <v>12072</v>
      </c>
      <c r="ET56" s="7">
        <v>37324</v>
      </c>
      <c r="EU56" s="7">
        <v>7770</v>
      </c>
      <c r="EV56" s="7">
        <v>1754</v>
      </c>
      <c r="EW56" s="7">
        <v>18407</v>
      </c>
      <c r="EX56" s="7">
        <v>7955</v>
      </c>
      <c r="EY56" s="7">
        <v>11902</v>
      </c>
      <c r="EZ56" s="7">
        <v>8795</v>
      </c>
      <c r="FA56" s="7">
        <v>53764</v>
      </c>
      <c r="FB56" s="7">
        <v>8771</v>
      </c>
      <c r="FC56" s="7">
        <v>9692</v>
      </c>
      <c r="FD56" s="7">
        <v>8141</v>
      </c>
      <c r="FE56" s="7">
        <v>27930</v>
      </c>
      <c r="FF56" s="7">
        <v>18000</v>
      </c>
      <c r="FG56" s="7">
        <v>2538</v>
      </c>
      <c r="FH56" s="7">
        <v>5000</v>
      </c>
      <c r="FI56" s="7">
        <v>12415</v>
      </c>
      <c r="FJ56" s="7">
        <v>20335</v>
      </c>
      <c r="FK56" s="7">
        <v>22301</v>
      </c>
      <c r="FL56" s="7">
        <v>5543</v>
      </c>
      <c r="FM56" s="7">
        <v>54329</v>
      </c>
      <c r="FN56" s="7">
        <v>39825</v>
      </c>
      <c r="FO56" s="7">
        <v>28658</v>
      </c>
      <c r="FP56" s="7">
        <v>1090</v>
      </c>
      <c r="FQ56" s="7">
        <v>7540</v>
      </c>
      <c r="FR56" s="7">
        <v>36795</v>
      </c>
      <c r="FS56" s="7">
        <v>6280</v>
      </c>
      <c r="FT56" s="7">
        <v>5335</v>
      </c>
      <c r="FU56" s="7">
        <v>1870</v>
      </c>
      <c r="FV56" s="7">
        <v>147959</v>
      </c>
      <c r="FW56" s="7">
        <v>28440</v>
      </c>
      <c r="FX56" s="7">
        <v>12134</v>
      </c>
      <c r="FY56" s="7">
        <v>9285</v>
      </c>
      <c r="FZ56" s="7">
        <v>3305</v>
      </c>
      <c r="GA56" s="7">
        <v>7042</v>
      </c>
      <c r="GB56" s="7">
        <v>12111</v>
      </c>
      <c r="GC56" s="7">
        <v>12601</v>
      </c>
      <c r="GD56" s="7">
        <v>66314</v>
      </c>
      <c r="GE56" s="7">
        <v>13911</v>
      </c>
      <c r="GF56" s="7">
        <v>12466</v>
      </c>
      <c r="GG56" s="7">
        <v>4070</v>
      </c>
      <c r="GH56" s="7">
        <v>25178</v>
      </c>
      <c r="GI56" s="7">
        <v>2257</v>
      </c>
      <c r="GJ56" s="7">
        <v>18948</v>
      </c>
      <c r="GK56" s="7">
        <v>3132</v>
      </c>
      <c r="GL56" s="7">
        <v>16938</v>
      </c>
      <c r="GM56" s="7">
        <v>61972</v>
      </c>
      <c r="GN56" s="7">
        <v>1318</v>
      </c>
      <c r="GO56" s="7">
        <v>4473</v>
      </c>
      <c r="GP56" s="7">
        <v>6916</v>
      </c>
      <c r="GQ56" s="7">
        <v>14584</v>
      </c>
      <c r="GR56" s="7">
        <v>5676</v>
      </c>
      <c r="GS56" s="7">
        <v>2552</v>
      </c>
      <c r="GT56" s="7">
        <v>21485</v>
      </c>
      <c r="GU56" s="7">
        <v>22568</v>
      </c>
      <c r="GV56" s="7">
        <v>77357</v>
      </c>
      <c r="GW56" s="7">
        <v>3094</v>
      </c>
      <c r="GX56" s="7">
        <v>370</v>
      </c>
      <c r="GY56" s="7">
        <v>24188</v>
      </c>
      <c r="GZ56" s="7">
        <v>31000</v>
      </c>
      <c r="HA56" s="7">
        <v>40975</v>
      </c>
      <c r="HB56" s="7">
        <v>3606.61</v>
      </c>
      <c r="HC56" s="7">
        <v>3405</v>
      </c>
      <c r="HD56" s="7">
        <v>10765</v>
      </c>
      <c r="HE56" s="7">
        <v>26456</v>
      </c>
      <c r="HF56" s="7">
        <v>25972</v>
      </c>
      <c r="HG56" s="7">
        <v>11423</v>
      </c>
      <c r="HH56" s="7">
        <v>0</v>
      </c>
      <c r="HI56" s="7">
        <v>15575</v>
      </c>
      <c r="HJ56" s="7">
        <v>0</v>
      </c>
      <c r="HK56" s="7">
        <v>0</v>
      </c>
      <c r="HL56" s="7">
        <v>0</v>
      </c>
      <c r="HM56" s="7">
        <v>0</v>
      </c>
      <c r="HN56" s="7">
        <v>0</v>
      </c>
      <c r="HO56" s="7">
        <v>0</v>
      </c>
      <c r="HP56" s="7">
        <v>0</v>
      </c>
      <c r="HQ56" s="7">
        <v>0</v>
      </c>
      <c r="HR56" s="7">
        <v>0</v>
      </c>
      <c r="HS56" s="7">
        <v>2843</v>
      </c>
      <c r="HT56" s="7">
        <v>1880</v>
      </c>
      <c r="HU56" s="7">
        <v>17021</v>
      </c>
      <c r="HV56" s="7">
        <v>5136</v>
      </c>
      <c r="HW56" s="7">
        <v>6560</v>
      </c>
      <c r="HX56" s="7">
        <v>0</v>
      </c>
      <c r="HY56" s="7">
        <v>7380</v>
      </c>
      <c r="HZ56" s="7">
        <v>74</v>
      </c>
      <c r="IA56" s="7">
        <v>14749</v>
      </c>
      <c r="IB56" s="7">
        <v>4485</v>
      </c>
      <c r="IC56" s="7">
        <v>1968</v>
      </c>
      <c r="ID56" s="7">
        <v>3097</v>
      </c>
      <c r="IE56" s="7">
        <v>21744</v>
      </c>
      <c r="IF56" s="7">
        <v>3490</v>
      </c>
      <c r="IG56" s="7">
        <v>2740</v>
      </c>
      <c r="IH56" s="7">
        <v>35087</v>
      </c>
      <c r="II56" s="7">
        <v>2394</v>
      </c>
      <c r="IJ56" s="7">
        <v>7792</v>
      </c>
      <c r="IK56" s="7">
        <v>6588</v>
      </c>
      <c r="IL56" s="7">
        <v>23100</v>
      </c>
      <c r="IM56" s="7">
        <v>5793</v>
      </c>
      <c r="IN56" s="7">
        <v>10021</v>
      </c>
      <c r="IO56" s="7">
        <v>9678</v>
      </c>
      <c r="IP56" s="7">
        <v>18813</v>
      </c>
      <c r="IQ56" s="7">
        <v>14921</v>
      </c>
      <c r="IR56" s="7">
        <v>7584</v>
      </c>
      <c r="IS56" s="7">
        <v>12384</v>
      </c>
      <c r="IT56" s="7">
        <v>7817</v>
      </c>
      <c r="IU56" s="7">
        <v>12416</v>
      </c>
      <c r="IV56" s="7">
        <v>2394</v>
      </c>
      <c r="IW56" s="7">
        <v>9892</v>
      </c>
      <c r="IX56" s="7">
        <v>2783</v>
      </c>
      <c r="IY56" s="7">
        <v>0</v>
      </c>
      <c r="IZ56" s="7">
        <v>9094</v>
      </c>
      <c r="JA56" s="7">
        <v>11416</v>
      </c>
      <c r="JB56" s="7">
        <v>6772</v>
      </c>
      <c r="JC56" s="7">
        <v>63372</v>
      </c>
      <c r="JD56" s="7">
        <v>4035</v>
      </c>
      <c r="JE56" s="7">
        <v>52609</v>
      </c>
      <c r="JF56" s="7">
        <v>16294</v>
      </c>
      <c r="JG56" s="7">
        <v>3437</v>
      </c>
      <c r="JH56" s="7">
        <v>4653</v>
      </c>
      <c r="JI56" s="7">
        <v>55086</v>
      </c>
      <c r="JJ56" s="7">
        <v>47638</v>
      </c>
      <c r="JK56" s="7">
        <v>52746</v>
      </c>
      <c r="JL56" s="7">
        <v>25794</v>
      </c>
      <c r="JM56" s="7">
        <v>43960</v>
      </c>
      <c r="JN56" s="7">
        <v>49426</v>
      </c>
      <c r="JO56" s="7">
        <v>50860</v>
      </c>
      <c r="JP56" s="7">
        <v>33318</v>
      </c>
      <c r="JQ56" s="7">
        <v>51520</v>
      </c>
      <c r="JR56" s="7">
        <v>25890</v>
      </c>
      <c r="JS56" s="7">
        <v>50406</v>
      </c>
      <c r="JT56" s="7">
        <v>50728</v>
      </c>
      <c r="JU56" s="7">
        <v>79326</v>
      </c>
      <c r="JV56" s="7">
        <v>50415</v>
      </c>
      <c r="JW56" s="7">
        <v>64303</v>
      </c>
      <c r="JX56" s="7">
        <v>3554</v>
      </c>
      <c r="JY56" s="7">
        <v>24112</v>
      </c>
      <c r="JZ56" s="7">
        <v>550</v>
      </c>
      <c r="KA56" s="7">
        <v>9295</v>
      </c>
      <c r="KB56" s="7">
        <v>20004</v>
      </c>
      <c r="KC56" s="7">
        <v>0</v>
      </c>
      <c r="KD56" s="7">
        <v>9648</v>
      </c>
      <c r="KE56" s="7">
        <v>21016</v>
      </c>
      <c r="KF56" s="7">
        <v>29172</v>
      </c>
      <c r="KG56" s="7">
        <v>0</v>
      </c>
      <c r="KH56" s="7">
        <v>6669</v>
      </c>
      <c r="KI56" s="7">
        <v>10195</v>
      </c>
      <c r="KJ56" s="7">
        <v>4416</v>
      </c>
      <c r="KK56" s="7">
        <v>7184</v>
      </c>
      <c r="KL56" s="7">
        <v>8189</v>
      </c>
      <c r="KM56" s="7">
        <v>0</v>
      </c>
      <c r="KN56" s="7">
        <v>0</v>
      </c>
      <c r="KO56" s="7">
        <v>3606.61</v>
      </c>
      <c r="KP56" s="7">
        <v>11998</v>
      </c>
      <c r="KQ56" s="7">
        <v>18705</v>
      </c>
      <c r="KR56" s="7">
        <v>1959</v>
      </c>
      <c r="KS56" s="7">
        <v>4015</v>
      </c>
      <c r="KT56" s="7">
        <v>32295</v>
      </c>
      <c r="KU56" s="7">
        <v>7186</v>
      </c>
      <c r="KV56" s="7">
        <v>11737</v>
      </c>
      <c r="KW56" s="7">
        <v>7908</v>
      </c>
      <c r="KX56" s="7">
        <v>6725</v>
      </c>
      <c r="KY56" s="7">
        <v>4228</v>
      </c>
      <c r="KZ56" s="7">
        <v>1530</v>
      </c>
      <c r="LA56" s="7">
        <v>10153</v>
      </c>
      <c r="LB56" s="7">
        <v>37491</v>
      </c>
      <c r="LC56" s="7">
        <v>20549</v>
      </c>
      <c r="LD56" s="7">
        <v>29703</v>
      </c>
      <c r="LE56" s="7">
        <v>27680</v>
      </c>
      <c r="LF56" s="7">
        <v>11864</v>
      </c>
      <c r="LG56" s="7">
        <v>68368</v>
      </c>
      <c r="LH56" s="7">
        <v>12320</v>
      </c>
      <c r="LI56" s="7">
        <v>0</v>
      </c>
      <c r="LJ56" s="7">
        <v>52119</v>
      </c>
      <c r="LK56" s="7">
        <v>3576</v>
      </c>
      <c r="LL56" s="7">
        <v>0</v>
      </c>
      <c r="LM56" s="7">
        <v>13924</v>
      </c>
      <c r="LN56" s="7">
        <v>10000</v>
      </c>
      <c r="LO56" s="7">
        <v>31687</v>
      </c>
      <c r="LP56" s="7">
        <v>96034</v>
      </c>
      <c r="LQ56" s="7">
        <v>12883</v>
      </c>
      <c r="LR56" s="7">
        <v>19037</v>
      </c>
      <c r="LS56" s="7">
        <v>6193</v>
      </c>
      <c r="LT56" s="7">
        <v>618</v>
      </c>
      <c r="LU56" s="7">
        <v>0</v>
      </c>
      <c r="LV56" s="7">
        <v>3928</v>
      </c>
      <c r="LW56" s="7">
        <v>0</v>
      </c>
      <c r="LX56" s="7">
        <v>0</v>
      </c>
      <c r="LY56" s="7">
        <v>9384</v>
      </c>
      <c r="LZ56" s="7">
        <v>17003</v>
      </c>
      <c r="MA56" s="7">
        <v>5150</v>
      </c>
      <c r="MB56" s="7">
        <v>1645</v>
      </c>
      <c r="MC56" s="117">
        <v>12590</v>
      </c>
      <c r="MD56" s="7">
        <v>0</v>
      </c>
      <c r="ME56" s="7">
        <v>22320</v>
      </c>
      <c r="MF56" s="7">
        <v>16265</v>
      </c>
      <c r="MG56" s="7">
        <v>2894</v>
      </c>
      <c r="MH56" s="7">
        <v>1714</v>
      </c>
      <c r="MI56" s="7">
        <v>4614</v>
      </c>
      <c r="MJ56" s="7">
        <v>34100</v>
      </c>
      <c r="MK56" s="7">
        <v>5555</v>
      </c>
      <c r="ML56" s="7">
        <v>18570</v>
      </c>
      <c r="MM56" s="138">
        <v>188</v>
      </c>
      <c r="MN56" s="7">
        <v>155895</v>
      </c>
      <c r="MO56" s="7">
        <v>212324</v>
      </c>
      <c r="MP56" s="7">
        <v>9864</v>
      </c>
      <c r="MQ56" s="7">
        <v>11709</v>
      </c>
      <c r="MR56" s="7">
        <v>17746</v>
      </c>
      <c r="MS56" s="7">
        <v>24545</v>
      </c>
      <c r="MT56" s="7">
        <v>23789</v>
      </c>
      <c r="MU56" s="7">
        <v>4398</v>
      </c>
      <c r="MV56" s="7">
        <v>26552</v>
      </c>
      <c r="MW56" s="7">
        <v>9859</v>
      </c>
      <c r="MX56" s="7">
        <v>6203</v>
      </c>
      <c r="MY56" s="7">
        <v>0</v>
      </c>
      <c r="MZ56" s="7">
        <v>42131</v>
      </c>
      <c r="NA56" s="117">
        <v>2681</v>
      </c>
      <c r="NB56" s="7">
        <v>7555</v>
      </c>
      <c r="NC56" s="7">
        <v>5465</v>
      </c>
      <c r="ND56" s="7">
        <v>2075</v>
      </c>
      <c r="NE56" s="7">
        <v>9844</v>
      </c>
      <c r="NF56" s="7">
        <v>6454</v>
      </c>
      <c r="NG56" s="7">
        <v>12599</v>
      </c>
      <c r="NH56" s="7">
        <v>20050</v>
      </c>
      <c r="NI56" s="7">
        <v>10160</v>
      </c>
      <c r="NJ56" s="7">
        <v>7000</v>
      </c>
      <c r="NK56" s="7">
        <v>7000</v>
      </c>
      <c r="NL56" s="7">
        <v>9992</v>
      </c>
      <c r="NM56" s="7">
        <v>7000</v>
      </c>
      <c r="NN56" s="7">
        <v>7000</v>
      </c>
      <c r="NO56" s="7">
        <v>7378</v>
      </c>
      <c r="NP56" s="7">
        <v>25096</v>
      </c>
      <c r="NQ56" s="7">
        <v>0</v>
      </c>
      <c r="NR56" s="7">
        <v>2348</v>
      </c>
      <c r="NS56" s="7">
        <v>9180</v>
      </c>
      <c r="NT56" s="7">
        <v>0</v>
      </c>
      <c r="NU56" s="7">
        <v>36113</v>
      </c>
      <c r="NV56" s="7">
        <v>17772</v>
      </c>
      <c r="NW56" s="7">
        <v>19089</v>
      </c>
      <c r="NX56" s="7">
        <v>31091</v>
      </c>
      <c r="NY56" s="7">
        <v>1891</v>
      </c>
      <c r="NZ56" s="7">
        <v>782</v>
      </c>
      <c r="OA56" s="7">
        <v>30666</v>
      </c>
      <c r="OB56" s="7">
        <v>135503</v>
      </c>
      <c r="OC56" s="7">
        <v>34402</v>
      </c>
      <c r="OD56" s="7">
        <v>0</v>
      </c>
      <c r="OE56" s="7">
        <v>3353</v>
      </c>
      <c r="OF56" s="7">
        <v>52724</v>
      </c>
      <c r="OG56" s="7">
        <v>9446</v>
      </c>
      <c r="OH56" s="7">
        <v>5973</v>
      </c>
      <c r="OI56" s="7">
        <v>22521</v>
      </c>
      <c r="OJ56" s="7">
        <v>11133</v>
      </c>
      <c r="OK56" s="7">
        <v>14438</v>
      </c>
      <c r="OL56" s="7">
        <v>7000</v>
      </c>
      <c r="OM56" s="7">
        <v>12584</v>
      </c>
      <c r="ON56" s="7">
        <v>1268</v>
      </c>
      <c r="OO56" s="7">
        <v>20378</v>
      </c>
      <c r="OP56" s="7">
        <v>629</v>
      </c>
      <c r="OQ56" s="7">
        <v>20336</v>
      </c>
      <c r="OR56" s="7">
        <v>5200</v>
      </c>
      <c r="OS56" s="7">
        <v>20131</v>
      </c>
      <c r="OT56" s="7">
        <v>16479</v>
      </c>
      <c r="OU56" s="7">
        <v>2406</v>
      </c>
      <c r="OV56" s="9"/>
      <c r="OW56" s="150">
        <f t="shared" si="0"/>
        <v>8130549.2200000007</v>
      </c>
      <c r="OX56" s="6">
        <f t="shared" si="1"/>
        <v>40.792460276446832</v>
      </c>
      <c r="OY56" s="153"/>
      <c r="OZ56" s="6"/>
    </row>
    <row r="57" spans="1:437" s="7" customFormat="1">
      <c r="A57" s="27" t="s">
        <v>32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35713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40483</v>
      </c>
      <c r="AF57" s="7">
        <v>150840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29184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53098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124551</v>
      </c>
      <c r="FN57" s="7">
        <v>47029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0</v>
      </c>
      <c r="FX57" s="7">
        <v>116845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0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5985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0</v>
      </c>
      <c r="HH57" s="7">
        <v>0</v>
      </c>
      <c r="HI57" s="7">
        <v>0</v>
      </c>
      <c r="HJ57" s="7">
        <v>0</v>
      </c>
      <c r="HK57" s="7">
        <v>0</v>
      </c>
      <c r="HL57" s="7">
        <v>0</v>
      </c>
      <c r="HM57" s="7">
        <v>0</v>
      </c>
      <c r="HN57" s="7">
        <v>31893</v>
      </c>
      <c r="HO57" s="7">
        <v>0</v>
      </c>
      <c r="HP57" s="7">
        <v>24620</v>
      </c>
      <c r="HQ57" s="7">
        <v>0</v>
      </c>
      <c r="HR57" s="7">
        <v>0</v>
      </c>
      <c r="HS57" s="7">
        <v>0</v>
      </c>
      <c r="HT57" s="7">
        <v>0</v>
      </c>
      <c r="HU57" s="7">
        <v>0</v>
      </c>
      <c r="HV57" s="7">
        <v>0</v>
      </c>
      <c r="HW57" s="7">
        <v>0</v>
      </c>
      <c r="HX57" s="7">
        <v>0</v>
      </c>
      <c r="HY57" s="7">
        <v>0</v>
      </c>
      <c r="HZ57" s="7">
        <v>0</v>
      </c>
      <c r="IA57" s="7">
        <v>0</v>
      </c>
      <c r="IB57" s="7">
        <v>0</v>
      </c>
      <c r="IC57" s="7">
        <v>0</v>
      </c>
      <c r="ID57" s="7">
        <v>0</v>
      </c>
      <c r="IE57" s="7">
        <v>0</v>
      </c>
      <c r="IF57" s="7">
        <v>0</v>
      </c>
      <c r="IG57" s="7">
        <v>0</v>
      </c>
      <c r="IH57" s="7">
        <v>86500</v>
      </c>
      <c r="II57" s="7">
        <v>0</v>
      </c>
      <c r="IJ57" s="7">
        <v>0</v>
      </c>
      <c r="IK57" s="7">
        <v>0</v>
      </c>
      <c r="IL57" s="7">
        <v>0</v>
      </c>
      <c r="IM57" s="7">
        <v>0</v>
      </c>
      <c r="IN57" s="7">
        <v>0</v>
      </c>
      <c r="IO57" s="7">
        <v>0</v>
      </c>
      <c r="IP57" s="7">
        <v>0</v>
      </c>
      <c r="IQ57" s="7">
        <v>0</v>
      </c>
      <c r="IR57" s="7">
        <v>0</v>
      </c>
      <c r="IS57" s="7">
        <v>0</v>
      </c>
      <c r="IT57" s="7">
        <v>0</v>
      </c>
      <c r="IU57" s="7">
        <v>0</v>
      </c>
      <c r="IV57" s="7">
        <v>0</v>
      </c>
      <c r="IW57" s="7">
        <v>0</v>
      </c>
      <c r="IX57" s="7">
        <v>0</v>
      </c>
      <c r="IY57" s="7">
        <v>0</v>
      </c>
      <c r="IZ57" s="7">
        <v>0</v>
      </c>
      <c r="JA57" s="7">
        <v>0</v>
      </c>
      <c r="JB57" s="7">
        <v>0</v>
      </c>
      <c r="JC57" s="7">
        <v>0</v>
      </c>
      <c r="JD57" s="7">
        <v>0</v>
      </c>
      <c r="JE57" s="7">
        <v>0</v>
      </c>
      <c r="JF57" s="7">
        <v>0</v>
      </c>
      <c r="JG57" s="7">
        <v>0</v>
      </c>
      <c r="JH57" s="7">
        <v>0</v>
      </c>
      <c r="JI57" s="7">
        <v>0</v>
      </c>
      <c r="JJ57" s="7">
        <v>0</v>
      </c>
      <c r="JK57" s="7">
        <v>0</v>
      </c>
      <c r="JL57" s="7">
        <v>0</v>
      </c>
      <c r="JM57" s="7">
        <v>0</v>
      </c>
      <c r="JN57" s="7">
        <v>0</v>
      </c>
      <c r="JO57" s="7">
        <v>0</v>
      </c>
      <c r="JP57" s="7">
        <v>0</v>
      </c>
      <c r="JQ57" s="7">
        <v>0</v>
      </c>
      <c r="JR57" s="7">
        <v>0</v>
      </c>
      <c r="JS57" s="7">
        <v>0</v>
      </c>
      <c r="JT57" s="7">
        <v>0</v>
      </c>
      <c r="JU57" s="7">
        <v>0</v>
      </c>
      <c r="JV57" s="7">
        <v>0</v>
      </c>
      <c r="JW57" s="7">
        <v>0</v>
      </c>
      <c r="JX57" s="7">
        <v>0</v>
      </c>
      <c r="JY57" s="7">
        <v>0</v>
      </c>
      <c r="JZ57" s="7">
        <v>0</v>
      </c>
      <c r="KA57" s="7">
        <v>0</v>
      </c>
      <c r="KB57" s="7">
        <v>0</v>
      </c>
      <c r="KC57" s="7">
        <v>0</v>
      </c>
      <c r="KD57" s="7">
        <v>0</v>
      </c>
      <c r="KE57" s="7">
        <v>0</v>
      </c>
      <c r="KF57" s="7">
        <v>0</v>
      </c>
      <c r="KG57" s="7">
        <v>0</v>
      </c>
      <c r="KH57" s="7">
        <v>0</v>
      </c>
      <c r="KI57" s="7">
        <v>0</v>
      </c>
      <c r="KJ57" s="7">
        <v>0</v>
      </c>
      <c r="KK57" s="7">
        <v>0</v>
      </c>
      <c r="KL57" s="7">
        <v>0</v>
      </c>
      <c r="KM57" s="7">
        <v>0</v>
      </c>
      <c r="KN57" s="7">
        <v>0</v>
      </c>
      <c r="KO57" s="7">
        <v>0</v>
      </c>
      <c r="KP57" s="7">
        <v>0</v>
      </c>
      <c r="KQ57" s="7">
        <v>0</v>
      </c>
      <c r="KR57" s="7">
        <v>0</v>
      </c>
      <c r="KS57" s="7">
        <v>0</v>
      </c>
      <c r="KT57" s="7">
        <v>0</v>
      </c>
      <c r="KU57" s="7">
        <v>0</v>
      </c>
      <c r="KV57" s="7">
        <v>0</v>
      </c>
      <c r="KW57" s="7">
        <v>0</v>
      </c>
      <c r="KX57" s="7">
        <v>0</v>
      </c>
      <c r="KY57" s="7">
        <v>0</v>
      </c>
      <c r="KZ57" s="7">
        <v>0</v>
      </c>
      <c r="LA57" s="7">
        <v>0</v>
      </c>
      <c r="LB57" s="7">
        <v>0</v>
      </c>
      <c r="LC57" s="7">
        <v>0</v>
      </c>
      <c r="LD57" s="7">
        <v>0</v>
      </c>
      <c r="LE57" s="7">
        <v>0</v>
      </c>
      <c r="LF57" s="7">
        <v>0</v>
      </c>
      <c r="LG57" s="7">
        <v>0</v>
      </c>
      <c r="LH57" s="7">
        <v>0</v>
      </c>
      <c r="LI57" s="7">
        <v>0</v>
      </c>
      <c r="LJ57" s="7">
        <v>0</v>
      </c>
      <c r="LK57" s="7">
        <v>0</v>
      </c>
      <c r="LL57" s="7">
        <v>0</v>
      </c>
      <c r="LM57" s="7">
        <v>0</v>
      </c>
      <c r="LN57" s="7">
        <v>0</v>
      </c>
      <c r="LO57" s="7">
        <v>0</v>
      </c>
      <c r="LP57" s="7">
        <v>0</v>
      </c>
      <c r="LQ57" s="7">
        <v>0</v>
      </c>
      <c r="LR57" s="7">
        <v>0</v>
      </c>
      <c r="LS57" s="7">
        <v>0</v>
      </c>
      <c r="LT57" s="7">
        <v>0</v>
      </c>
      <c r="LU57" s="7">
        <v>0</v>
      </c>
      <c r="LV57" s="7">
        <v>0</v>
      </c>
      <c r="LW57" s="7">
        <v>0</v>
      </c>
      <c r="LX57" s="7">
        <v>0</v>
      </c>
      <c r="LY57" s="7">
        <v>0</v>
      </c>
      <c r="LZ57" s="7">
        <v>0</v>
      </c>
      <c r="MA57" s="7">
        <v>0</v>
      </c>
      <c r="MB57" s="7">
        <v>0</v>
      </c>
      <c r="MC57" s="118">
        <v>0</v>
      </c>
      <c r="MD57" s="7">
        <v>0</v>
      </c>
      <c r="ME57" s="7">
        <v>0</v>
      </c>
      <c r="MF57" s="7">
        <v>0</v>
      </c>
      <c r="MG57" s="7">
        <v>0</v>
      </c>
      <c r="MH57" s="7">
        <v>0</v>
      </c>
      <c r="MI57" s="7">
        <v>0</v>
      </c>
      <c r="MJ57" s="7">
        <v>0</v>
      </c>
      <c r="MK57" s="7">
        <v>0</v>
      </c>
      <c r="ML57" s="7">
        <v>22297</v>
      </c>
      <c r="MM57" s="110">
        <v>0</v>
      </c>
      <c r="MN57" s="7">
        <v>0</v>
      </c>
      <c r="MO57" s="7">
        <v>0</v>
      </c>
      <c r="MP57" s="7">
        <v>0</v>
      </c>
      <c r="MQ57" s="7">
        <v>48434</v>
      </c>
      <c r="MR57" s="7">
        <v>0</v>
      </c>
      <c r="MS57" s="7">
        <v>0</v>
      </c>
      <c r="MT57" s="7">
        <v>0</v>
      </c>
      <c r="MU57" s="7">
        <v>0</v>
      </c>
      <c r="MV57" s="7">
        <v>0</v>
      </c>
      <c r="MW57" s="7">
        <v>0</v>
      </c>
      <c r="MX57" s="7">
        <v>0</v>
      </c>
      <c r="MY57" s="7">
        <v>0</v>
      </c>
      <c r="MZ57" s="7">
        <v>0</v>
      </c>
      <c r="NA57" s="118">
        <v>0</v>
      </c>
      <c r="NB57" s="7">
        <v>0</v>
      </c>
      <c r="NC57" s="7">
        <v>0</v>
      </c>
      <c r="ND57" s="7">
        <v>0</v>
      </c>
      <c r="NE57" s="7">
        <v>0</v>
      </c>
      <c r="NF57" s="7">
        <v>0</v>
      </c>
      <c r="NG57" s="7">
        <v>0</v>
      </c>
      <c r="NH57" s="7">
        <v>0</v>
      </c>
      <c r="NI57" s="7">
        <v>0</v>
      </c>
      <c r="NJ57" s="7">
        <v>0</v>
      </c>
      <c r="NK57" s="7">
        <v>0</v>
      </c>
      <c r="NL57" s="7">
        <v>0</v>
      </c>
      <c r="NM57" s="7">
        <v>0</v>
      </c>
      <c r="NN57" s="7">
        <v>0</v>
      </c>
      <c r="NO57" s="7">
        <v>0</v>
      </c>
      <c r="NP57" s="7">
        <v>0</v>
      </c>
      <c r="NQ57" s="7">
        <v>0</v>
      </c>
      <c r="NR57" s="7">
        <v>0</v>
      </c>
      <c r="NS57" s="7">
        <v>0</v>
      </c>
      <c r="NT57" s="7">
        <v>0</v>
      </c>
      <c r="NU57" s="7">
        <v>47529</v>
      </c>
      <c r="NV57" s="7">
        <v>0</v>
      </c>
      <c r="NW57" s="7">
        <v>0</v>
      </c>
      <c r="NX57" s="7">
        <v>0</v>
      </c>
      <c r="NY57" s="7">
        <v>0</v>
      </c>
      <c r="NZ57" s="7">
        <v>0</v>
      </c>
      <c r="OA57" s="7">
        <v>0</v>
      </c>
      <c r="OB57" s="7">
        <v>0</v>
      </c>
      <c r="OC57" s="7">
        <v>13364</v>
      </c>
      <c r="OD57" s="7">
        <v>0</v>
      </c>
      <c r="OE57" s="7">
        <v>0</v>
      </c>
      <c r="OF57" s="7">
        <v>0</v>
      </c>
      <c r="OG57" s="7">
        <v>0</v>
      </c>
      <c r="OH57" s="7">
        <v>0</v>
      </c>
      <c r="OI57" s="7">
        <v>0</v>
      </c>
      <c r="OJ57" s="7">
        <v>0</v>
      </c>
      <c r="OK57" s="7">
        <v>0</v>
      </c>
      <c r="OL57" s="7">
        <v>0</v>
      </c>
      <c r="OM57" s="7">
        <v>0</v>
      </c>
      <c r="ON57" s="7">
        <v>0</v>
      </c>
      <c r="OO57" s="7">
        <v>0</v>
      </c>
      <c r="OP57" s="7">
        <v>0</v>
      </c>
      <c r="OQ57" s="7">
        <v>0</v>
      </c>
      <c r="OR57" s="7">
        <v>0</v>
      </c>
      <c r="OS57" s="7">
        <v>47083</v>
      </c>
      <c r="OT57" s="7">
        <v>0</v>
      </c>
      <c r="OU57" s="7">
        <v>0</v>
      </c>
      <c r="OV57" s="9"/>
      <c r="OW57" s="150">
        <f t="shared" si="0"/>
        <v>925448</v>
      </c>
      <c r="OX57" s="6">
        <f t="shared" si="1"/>
        <v>4.6431427639665852</v>
      </c>
      <c r="OY57" s="153"/>
      <c r="OZ57" s="6"/>
    </row>
    <row r="58" spans="1:437" s="7" customFormat="1">
      <c r="A58" s="27" t="s">
        <v>33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395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0</v>
      </c>
      <c r="EK58" s="7">
        <v>0</v>
      </c>
      <c r="EL58" s="7">
        <v>0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  <c r="FF58" s="7">
        <v>0</v>
      </c>
      <c r="FG58" s="7">
        <v>0</v>
      </c>
      <c r="FH58" s="7">
        <v>0</v>
      </c>
      <c r="FI58" s="7">
        <v>0</v>
      </c>
      <c r="FJ58" s="7">
        <v>0</v>
      </c>
      <c r="FK58" s="7">
        <v>0</v>
      </c>
      <c r="FL58" s="7">
        <v>0</v>
      </c>
      <c r="FM58" s="7">
        <v>0</v>
      </c>
      <c r="FN58" s="7">
        <v>0</v>
      </c>
      <c r="FO58" s="7">
        <v>0</v>
      </c>
      <c r="FP58" s="7">
        <v>0</v>
      </c>
      <c r="FQ58" s="7">
        <v>0</v>
      </c>
      <c r="FR58" s="7">
        <v>0</v>
      </c>
      <c r="FS58" s="7">
        <v>0</v>
      </c>
      <c r="FT58" s="7">
        <v>0</v>
      </c>
      <c r="FU58" s="7">
        <v>0</v>
      </c>
      <c r="FV58" s="7">
        <v>0</v>
      </c>
      <c r="FW58" s="7">
        <v>0</v>
      </c>
      <c r="FX58" s="7">
        <v>0</v>
      </c>
      <c r="FY58" s="7">
        <v>0</v>
      </c>
      <c r="FZ58" s="7">
        <v>0</v>
      </c>
      <c r="GA58" s="7">
        <v>0</v>
      </c>
      <c r="GB58" s="7">
        <v>0</v>
      </c>
      <c r="GC58" s="7">
        <v>0</v>
      </c>
      <c r="GD58" s="7">
        <v>0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0</v>
      </c>
      <c r="HE58" s="7">
        <v>0</v>
      </c>
      <c r="HF58" s="7">
        <v>0</v>
      </c>
      <c r="HG58" s="7">
        <v>0</v>
      </c>
      <c r="HH58" s="7">
        <v>0</v>
      </c>
      <c r="HI58" s="7">
        <v>0</v>
      </c>
      <c r="HJ58" s="7">
        <v>0</v>
      </c>
      <c r="HK58" s="7">
        <v>0</v>
      </c>
      <c r="HL58" s="7">
        <v>0</v>
      </c>
      <c r="HM58" s="7">
        <v>0</v>
      </c>
      <c r="HN58" s="7">
        <v>0</v>
      </c>
      <c r="HO58" s="7">
        <v>0</v>
      </c>
      <c r="HP58" s="7">
        <v>0</v>
      </c>
      <c r="HQ58" s="7">
        <v>0</v>
      </c>
      <c r="HR58" s="7">
        <v>0</v>
      </c>
      <c r="HS58" s="7">
        <v>0</v>
      </c>
      <c r="HT58" s="7">
        <v>0</v>
      </c>
      <c r="HU58" s="7">
        <v>0</v>
      </c>
      <c r="HV58" s="7">
        <v>0</v>
      </c>
      <c r="HW58" s="7">
        <v>0</v>
      </c>
      <c r="HX58" s="7">
        <v>0</v>
      </c>
      <c r="HY58" s="7">
        <v>0</v>
      </c>
      <c r="HZ58" s="7">
        <v>0</v>
      </c>
      <c r="IA58" s="7">
        <v>0</v>
      </c>
      <c r="IB58" s="7">
        <v>0</v>
      </c>
      <c r="IC58" s="7">
        <v>0</v>
      </c>
      <c r="ID58" s="7">
        <v>0</v>
      </c>
      <c r="IE58" s="7">
        <v>0</v>
      </c>
      <c r="IF58" s="7">
        <v>0</v>
      </c>
      <c r="IG58" s="7">
        <v>0</v>
      </c>
      <c r="IH58" s="7">
        <v>0</v>
      </c>
      <c r="II58" s="7">
        <v>0</v>
      </c>
      <c r="IJ58" s="7">
        <v>0</v>
      </c>
      <c r="IK58" s="7">
        <v>0</v>
      </c>
      <c r="IL58" s="7">
        <v>0</v>
      </c>
      <c r="IM58" s="7">
        <v>0</v>
      </c>
      <c r="IN58" s="7">
        <v>0</v>
      </c>
      <c r="IO58" s="7">
        <v>0</v>
      </c>
      <c r="IP58" s="7">
        <v>0</v>
      </c>
      <c r="IQ58" s="7">
        <v>0</v>
      </c>
      <c r="IR58" s="7">
        <v>0</v>
      </c>
      <c r="IS58" s="7">
        <v>0</v>
      </c>
      <c r="IT58" s="7">
        <v>0</v>
      </c>
      <c r="IU58" s="7">
        <v>0</v>
      </c>
      <c r="IV58" s="7">
        <v>0</v>
      </c>
      <c r="IW58" s="7">
        <v>0</v>
      </c>
      <c r="IX58" s="7">
        <v>0</v>
      </c>
      <c r="IY58" s="7">
        <v>0</v>
      </c>
      <c r="IZ58" s="7">
        <v>0</v>
      </c>
      <c r="JA58" s="7">
        <v>0</v>
      </c>
      <c r="JB58" s="7">
        <v>0</v>
      </c>
      <c r="JC58" s="7">
        <v>0</v>
      </c>
      <c r="JD58" s="7">
        <v>0</v>
      </c>
      <c r="JE58" s="7">
        <v>0</v>
      </c>
      <c r="JF58" s="7">
        <v>0</v>
      </c>
      <c r="JG58" s="7">
        <v>0</v>
      </c>
      <c r="JH58" s="7">
        <v>0</v>
      </c>
      <c r="JI58" s="7">
        <v>0</v>
      </c>
      <c r="JJ58" s="7">
        <v>0</v>
      </c>
      <c r="JK58" s="7">
        <v>0</v>
      </c>
      <c r="JL58" s="7">
        <v>0</v>
      </c>
      <c r="JM58" s="7">
        <v>0</v>
      </c>
      <c r="JN58" s="7">
        <v>0</v>
      </c>
      <c r="JO58" s="7">
        <v>0</v>
      </c>
      <c r="JP58" s="7">
        <v>0</v>
      </c>
      <c r="JQ58" s="7">
        <v>0</v>
      </c>
      <c r="JR58" s="7">
        <v>0</v>
      </c>
      <c r="JS58" s="7">
        <v>0</v>
      </c>
      <c r="JT58" s="7">
        <v>0</v>
      </c>
      <c r="JU58" s="7">
        <v>0</v>
      </c>
      <c r="JV58" s="7">
        <v>0</v>
      </c>
      <c r="JW58" s="7">
        <v>0</v>
      </c>
      <c r="JX58" s="7">
        <v>0</v>
      </c>
      <c r="JY58" s="7">
        <v>0</v>
      </c>
      <c r="JZ58" s="7">
        <v>0</v>
      </c>
      <c r="KA58" s="7">
        <v>0</v>
      </c>
      <c r="KB58" s="7">
        <v>0</v>
      </c>
      <c r="KC58" s="7">
        <v>0</v>
      </c>
      <c r="KD58" s="7">
        <v>0</v>
      </c>
      <c r="KE58" s="7">
        <v>0</v>
      </c>
      <c r="KF58" s="7">
        <v>0</v>
      </c>
      <c r="KG58" s="7">
        <v>0</v>
      </c>
      <c r="KH58" s="7">
        <v>0</v>
      </c>
      <c r="KI58" s="7">
        <v>0</v>
      </c>
      <c r="KJ58" s="7">
        <v>0</v>
      </c>
      <c r="KK58" s="7">
        <v>0</v>
      </c>
      <c r="KL58" s="7">
        <v>0</v>
      </c>
      <c r="KM58" s="7">
        <v>0</v>
      </c>
      <c r="KN58" s="7">
        <v>0</v>
      </c>
      <c r="KO58" s="7">
        <v>0</v>
      </c>
      <c r="KP58" s="7">
        <v>0</v>
      </c>
      <c r="KQ58" s="7">
        <v>0</v>
      </c>
      <c r="KR58" s="7">
        <v>0</v>
      </c>
      <c r="KS58" s="7">
        <v>0</v>
      </c>
      <c r="KT58" s="7">
        <v>0</v>
      </c>
      <c r="KU58" s="7">
        <v>0</v>
      </c>
      <c r="KV58" s="7">
        <v>0</v>
      </c>
      <c r="KW58" s="7">
        <v>0</v>
      </c>
      <c r="KX58" s="7">
        <v>0</v>
      </c>
      <c r="KY58" s="7">
        <v>0</v>
      </c>
      <c r="KZ58" s="7">
        <v>0</v>
      </c>
      <c r="LA58" s="7">
        <v>0</v>
      </c>
      <c r="LB58" s="7">
        <v>0</v>
      </c>
      <c r="LC58" s="7">
        <v>0</v>
      </c>
      <c r="LD58" s="7">
        <v>0</v>
      </c>
      <c r="LE58" s="7">
        <v>0</v>
      </c>
      <c r="LF58" s="7">
        <v>0</v>
      </c>
      <c r="LG58" s="7">
        <v>0</v>
      </c>
      <c r="LH58" s="7">
        <v>0</v>
      </c>
      <c r="LI58" s="7">
        <v>0</v>
      </c>
      <c r="LJ58" s="7">
        <v>0</v>
      </c>
      <c r="LK58" s="7">
        <v>0</v>
      </c>
      <c r="LL58" s="7">
        <v>0</v>
      </c>
      <c r="LM58" s="7">
        <v>0</v>
      </c>
      <c r="LN58" s="7">
        <v>0</v>
      </c>
      <c r="LO58" s="7">
        <v>0</v>
      </c>
      <c r="LP58" s="7">
        <v>0</v>
      </c>
      <c r="LQ58" s="7">
        <v>0</v>
      </c>
      <c r="LR58" s="7">
        <v>0</v>
      </c>
      <c r="LS58" s="7">
        <v>0</v>
      </c>
      <c r="LT58" s="7">
        <v>0</v>
      </c>
      <c r="LU58" s="7">
        <v>0</v>
      </c>
      <c r="LV58" s="7">
        <v>0</v>
      </c>
      <c r="LW58" s="7">
        <v>0</v>
      </c>
      <c r="LX58" s="7">
        <v>0</v>
      </c>
      <c r="LY58" s="7">
        <v>0</v>
      </c>
      <c r="LZ58" s="7">
        <v>0</v>
      </c>
      <c r="MA58" s="7">
        <v>0</v>
      </c>
      <c r="MB58" s="7">
        <v>0</v>
      </c>
      <c r="MC58" s="118">
        <v>0</v>
      </c>
      <c r="MD58" s="7">
        <v>0</v>
      </c>
      <c r="ME58" s="7">
        <v>0</v>
      </c>
      <c r="MF58" s="7">
        <v>0</v>
      </c>
      <c r="MG58" s="7">
        <v>0</v>
      </c>
      <c r="MH58" s="7">
        <v>0</v>
      </c>
      <c r="MI58" s="7">
        <v>0</v>
      </c>
      <c r="MJ58" s="7">
        <v>0</v>
      </c>
      <c r="MK58" s="7">
        <v>0</v>
      </c>
      <c r="ML58" s="7">
        <v>0</v>
      </c>
      <c r="MM58" s="110">
        <v>0</v>
      </c>
      <c r="MN58" s="7">
        <v>0</v>
      </c>
      <c r="MO58" s="7">
        <v>0</v>
      </c>
      <c r="MP58" s="7">
        <v>0</v>
      </c>
      <c r="MQ58" s="7">
        <v>0</v>
      </c>
      <c r="MR58" s="7">
        <v>0</v>
      </c>
      <c r="MS58" s="7">
        <v>0</v>
      </c>
      <c r="MT58" s="7">
        <v>0</v>
      </c>
      <c r="MU58" s="7">
        <v>0</v>
      </c>
      <c r="MV58" s="7">
        <v>0</v>
      </c>
      <c r="MW58" s="7">
        <v>0</v>
      </c>
      <c r="MX58" s="7">
        <v>0</v>
      </c>
      <c r="MY58" s="7">
        <v>0</v>
      </c>
      <c r="MZ58" s="7">
        <v>0</v>
      </c>
      <c r="NA58" s="118">
        <v>0</v>
      </c>
      <c r="NB58" s="7">
        <v>0</v>
      </c>
      <c r="NC58" s="7">
        <v>0</v>
      </c>
      <c r="ND58" s="7">
        <v>0</v>
      </c>
      <c r="NE58" s="7">
        <v>0</v>
      </c>
      <c r="NF58" s="7">
        <v>0</v>
      </c>
      <c r="NG58" s="7">
        <v>0</v>
      </c>
      <c r="NH58" s="7">
        <v>0</v>
      </c>
      <c r="NI58" s="7">
        <v>0</v>
      </c>
      <c r="NJ58" s="7">
        <v>0</v>
      </c>
      <c r="NK58" s="7">
        <v>0</v>
      </c>
      <c r="NL58" s="7">
        <v>0</v>
      </c>
      <c r="NM58" s="7">
        <v>0</v>
      </c>
      <c r="NN58" s="7">
        <v>0</v>
      </c>
      <c r="NO58" s="7">
        <v>0</v>
      </c>
      <c r="NP58" s="7">
        <v>0</v>
      </c>
      <c r="NQ58" s="7">
        <v>0</v>
      </c>
      <c r="NR58" s="7">
        <v>0</v>
      </c>
      <c r="NS58" s="7">
        <v>0</v>
      </c>
      <c r="NT58" s="7">
        <v>0</v>
      </c>
      <c r="NU58" s="7">
        <v>0</v>
      </c>
      <c r="NV58" s="7">
        <v>0</v>
      </c>
      <c r="NW58" s="7">
        <v>0</v>
      </c>
      <c r="NX58" s="7">
        <v>0</v>
      </c>
      <c r="NY58" s="7">
        <v>0</v>
      </c>
      <c r="NZ58" s="7">
        <v>0</v>
      </c>
      <c r="OA58" s="7">
        <v>0</v>
      </c>
      <c r="OB58" s="7">
        <v>0</v>
      </c>
      <c r="OC58" s="7">
        <v>0</v>
      </c>
      <c r="OD58" s="7">
        <v>0</v>
      </c>
      <c r="OE58" s="7">
        <v>0</v>
      </c>
      <c r="OF58" s="7">
        <v>0</v>
      </c>
      <c r="OG58" s="7">
        <v>0</v>
      </c>
      <c r="OH58" s="7">
        <v>0</v>
      </c>
      <c r="OI58" s="7">
        <v>0</v>
      </c>
      <c r="OJ58" s="7">
        <v>0</v>
      </c>
      <c r="OK58" s="7">
        <v>0</v>
      </c>
      <c r="OL58" s="7">
        <v>0</v>
      </c>
      <c r="OM58" s="7">
        <v>0</v>
      </c>
      <c r="ON58" s="7">
        <v>0</v>
      </c>
      <c r="OO58" s="7">
        <v>0</v>
      </c>
      <c r="OP58" s="7">
        <v>0</v>
      </c>
      <c r="OQ58" s="7">
        <v>0</v>
      </c>
      <c r="OR58" s="7">
        <v>0</v>
      </c>
      <c r="OS58" s="7">
        <v>0</v>
      </c>
      <c r="OT58" s="7">
        <v>0</v>
      </c>
      <c r="OU58" s="7">
        <v>0</v>
      </c>
      <c r="OV58" s="9"/>
      <c r="OW58" s="150">
        <f t="shared" si="0"/>
        <v>395</v>
      </c>
      <c r="OX58" s="6">
        <f t="shared" si="1"/>
        <v>1.9817876226074305E-3</v>
      </c>
      <c r="OY58" s="153"/>
      <c r="OZ58" s="6"/>
    </row>
    <row r="59" spans="1:437" s="7" customFormat="1">
      <c r="A59" s="28" t="s">
        <v>34</v>
      </c>
      <c r="B59" s="7">
        <v>20120</v>
      </c>
      <c r="C59" s="7">
        <v>0</v>
      </c>
      <c r="D59" s="7">
        <v>92194</v>
      </c>
      <c r="E59" s="7">
        <v>1497643</v>
      </c>
      <c r="F59" s="7">
        <v>502765</v>
      </c>
      <c r="G59" s="7">
        <v>618091</v>
      </c>
      <c r="H59" s="7">
        <v>0</v>
      </c>
      <c r="I59" s="7">
        <v>113454</v>
      </c>
      <c r="J59" s="7">
        <v>91919</v>
      </c>
      <c r="K59" s="7">
        <v>32673</v>
      </c>
      <c r="L59" s="7">
        <v>347545</v>
      </c>
      <c r="M59" s="7">
        <v>288880</v>
      </c>
      <c r="N59" s="7">
        <v>177564</v>
      </c>
      <c r="O59" s="7">
        <v>159506</v>
      </c>
      <c r="P59" s="7">
        <v>751387</v>
      </c>
      <c r="Q59" s="7">
        <v>132549</v>
      </c>
      <c r="R59" s="7">
        <v>71431</v>
      </c>
      <c r="S59" s="7">
        <v>0</v>
      </c>
      <c r="T59" s="7">
        <v>490680</v>
      </c>
      <c r="U59" s="7">
        <v>122347</v>
      </c>
      <c r="V59" s="7">
        <v>427230</v>
      </c>
      <c r="W59" s="7">
        <v>210009</v>
      </c>
      <c r="X59" s="7">
        <v>274618</v>
      </c>
      <c r="Y59" s="7">
        <v>370262</v>
      </c>
      <c r="Z59" s="7">
        <v>398503</v>
      </c>
      <c r="AA59" s="7">
        <v>412174</v>
      </c>
      <c r="AB59" s="7">
        <v>424405</v>
      </c>
      <c r="AC59" s="7">
        <v>452525</v>
      </c>
      <c r="AD59" s="7">
        <v>2380079</v>
      </c>
      <c r="AE59" s="7">
        <v>0</v>
      </c>
      <c r="AF59" s="7">
        <v>258652</v>
      </c>
      <c r="AG59" s="7">
        <v>260943</v>
      </c>
      <c r="AH59" s="7">
        <v>172139</v>
      </c>
      <c r="AI59" s="7">
        <v>172030</v>
      </c>
      <c r="AJ59" s="7">
        <v>223021</v>
      </c>
      <c r="AK59" s="7">
        <v>176689</v>
      </c>
      <c r="AL59" s="7">
        <v>273800</v>
      </c>
      <c r="AM59" s="7">
        <v>262174</v>
      </c>
      <c r="AN59" s="7">
        <v>231454</v>
      </c>
      <c r="AO59" s="7">
        <v>58750</v>
      </c>
      <c r="AP59" s="7">
        <v>168085</v>
      </c>
      <c r="AQ59" s="7">
        <v>211744</v>
      </c>
      <c r="AR59" s="7">
        <v>61373</v>
      </c>
      <c r="AS59" s="7">
        <v>98474</v>
      </c>
      <c r="AT59" s="7">
        <v>240622</v>
      </c>
      <c r="AU59" s="7">
        <v>181153</v>
      </c>
      <c r="AV59" s="7">
        <v>42989</v>
      </c>
      <c r="AW59" s="7">
        <v>522458</v>
      </c>
      <c r="AX59" s="7">
        <v>142096</v>
      </c>
      <c r="AY59" s="7">
        <v>177661</v>
      </c>
      <c r="AZ59" s="7">
        <v>58898</v>
      </c>
      <c r="BA59" s="7">
        <v>75547</v>
      </c>
      <c r="BB59" s="7">
        <v>144508</v>
      </c>
      <c r="BC59" s="7">
        <v>27918</v>
      </c>
      <c r="BD59" s="7">
        <v>354341</v>
      </c>
      <c r="BE59" s="7">
        <v>108465</v>
      </c>
      <c r="BF59" s="7">
        <v>169962</v>
      </c>
      <c r="BG59" s="7">
        <v>51507</v>
      </c>
      <c r="BH59" s="7">
        <v>618245</v>
      </c>
      <c r="BI59" s="7">
        <v>74685</v>
      </c>
      <c r="BJ59" s="7">
        <v>1588842</v>
      </c>
      <c r="BK59" s="7">
        <v>793461</v>
      </c>
      <c r="BL59" s="7">
        <v>15956</v>
      </c>
      <c r="BM59" s="7">
        <v>0</v>
      </c>
      <c r="BN59" s="7">
        <v>116297</v>
      </c>
      <c r="BO59" s="7">
        <v>309683</v>
      </c>
      <c r="BP59" s="7">
        <v>93638</v>
      </c>
      <c r="BQ59" s="7">
        <v>328244</v>
      </c>
      <c r="BR59" s="7">
        <v>245467</v>
      </c>
      <c r="BS59" s="7">
        <v>35459</v>
      </c>
      <c r="BT59" s="7">
        <v>107770</v>
      </c>
      <c r="BU59" s="7">
        <v>206571</v>
      </c>
      <c r="BV59" s="7">
        <v>22723</v>
      </c>
      <c r="BW59" s="7">
        <v>33757</v>
      </c>
      <c r="BX59" s="7">
        <v>2089</v>
      </c>
      <c r="BY59" s="7">
        <v>206944</v>
      </c>
      <c r="BZ59" s="7">
        <v>16368</v>
      </c>
      <c r="CA59" s="7">
        <v>4377</v>
      </c>
      <c r="CB59" s="7">
        <v>0</v>
      </c>
      <c r="CC59" s="7">
        <v>178858</v>
      </c>
      <c r="CD59" s="7">
        <v>69136</v>
      </c>
      <c r="CE59" s="7">
        <v>285645</v>
      </c>
      <c r="CF59" s="7">
        <v>548822</v>
      </c>
      <c r="CG59" s="7">
        <v>33221</v>
      </c>
      <c r="CH59" s="7">
        <v>317134</v>
      </c>
      <c r="CI59" s="7">
        <v>347060</v>
      </c>
      <c r="CJ59" s="7">
        <v>504883</v>
      </c>
      <c r="CK59" s="7">
        <v>274713</v>
      </c>
      <c r="CL59" s="7">
        <v>510081</v>
      </c>
      <c r="CM59" s="7">
        <v>249300</v>
      </c>
      <c r="CN59" s="7">
        <v>387047</v>
      </c>
      <c r="CO59" s="7">
        <v>43110</v>
      </c>
      <c r="CP59" s="7">
        <v>196633</v>
      </c>
      <c r="CQ59" s="7">
        <v>76736</v>
      </c>
      <c r="CR59" s="7">
        <v>86841</v>
      </c>
      <c r="CS59" s="7">
        <v>442192</v>
      </c>
      <c r="CT59" s="7">
        <v>300244</v>
      </c>
      <c r="CU59" s="7">
        <v>301069</v>
      </c>
      <c r="CV59" s="7">
        <v>281243</v>
      </c>
      <c r="CW59" s="7">
        <v>183772</v>
      </c>
      <c r="CX59" s="7">
        <v>149349</v>
      </c>
      <c r="CY59" s="7">
        <v>82087</v>
      </c>
      <c r="CZ59" s="7">
        <v>219236</v>
      </c>
      <c r="DA59" s="7">
        <v>251338</v>
      </c>
      <c r="DB59" s="7">
        <v>245501</v>
      </c>
      <c r="DC59" s="7">
        <v>280562</v>
      </c>
      <c r="DD59" s="7">
        <v>196183</v>
      </c>
      <c r="DE59" s="7">
        <v>0</v>
      </c>
      <c r="DF59" s="7">
        <v>0</v>
      </c>
      <c r="DG59" s="7">
        <v>201949</v>
      </c>
      <c r="DH59" s="7">
        <v>248841</v>
      </c>
      <c r="DI59" s="7">
        <v>46593</v>
      </c>
      <c r="DJ59" s="7">
        <v>517266</v>
      </c>
      <c r="DK59" s="7">
        <v>0</v>
      </c>
      <c r="DL59" s="7">
        <v>135099</v>
      </c>
      <c r="DM59" s="7">
        <v>231826</v>
      </c>
      <c r="DN59" s="7">
        <v>37650</v>
      </c>
      <c r="DO59" s="7">
        <v>394524</v>
      </c>
      <c r="DP59" s="7">
        <v>68606</v>
      </c>
      <c r="DQ59" s="7">
        <v>0</v>
      </c>
      <c r="DR59" s="7">
        <v>11714</v>
      </c>
      <c r="DS59" s="7">
        <v>92246</v>
      </c>
      <c r="DT59" s="7">
        <v>422135</v>
      </c>
      <c r="DU59" s="7">
        <v>168361</v>
      </c>
      <c r="DV59" s="7">
        <v>101823</v>
      </c>
      <c r="DW59" s="7">
        <v>1548271</v>
      </c>
      <c r="DX59" s="7">
        <v>169478</v>
      </c>
      <c r="DY59" s="7">
        <v>97464</v>
      </c>
      <c r="DZ59" s="7">
        <v>99719</v>
      </c>
      <c r="EA59" s="7">
        <v>567472</v>
      </c>
      <c r="EB59" s="7">
        <v>315758</v>
      </c>
      <c r="EC59" s="7">
        <v>217494</v>
      </c>
      <c r="ED59" s="7">
        <v>155345</v>
      </c>
      <c r="EE59" s="7">
        <v>119333</v>
      </c>
      <c r="EF59" s="7">
        <v>24104</v>
      </c>
      <c r="EG59" s="7">
        <v>100763</v>
      </c>
      <c r="EH59" s="7">
        <v>28817</v>
      </c>
      <c r="EI59" s="7">
        <v>279592</v>
      </c>
      <c r="EJ59" s="7">
        <v>143948</v>
      </c>
      <c r="EK59" s="7">
        <v>226999</v>
      </c>
      <c r="EL59" s="7">
        <v>137365</v>
      </c>
      <c r="EM59" s="7">
        <v>0</v>
      </c>
      <c r="EN59" s="7">
        <v>379092</v>
      </c>
      <c r="EO59" s="7">
        <v>280524</v>
      </c>
      <c r="EP59" s="7">
        <v>451909</v>
      </c>
      <c r="EQ59" s="7">
        <v>209793</v>
      </c>
      <c r="ER59" s="7">
        <v>530002</v>
      </c>
      <c r="ES59" s="7">
        <v>191491</v>
      </c>
      <c r="ET59" s="7">
        <v>341972</v>
      </c>
      <c r="EU59" s="7">
        <v>0</v>
      </c>
      <c r="EV59" s="7">
        <v>26220</v>
      </c>
      <c r="EW59" s="7">
        <v>286036</v>
      </c>
      <c r="EX59" s="7">
        <v>0</v>
      </c>
      <c r="EY59" s="7">
        <v>828057</v>
      </c>
      <c r="EZ59" s="7">
        <v>102445</v>
      </c>
      <c r="FA59" s="7">
        <v>304908</v>
      </c>
      <c r="FB59" s="7">
        <v>170905</v>
      </c>
      <c r="FC59" s="7">
        <v>343082</v>
      </c>
      <c r="FD59" s="7">
        <v>137617</v>
      </c>
      <c r="FE59" s="7">
        <v>359832</v>
      </c>
      <c r="FF59" s="7">
        <v>0</v>
      </c>
      <c r="FG59" s="7">
        <v>95343</v>
      </c>
      <c r="FH59" s="7">
        <v>249366</v>
      </c>
      <c r="FI59" s="7">
        <v>240621</v>
      </c>
      <c r="FJ59" s="7">
        <v>195778</v>
      </c>
      <c r="FK59" s="7">
        <v>243466</v>
      </c>
      <c r="FL59" s="7">
        <v>192938</v>
      </c>
      <c r="FM59" s="7">
        <v>999890</v>
      </c>
      <c r="FN59" s="7">
        <v>296124</v>
      </c>
      <c r="FO59" s="7">
        <v>504890</v>
      </c>
      <c r="FP59" s="7">
        <v>843271</v>
      </c>
      <c r="FQ59" s="7">
        <v>43524</v>
      </c>
      <c r="FR59" s="7">
        <v>496438</v>
      </c>
      <c r="FS59" s="7">
        <v>57145</v>
      </c>
      <c r="FT59" s="7">
        <v>262868</v>
      </c>
      <c r="FU59" s="7">
        <v>79582</v>
      </c>
      <c r="FV59" s="7">
        <v>0</v>
      </c>
      <c r="FW59" s="7">
        <v>1274468</v>
      </c>
      <c r="FX59" s="7">
        <v>483815</v>
      </c>
      <c r="FY59" s="7">
        <v>0</v>
      </c>
      <c r="FZ59" s="7">
        <v>52317</v>
      </c>
      <c r="GA59" s="7">
        <v>86299</v>
      </c>
      <c r="GB59" s="7">
        <v>439975</v>
      </c>
      <c r="GC59" s="7">
        <v>517266</v>
      </c>
      <c r="GD59" s="7">
        <v>1018535</v>
      </c>
      <c r="GE59" s="7">
        <v>38144</v>
      </c>
      <c r="GF59" s="7">
        <v>127279</v>
      </c>
      <c r="GG59" s="7">
        <v>0</v>
      </c>
      <c r="GH59" s="7">
        <v>41006</v>
      </c>
      <c r="GI59" s="7">
        <v>43104</v>
      </c>
      <c r="GJ59" s="7">
        <v>346655</v>
      </c>
      <c r="GK59" s="7">
        <v>165976</v>
      </c>
      <c r="GL59" s="7">
        <v>56588</v>
      </c>
      <c r="GM59" s="7">
        <v>0</v>
      </c>
      <c r="GN59" s="7">
        <v>23844</v>
      </c>
      <c r="GO59" s="7">
        <v>56598</v>
      </c>
      <c r="GP59" s="7">
        <v>347692</v>
      </c>
      <c r="GQ59" s="7">
        <v>138172</v>
      </c>
      <c r="GR59" s="7">
        <v>277153</v>
      </c>
      <c r="GS59" s="7">
        <v>154086</v>
      </c>
      <c r="GT59" s="7">
        <v>65744</v>
      </c>
      <c r="GU59" s="7">
        <v>625764</v>
      </c>
      <c r="GV59" s="7">
        <v>1162769</v>
      </c>
      <c r="GW59" s="7">
        <v>0</v>
      </c>
      <c r="GX59" s="7">
        <v>53918</v>
      </c>
      <c r="GY59" s="7">
        <v>53533</v>
      </c>
      <c r="GZ59" s="7">
        <v>73256</v>
      </c>
      <c r="HA59" s="7">
        <v>588455</v>
      </c>
      <c r="HB59" s="7">
        <v>76206</v>
      </c>
      <c r="HC59" s="7">
        <v>47322</v>
      </c>
      <c r="HD59" s="7">
        <v>247257</v>
      </c>
      <c r="HE59" s="7">
        <v>122832</v>
      </c>
      <c r="HF59" s="7">
        <v>133901</v>
      </c>
      <c r="HG59" s="7">
        <v>0</v>
      </c>
      <c r="HH59" s="7">
        <v>607635</v>
      </c>
      <c r="HI59" s="7">
        <v>386685</v>
      </c>
      <c r="HJ59" s="7">
        <v>412070</v>
      </c>
      <c r="HK59" s="7">
        <v>693134</v>
      </c>
      <c r="HL59" s="7">
        <v>243435</v>
      </c>
      <c r="HM59" s="7">
        <v>473712</v>
      </c>
      <c r="HN59" s="7">
        <v>842197</v>
      </c>
      <c r="HO59" s="7">
        <v>1300906</v>
      </c>
      <c r="HP59" s="7">
        <v>992420</v>
      </c>
      <c r="HQ59" s="7">
        <v>663301</v>
      </c>
      <c r="HR59" s="7">
        <v>102907</v>
      </c>
      <c r="HS59" s="7">
        <v>188027</v>
      </c>
      <c r="HT59" s="7">
        <v>702331</v>
      </c>
      <c r="HU59" s="7">
        <v>277423</v>
      </c>
      <c r="HV59" s="7">
        <v>159926</v>
      </c>
      <c r="HW59" s="7">
        <v>116784</v>
      </c>
      <c r="HX59" s="7">
        <v>322158</v>
      </c>
      <c r="HY59" s="7">
        <v>176370</v>
      </c>
      <c r="HZ59" s="7">
        <v>76073</v>
      </c>
      <c r="IA59" s="7">
        <v>0</v>
      </c>
      <c r="IB59" s="7">
        <v>187820</v>
      </c>
      <c r="IC59" s="7">
        <v>54379</v>
      </c>
      <c r="ID59" s="7">
        <v>61337</v>
      </c>
      <c r="IE59" s="7">
        <v>0</v>
      </c>
      <c r="IF59" s="7">
        <v>23451</v>
      </c>
      <c r="IG59" s="7">
        <v>54075</v>
      </c>
      <c r="IH59" s="7">
        <v>591703</v>
      </c>
      <c r="II59" s="7">
        <v>81748</v>
      </c>
      <c r="IJ59" s="7">
        <v>145970</v>
      </c>
      <c r="IK59" s="7">
        <v>150763</v>
      </c>
      <c r="IL59" s="7">
        <v>339024</v>
      </c>
      <c r="IM59" s="7">
        <v>131038</v>
      </c>
      <c r="IN59" s="7">
        <v>152327</v>
      </c>
      <c r="IO59" s="7">
        <v>175576</v>
      </c>
      <c r="IP59" s="7">
        <v>414770</v>
      </c>
      <c r="IQ59" s="7">
        <v>168197</v>
      </c>
      <c r="IR59" s="7">
        <v>201537</v>
      </c>
      <c r="IS59" s="7">
        <v>327601</v>
      </c>
      <c r="IT59" s="7">
        <v>214982</v>
      </c>
      <c r="IU59" s="7">
        <v>313871</v>
      </c>
      <c r="IV59" s="7">
        <v>105017</v>
      </c>
      <c r="IW59" s="7">
        <v>335332</v>
      </c>
      <c r="IX59" s="7">
        <v>66587</v>
      </c>
      <c r="IY59" s="7">
        <v>23720</v>
      </c>
      <c r="IZ59" s="7">
        <v>22858</v>
      </c>
      <c r="JA59" s="7">
        <v>42154</v>
      </c>
      <c r="JB59" s="7">
        <v>35366</v>
      </c>
      <c r="JC59" s="7">
        <v>532108</v>
      </c>
      <c r="JD59" s="7">
        <v>68661</v>
      </c>
      <c r="JE59" s="7">
        <v>266991</v>
      </c>
      <c r="JF59" s="7">
        <v>326319</v>
      </c>
      <c r="JG59" s="7">
        <v>169603</v>
      </c>
      <c r="JH59" s="7">
        <v>114166</v>
      </c>
      <c r="JI59" s="7">
        <v>520267</v>
      </c>
      <c r="JJ59" s="7">
        <v>451196</v>
      </c>
      <c r="JK59" s="7">
        <v>231702</v>
      </c>
      <c r="JL59" s="7">
        <v>142893</v>
      </c>
      <c r="JM59" s="7">
        <v>239793</v>
      </c>
      <c r="JN59" s="7">
        <v>376878</v>
      </c>
      <c r="JO59" s="7">
        <v>599715</v>
      </c>
      <c r="JP59" s="7">
        <v>253107</v>
      </c>
      <c r="JQ59" s="7">
        <v>346233</v>
      </c>
      <c r="JR59" s="7">
        <v>157818</v>
      </c>
      <c r="JS59" s="7">
        <v>438869</v>
      </c>
      <c r="JT59" s="7">
        <v>325335</v>
      </c>
      <c r="JU59" s="7">
        <v>526740</v>
      </c>
      <c r="JV59" s="7">
        <v>701327</v>
      </c>
      <c r="JW59" s="7">
        <v>354995</v>
      </c>
      <c r="JX59" s="7">
        <v>36638</v>
      </c>
      <c r="JY59" s="7">
        <v>421254</v>
      </c>
      <c r="JZ59" s="7">
        <v>0</v>
      </c>
      <c r="KA59" s="7">
        <v>29977</v>
      </c>
      <c r="KB59" s="7">
        <v>217854</v>
      </c>
      <c r="KC59" s="7">
        <v>181228</v>
      </c>
      <c r="KD59" s="7">
        <v>211</v>
      </c>
      <c r="KE59" s="7">
        <v>320480</v>
      </c>
      <c r="KF59" s="7">
        <v>966406</v>
      </c>
      <c r="KG59" s="7">
        <v>97021</v>
      </c>
      <c r="KH59" s="7">
        <v>46869</v>
      </c>
      <c r="KI59" s="7">
        <v>300511</v>
      </c>
      <c r="KJ59" s="7">
        <v>94670</v>
      </c>
      <c r="KK59" s="7">
        <v>27000</v>
      </c>
      <c r="KL59" s="7">
        <v>116635</v>
      </c>
      <c r="KM59" s="7">
        <v>303688</v>
      </c>
      <c r="KN59" s="7">
        <v>644108</v>
      </c>
      <c r="KO59" s="7">
        <v>76206</v>
      </c>
      <c r="KP59" s="7">
        <v>122189</v>
      </c>
      <c r="KQ59" s="7">
        <v>62247</v>
      </c>
      <c r="KR59" s="7">
        <v>0</v>
      </c>
      <c r="KS59" s="7">
        <v>19411</v>
      </c>
      <c r="KT59" s="7">
        <v>374202</v>
      </c>
      <c r="KU59" s="7">
        <v>84017</v>
      </c>
      <c r="KV59" s="7">
        <v>0</v>
      </c>
      <c r="KW59" s="7">
        <v>29560</v>
      </c>
      <c r="KX59" s="7">
        <v>168762</v>
      </c>
      <c r="KY59" s="7">
        <v>28043</v>
      </c>
      <c r="KZ59" s="7">
        <v>18839</v>
      </c>
      <c r="LA59" s="7">
        <v>253737</v>
      </c>
      <c r="LB59" s="7">
        <v>504107</v>
      </c>
      <c r="LC59" s="7">
        <v>259092</v>
      </c>
      <c r="LD59" s="7">
        <v>137980</v>
      </c>
      <c r="LE59" s="7">
        <v>105638</v>
      </c>
      <c r="LF59" s="7">
        <v>389620</v>
      </c>
      <c r="LG59" s="7">
        <v>76992</v>
      </c>
      <c r="LH59" s="7">
        <v>342851</v>
      </c>
      <c r="LI59" s="7">
        <v>113028</v>
      </c>
      <c r="LJ59" s="7">
        <v>0</v>
      </c>
      <c r="LK59" s="7">
        <v>21914</v>
      </c>
      <c r="LL59" s="7">
        <v>2569234</v>
      </c>
      <c r="LM59" s="7">
        <v>0</v>
      </c>
      <c r="LN59" s="7">
        <v>7164</v>
      </c>
      <c r="LO59" s="7">
        <v>507193</v>
      </c>
      <c r="LP59" s="7">
        <v>811600</v>
      </c>
      <c r="LQ59" s="7">
        <v>220550</v>
      </c>
      <c r="LR59" s="7">
        <v>136506</v>
      </c>
      <c r="LS59" s="7">
        <v>198368</v>
      </c>
      <c r="LT59" s="7">
        <v>17098</v>
      </c>
      <c r="LU59" s="7">
        <v>1122260</v>
      </c>
      <c r="LV59" s="7">
        <v>0</v>
      </c>
      <c r="LW59" s="7">
        <v>268815</v>
      </c>
      <c r="LX59" s="7">
        <v>285559</v>
      </c>
      <c r="LY59" s="7">
        <v>397062</v>
      </c>
      <c r="LZ59" s="7">
        <v>0</v>
      </c>
      <c r="MA59" s="7">
        <v>121374</v>
      </c>
      <c r="MB59" s="7">
        <v>45785</v>
      </c>
      <c r="MC59" s="119">
        <v>157402</v>
      </c>
      <c r="MD59" s="7">
        <v>107666</v>
      </c>
      <c r="ME59" s="7">
        <v>533869</v>
      </c>
      <c r="MF59" s="7">
        <v>0</v>
      </c>
      <c r="MG59" s="7">
        <v>119358</v>
      </c>
      <c r="MH59" s="7">
        <v>0</v>
      </c>
      <c r="MI59" s="7">
        <v>0</v>
      </c>
      <c r="MJ59" s="7">
        <v>0</v>
      </c>
      <c r="MK59" s="7">
        <v>0</v>
      </c>
      <c r="ML59" s="7">
        <v>593321</v>
      </c>
      <c r="MM59" s="112">
        <v>150724</v>
      </c>
      <c r="MN59" s="7">
        <v>707888</v>
      </c>
      <c r="MO59" s="7">
        <v>2041648</v>
      </c>
      <c r="MP59" s="7">
        <v>444741</v>
      </c>
      <c r="MQ59" s="7">
        <v>282185</v>
      </c>
      <c r="MR59" s="7">
        <v>508066</v>
      </c>
      <c r="MS59" s="7">
        <v>71700</v>
      </c>
      <c r="MT59" s="7">
        <v>195654</v>
      </c>
      <c r="MU59" s="7">
        <v>140408</v>
      </c>
      <c r="MV59" s="7">
        <v>64179</v>
      </c>
      <c r="MW59" s="7">
        <v>142121</v>
      </c>
      <c r="MX59" s="7">
        <v>108290</v>
      </c>
      <c r="MY59" s="7">
        <v>2316892</v>
      </c>
      <c r="MZ59" s="7">
        <v>197036</v>
      </c>
      <c r="NA59" s="119">
        <v>26682</v>
      </c>
      <c r="NB59" s="7">
        <v>19580</v>
      </c>
      <c r="NC59" s="7">
        <v>91087</v>
      </c>
      <c r="ND59" s="7">
        <v>7521</v>
      </c>
      <c r="NE59" s="7">
        <v>54354</v>
      </c>
      <c r="NF59" s="7">
        <v>106908</v>
      </c>
      <c r="NG59" s="7">
        <v>412189</v>
      </c>
      <c r="NH59" s="7">
        <v>75000</v>
      </c>
      <c r="NI59" s="7">
        <v>522054</v>
      </c>
      <c r="NJ59" s="7">
        <v>229076</v>
      </c>
      <c r="NK59" s="7">
        <v>158088</v>
      </c>
      <c r="NL59" s="7">
        <v>79278</v>
      </c>
      <c r="NM59" s="7">
        <v>212928</v>
      </c>
      <c r="NN59" s="7">
        <v>184912</v>
      </c>
      <c r="NO59" s="7">
        <v>0</v>
      </c>
      <c r="NP59" s="7">
        <v>603784</v>
      </c>
      <c r="NQ59" s="7">
        <v>200998</v>
      </c>
      <c r="NR59" s="7">
        <v>124910</v>
      </c>
      <c r="NS59" s="7">
        <v>44695</v>
      </c>
      <c r="NT59" s="7">
        <v>96009</v>
      </c>
      <c r="NU59" s="7">
        <v>835547</v>
      </c>
      <c r="NV59" s="7">
        <v>251726</v>
      </c>
      <c r="NW59" s="7">
        <v>0</v>
      </c>
      <c r="NX59" s="7">
        <v>565531</v>
      </c>
      <c r="NY59" s="7">
        <v>3940</v>
      </c>
      <c r="NZ59" s="7">
        <v>4868</v>
      </c>
      <c r="OA59" s="7">
        <v>235153</v>
      </c>
      <c r="OB59" s="7">
        <v>332877</v>
      </c>
      <c r="OC59" s="7">
        <v>497273</v>
      </c>
      <c r="OD59" s="7">
        <v>330374</v>
      </c>
      <c r="OE59" s="7">
        <v>20003</v>
      </c>
      <c r="OF59" s="7">
        <v>83208</v>
      </c>
      <c r="OG59" s="7">
        <v>390239</v>
      </c>
      <c r="OH59" s="7">
        <v>79307</v>
      </c>
      <c r="OI59" s="7">
        <v>188859</v>
      </c>
      <c r="OJ59" s="7">
        <v>0</v>
      </c>
      <c r="OK59" s="7">
        <v>42933</v>
      </c>
      <c r="OL59" s="7">
        <v>202257</v>
      </c>
      <c r="OM59" s="7">
        <v>604832</v>
      </c>
      <c r="ON59" s="7">
        <v>8722</v>
      </c>
      <c r="OO59" s="7">
        <v>78584</v>
      </c>
      <c r="OP59" s="7">
        <v>0</v>
      </c>
      <c r="OQ59" s="7">
        <v>1029523</v>
      </c>
      <c r="OR59" s="7">
        <v>233885</v>
      </c>
      <c r="OS59" s="7">
        <v>332742</v>
      </c>
      <c r="OT59" s="7">
        <v>206908</v>
      </c>
      <c r="OU59" s="7">
        <v>17276</v>
      </c>
      <c r="OV59" s="9"/>
      <c r="OW59" s="150">
        <f t="shared" si="0"/>
        <v>105960925</v>
      </c>
      <c r="OX59" s="6">
        <f t="shared" si="1"/>
        <v>531.62544213932722</v>
      </c>
      <c r="OY59" s="153"/>
      <c r="OZ59" s="6"/>
    </row>
    <row r="60" spans="1:437" s="7" customFormat="1">
      <c r="A60" s="27" t="s">
        <v>35</v>
      </c>
      <c r="B60" s="7">
        <v>633535</v>
      </c>
      <c r="C60" s="7">
        <v>5256480</v>
      </c>
      <c r="D60" s="7">
        <v>1176180</v>
      </c>
      <c r="E60" s="7">
        <v>10783063</v>
      </c>
      <c r="F60" s="7">
        <v>4834070</v>
      </c>
      <c r="G60" s="7">
        <v>7094789</v>
      </c>
      <c r="H60" s="7">
        <v>5023165</v>
      </c>
      <c r="I60" s="7">
        <v>1093438</v>
      </c>
      <c r="J60" s="7">
        <v>1534469</v>
      </c>
      <c r="K60" s="7">
        <v>1327058</v>
      </c>
      <c r="L60" s="7">
        <v>2913489</v>
      </c>
      <c r="M60" s="7">
        <v>3570934</v>
      </c>
      <c r="N60" s="7">
        <v>947467</v>
      </c>
      <c r="O60" s="7">
        <v>216496</v>
      </c>
      <c r="P60" s="7">
        <v>846803</v>
      </c>
      <c r="Q60" s="7">
        <v>1116123</v>
      </c>
      <c r="R60" s="7">
        <v>2810972</v>
      </c>
      <c r="S60" s="7">
        <v>5487995</v>
      </c>
      <c r="T60" s="7">
        <v>4051087</v>
      </c>
      <c r="U60" s="7">
        <v>1499093</v>
      </c>
      <c r="V60" s="7">
        <v>2589031</v>
      </c>
      <c r="W60" s="7">
        <v>2419247</v>
      </c>
      <c r="X60" s="7">
        <v>2220991</v>
      </c>
      <c r="Y60" s="7">
        <v>3859724</v>
      </c>
      <c r="Z60" s="7">
        <v>4294636</v>
      </c>
      <c r="AA60" s="7">
        <v>3625191</v>
      </c>
      <c r="AB60" s="7">
        <v>3828893</v>
      </c>
      <c r="AC60" s="7">
        <v>3731578</v>
      </c>
      <c r="AD60" s="7">
        <v>73309933</v>
      </c>
      <c r="AE60" s="7">
        <v>49932411</v>
      </c>
      <c r="AF60" s="7">
        <v>2562525</v>
      </c>
      <c r="AG60" s="7">
        <v>6504308</v>
      </c>
      <c r="AH60" s="7">
        <v>4265234</v>
      </c>
      <c r="AI60" s="7">
        <v>4126212</v>
      </c>
      <c r="AJ60" s="7">
        <v>4359290</v>
      </c>
      <c r="AK60" s="7">
        <v>4655621</v>
      </c>
      <c r="AL60" s="7">
        <v>5793214</v>
      </c>
      <c r="AM60" s="7">
        <v>6462290</v>
      </c>
      <c r="AN60" s="7">
        <v>7809071</v>
      </c>
      <c r="AO60" s="7">
        <v>3909103</v>
      </c>
      <c r="AP60" s="7">
        <v>4015532</v>
      </c>
      <c r="AQ60" s="7">
        <v>5853209</v>
      </c>
      <c r="AR60" s="7">
        <v>5028686</v>
      </c>
      <c r="AS60" s="7">
        <v>4167479</v>
      </c>
      <c r="AT60" s="7">
        <v>6544427</v>
      </c>
      <c r="AU60" s="7">
        <v>4807644</v>
      </c>
      <c r="AV60" s="7">
        <v>3822047</v>
      </c>
      <c r="AW60" s="7">
        <v>5811294</v>
      </c>
      <c r="AX60" s="7">
        <v>4169325</v>
      </c>
      <c r="AY60" s="7">
        <v>7858873</v>
      </c>
      <c r="AZ60" s="7">
        <v>6995879</v>
      </c>
      <c r="BA60" s="7">
        <v>7108156</v>
      </c>
      <c r="BB60" s="7">
        <v>850736</v>
      </c>
      <c r="BC60" s="7">
        <v>1260063</v>
      </c>
      <c r="BD60" s="7">
        <v>3658856</v>
      </c>
      <c r="BE60" s="7">
        <v>2009384</v>
      </c>
      <c r="BF60" s="7">
        <v>3518313</v>
      </c>
      <c r="BG60" s="7">
        <v>2499690</v>
      </c>
      <c r="BH60" s="7">
        <v>5881943</v>
      </c>
      <c r="BI60" s="7">
        <v>1310186</v>
      </c>
      <c r="BJ60" s="7">
        <v>14333957</v>
      </c>
      <c r="BK60" s="7">
        <v>18288492</v>
      </c>
      <c r="BL60" s="7">
        <v>1872848</v>
      </c>
      <c r="BM60" s="7">
        <v>691126</v>
      </c>
      <c r="BN60" s="7">
        <v>4172062</v>
      </c>
      <c r="BO60" s="7">
        <v>8355842</v>
      </c>
      <c r="BP60" s="7">
        <v>2985776</v>
      </c>
      <c r="BQ60" s="7">
        <v>4636969</v>
      </c>
      <c r="BR60" s="7">
        <v>4074516</v>
      </c>
      <c r="BS60" s="7">
        <v>3480213</v>
      </c>
      <c r="BT60" s="7">
        <v>1991109</v>
      </c>
      <c r="BU60" s="7">
        <v>5671170</v>
      </c>
      <c r="BV60" s="7">
        <v>4621473</v>
      </c>
      <c r="BW60" s="7">
        <v>4217212</v>
      </c>
      <c r="BX60" s="7">
        <v>1070631</v>
      </c>
      <c r="BY60" s="7">
        <v>2810230</v>
      </c>
      <c r="BZ60" s="7">
        <v>3063636</v>
      </c>
      <c r="CA60" s="7">
        <v>6972179</v>
      </c>
      <c r="CB60" s="7">
        <v>894187</v>
      </c>
      <c r="CC60" s="7">
        <v>2644773</v>
      </c>
      <c r="CD60" s="7">
        <v>1031271</v>
      </c>
      <c r="CE60" s="7">
        <v>3858544</v>
      </c>
      <c r="CF60" s="7">
        <v>4754883</v>
      </c>
      <c r="CG60" s="7">
        <v>2875636</v>
      </c>
      <c r="CH60" s="7">
        <v>7974409</v>
      </c>
      <c r="CI60" s="7">
        <v>6832659</v>
      </c>
      <c r="CJ60" s="7">
        <v>9863373</v>
      </c>
      <c r="CK60" s="7">
        <v>5788171</v>
      </c>
      <c r="CL60" s="7">
        <v>11810903</v>
      </c>
      <c r="CM60" s="7">
        <v>6884913</v>
      </c>
      <c r="CN60" s="7">
        <v>3768984</v>
      </c>
      <c r="CO60" s="7">
        <v>3753313</v>
      </c>
      <c r="CP60" s="7">
        <v>5228356</v>
      </c>
      <c r="CQ60" s="7">
        <v>4887700</v>
      </c>
      <c r="CR60" s="7">
        <v>5150204</v>
      </c>
      <c r="CS60" s="7">
        <v>7580981</v>
      </c>
      <c r="CT60" s="7">
        <v>6976239</v>
      </c>
      <c r="CU60" s="7">
        <v>6094356</v>
      </c>
      <c r="CV60" s="7">
        <v>7286313</v>
      </c>
      <c r="CW60" s="7">
        <v>6074583</v>
      </c>
      <c r="CX60" s="7">
        <v>4289178</v>
      </c>
      <c r="CY60" s="7">
        <v>2880680</v>
      </c>
      <c r="CZ60" s="7">
        <v>4558185</v>
      </c>
      <c r="DA60" s="7">
        <v>6946376</v>
      </c>
      <c r="DB60" s="7">
        <v>6453407</v>
      </c>
      <c r="DC60" s="7">
        <v>6786518</v>
      </c>
      <c r="DD60" s="7">
        <v>3299019</v>
      </c>
      <c r="DE60" s="7">
        <v>12139752</v>
      </c>
      <c r="DF60" s="7">
        <v>771566</v>
      </c>
      <c r="DG60" s="7">
        <v>3599683</v>
      </c>
      <c r="DH60" s="7">
        <v>2302949</v>
      </c>
      <c r="DI60" s="7">
        <v>2270703</v>
      </c>
      <c r="DJ60" s="7">
        <v>2830247</v>
      </c>
      <c r="DK60" s="7">
        <v>3935467</v>
      </c>
      <c r="DL60" s="7">
        <v>1313407</v>
      </c>
      <c r="DM60" s="7">
        <v>4449069</v>
      </c>
      <c r="DN60" s="7">
        <v>2645929</v>
      </c>
      <c r="DO60" s="7">
        <v>4142971</v>
      </c>
      <c r="DP60" s="7">
        <v>3961173</v>
      </c>
      <c r="DQ60" s="7">
        <v>2465879</v>
      </c>
      <c r="DR60" s="7">
        <v>803026</v>
      </c>
      <c r="DS60" s="7">
        <v>722328</v>
      </c>
      <c r="DT60" s="7">
        <v>5777241</v>
      </c>
      <c r="DU60" s="7">
        <v>1893920</v>
      </c>
      <c r="DV60" s="7">
        <v>1056853</v>
      </c>
      <c r="DW60" s="7">
        <v>10068391</v>
      </c>
      <c r="DX60" s="7">
        <v>4163507</v>
      </c>
      <c r="DY60" s="7">
        <v>2117016</v>
      </c>
      <c r="DZ60" s="7">
        <v>7248031</v>
      </c>
      <c r="EA60" s="7">
        <v>4385623</v>
      </c>
      <c r="EB60" s="7">
        <v>3982137</v>
      </c>
      <c r="EC60" s="7">
        <v>3549902</v>
      </c>
      <c r="ED60" s="7">
        <v>1151243</v>
      </c>
      <c r="EE60" s="7">
        <v>3929261</v>
      </c>
      <c r="EF60" s="7">
        <v>1776859</v>
      </c>
      <c r="EG60" s="7">
        <v>1186901</v>
      </c>
      <c r="EH60" s="7">
        <v>1791590</v>
      </c>
      <c r="EI60" s="7">
        <v>4079464</v>
      </c>
      <c r="EJ60" s="7">
        <v>994478</v>
      </c>
      <c r="EK60" s="7">
        <v>1520680</v>
      </c>
      <c r="EL60" s="7">
        <v>1386494</v>
      </c>
      <c r="EM60" s="7">
        <v>1825046</v>
      </c>
      <c r="EN60" s="7">
        <v>4002446</v>
      </c>
      <c r="EO60" s="7">
        <v>5556244</v>
      </c>
      <c r="EP60" s="7">
        <v>3369776</v>
      </c>
      <c r="EQ60" s="7">
        <v>2980371</v>
      </c>
      <c r="ER60" s="7">
        <v>1802607</v>
      </c>
      <c r="ES60" s="7">
        <v>2615330</v>
      </c>
      <c r="ET60" s="7">
        <v>6986940</v>
      </c>
      <c r="EU60" s="7">
        <v>1382755</v>
      </c>
      <c r="EV60" s="7">
        <v>468872</v>
      </c>
      <c r="EW60" s="7">
        <v>3457276</v>
      </c>
      <c r="EX60" s="7">
        <v>1455044</v>
      </c>
      <c r="EY60" s="7">
        <v>3084226</v>
      </c>
      <c r="EZ60" s="7">
        <v>833078</v>
      </c>
      <c r="FA60" s="7">
        <v>5096604</v>
      </c>
      <c r="FB60" s="7">
        <v>2082960</v>
      </c>
      <c r="FC60" s="7">
        <v>2896824</v>
      </c>
      <c r="FD60" s="7">
        <v>1693367</v>
      </c>
      <c r="FE60" s="7">
        <v>4906322</v>
      </c>
      <c r="FF60" s="7">
        <v>4817288</v>
      </c>
      <c r="FG60" s="7">
        <v>559577</v>
      </c>
      <c r="FH60" s="7">
        <v>2284476</v>
      </c>
      <c r="FI60" s="7">
        <v>3709565</v>
      </c>
      <c r="FJ60" s="7">
        <v>3063366</v>
      </c>
      <c r="FK60" s="7">
        <v>6004575</v>
      </c>
      <c r="FL60" s="7">
        <v>2122413</v>
      </c>
      <c r="FM60" s="7">
        <v>8642861</v>
      </c>
      <c r="FN60" s="7">
        <v>5504698</v>
      </c>
      <c r="FO60" s="7">
        <v>8134341</v>
      </c>
      <c r="FP60" s="7">
        <v>3517521</v>
      </c>
      <c r="FQ60" s="7">
        <v>3088963</v>
      </c>
      <c r="FR60" s="7">
        <v>4351544</v>
      </c>
      <c r="FS60" s="7">
        <v>1240050</v>
      </c>
      <c r="FT60" s="7">
        <v>2275338</v>
      </c>
      <c r="FU60" s="7">
        <v>587898</v>
      </c>
      <c r="FV60" s="7">
        <v>24481183</v>
      </c>
      <c r="FW60" s="7">
        <v>6654053</v>
      </c>
      <c r="FX60" s="7">
        <v>5196380</v>
      </c>
      <c r="FY60" s="7">
        <v>4329565</v>
      </c>
      <c r="FZ60" s="7">
        <v>1264055</v>
      </c>
      <c r="GA60" s="7">
        <v>1273222</v>
      </c>
      <c r="GB60" s="7">
        <v>2753324</v>
      </c>
      <c r="GC60" s="7">
        <v>2830247</v>
      </c>
      <c r="GD60" s="7">
        <v>13577889</v>
      </c>
      <c r="GE60" s="7">
        <v>2988761</v>
      </c>
      <c r="GF60" s="7">
        <v>2695423</v>
      </c>
      <c r="GG60" s="7">
        <v>1451964</v>
      </c>
      <c r="GH60" s="7">
        <v>3250358</v>
      </c>
      <c r="GI60" s="7">
        <v>564427</v>
      </c>
      <c r="GJ60" s="7">
        <v>4231626</v>
      </c>
      <c r="GK60" s="7">
        <v>1390683</v>
      </c>
      <c r="GL60" s="7">
        <v>2978294</v>
      </c>
      <c r="GM60" s="7">
        <v>8654101</v>
      </c>
      <c r="GN60" s="7">
        <v>269117</v>
      </c>
      <c r="GO60" s="7">
        <v>924332</v>
      </c>
      <c r="GP60" s="7">
        <v>1953360</v>
      </c>
      <c r="GQ60" s="7">
        <v>2290534</v>
      </c>
      <c r="GR60" s="7">
        <v>1899554</v>
      </c>
      <c r="GS60" s="7">
        <v>1471612</v>
      </c>
      <c r="GT60" s="7">
        <v>3876415</v>
      </c>
      <c r="GU60" s="7">
        <v>4789923</v>
      </c>
      <c r="GV60" s="7">
        <v>15938119</v>
      </c>
      <c r="GW60" s="7">
        <v>648131</v>
      </c>
      <c r="GX60" s="7">
        <v>3733971</v>
      </c>
      <c r="GY60" s="7">
        <v>4485279</v>
      </c>
      <c r="GZ60" s="7">
        <v>5950539</v>
      </c>
      <c r="HA60" s="7">
        <v>6656878</v>
      </c>
      <c r="HB60" s="7">
        <v>2348923.61</v>
      </c>
      <c r="HC60" s="7">
        <v>465258</v>
      </c>
      <c r="HD60" s="7">
        <v>1689226</v>
      </c>
      <c r="HE60" s="7">
        <v>5957041</v>
      </c>
      <c r="HF60" s="7">
        <v>6141303</v>
      </c>
      <c r="HG60" s="7">
        <v>2112550</v>
      </c>
      <c r="HH60" s="7">
        <v>5612536</v>
      </c>
      <c r="HI60" s="7">
        <v>3392459</v>
      </c>
      <c r="HJ60" s="7">
        <v>2022199</v>
      </c>
      <c r="HK60" s="7">
        <v>5062765</v>
      </c>
      <c r="HL60" s="7">
        <v>2132107</v>
      </c>
      <c r="HM60" s="7">
        <v>2197880</v>
      </c>
      <c r="HN60" s="7">
        <v>4628936</v>
      </c>
      <c r="HO60" s="7">
        <v>7111621</v>
      </c>
      <c r="HP60" s="7">
        <v>6235910</v>
      </c>
      <c r="HQ60" s="7">
        <v>4045078</v>
      </c>
      <c r="HR60" s="7">
        <v>1090170</v>
      </c>
      <c r="HS60" s="7">
        <v>3552527</v>
      </c>
      <c r="HT60" s="7">
        <v>5852818</v>
      </c>
      <c r="HU60" s="7">
        <v>3904123</v>
      </c>
      <c r="HV60" s="7">
        <v>3402205</v>
      </c>
      <c r="HW60" s="7">
        <v>1566401</v>
      </c>
      <c r="HX60" s="7">
        <v>5745437</v>
      </c>
      <c r="HY60" s="7">
        <v>2539392</v>
      </c>
      <c r="HZ60" s="7">
        <v>839491</v>
      </c>
      <c r="IA60" s="7">
        <v>3656618</v>
      </c>
      <c r="IB60" s="7">
        <v>1288923</v>
      </c>
      <c r="IC60" s="7">
        <v>480336</v>
      </c>
      <c r="ID60" s="7">
        <v>808059</v>
      </c>
      <c r="IE60" s="7">
        <v>3617655</v>
      </c>
      <c r="IF60" s="7">
        <v>1883455</v>
      </c>
      <c r="IG60" s="7">
        <v>419792</v>
      </c>
      <c r="IH60" s="7">
        <v>6388089</v>
      </c>
      <c r="II60" s="7">
        <v>770201</v>
      </c>
      <c r="IJ60" s="7">
        <v>1288696</v>
      </c>
      <c r="IK60" s="7">
        <v>1778374</v>
      </c>
      <c r="IL60" s="7">
        <v>4291734</v>
      </c>
      <c r="IM60" s="7">
        <v>1417702</v>
      </c>
      <c r="IN60" s="7">
        <v>1934669</v>
      </c>
      <c r="IO60" s="7">
        <v>2146060</v>
      </c>
      <c r="IP60" s="7">
        <v>3325408</v>
      </c>
      <c r="IQ60" s="7">
        <v>2880213</v>
      </c>
      <c r="IR60" s="7">
        <v>1663455</v>
      </c>
      <c r="IS60" s="7">
        <v>2378642</v>
      </c>
      <c r="IT60" s="7">
        <v>1496438</v>
      </c>
      <c r="IU60" s="7">
        <v>2395789</v>
      </c>
      <c r="IV60" s="7">
        <v>689135</v>
      </c>
      <c r="IW60" s="7">
        <v>2175141</v>
      </c>
      <c r="IX60" s="7">
        <v>476978</v>
      </c>
      <c r="IY60" s="7">
        <v>173640</v>
      </c>
      <c r="IZ60" s="7">
        <v>3483207</v>
      </c>
      <c r="JA60" s="7">
        <v>2342610</v>
      </c>
      <c r="JB60" s="7">
        <v>1212866</v>
      </c>
      <c r="JC60" s="7">
        <v>9862569</v>
      </c>
      <c r="JD60" s="7">
        <v>1056819</v>
      </c>
      <c r="JE60" s="7">
        <v>6481401</v>
      </c>
      <c r="JF60" s="7">
        <v>5674215</v>
      </c>
      <c r="JG60" s="7">
        <v>3271871</v>
      </c>
      <c r="JH60" s="7">
        <v>1721245</v>
      </c>
      <c r="JI60" s="7">
        <v>8829361</v>
      </c>
      <c r="JJ60" s="7">
        <v>7775480</v>
      </c>
      <c r="JK60" s="7">
        <v>10119815</v>
      </c>
      <c r="JL60" s="7">
        <v>6314653</v>
      </c>
      <c r="JM60" s="7">
        <v>8113212</v>
      </c>
      <c r="JN60" s="7">
        <v>8066249</v>
      </c>
      <c r="JO60" s="7">
        <v>8593084</v>
      </c>
      <c r="JP60" s="7">
        <v>7293268</v>
      </c>
      <c r="JQ60" s="7">
        <v>8789176</v>
      </c>
      <c r="JR60" s="7">
        <v>5922200</v>
      </c>
      <c r="JS60" s="7">
        <v>8288875</v>
      </c>
      <c r="JT60" s="7">
        <v>8644102</v>
      </c>
      <c r="JU60" s="7">
        <v>12300110</v>
      </c>
      <c r="JV60" s="7">
        <v>8567833</v>
      </c>
      <c r="JW60" s="7">
        <v>22094099</v>
      </c>
      <c r="JX60" s="7">
        <v>820518</v>
      </c>
      <c r="JY60" s="7">
        <v>3981439</v>
      </c>
      <c r="JZ60" s="7">
        <v>345534</v>
      </c>
      <c r="KA60" s="7">
        <v>2329602</v>
      </c>
      <c r="KB60" s="7">
        <v>4135625</v>
      </c>
      <c r="KC60" s="7">
        <v>2376064</v>
      </c>
      <c r="KD60" s="7">
        <v>1948875</v>
      </c>
      <c r="KE60" s="7">
        <v>4081310</v>
      </c>
      <c r="KF60" s="7">
        <v>7134901</v>
      </c>
      <c r="KG60" s="7">
        <v>1447524</v>
      </c>
      <c r="KH60" s="7">
        <v>2031558</v>
      </c>
      <c r="KI60" s="7">
        <v>2273886</v>
      </c>
      <c r="KJ60" s="7">
        <v>961661</v>
      </c>
      <c r="KK60" s="7">
        <v>3241530</v>
      </c>
      <c r="KL60" s="7">
        <v>1275950</v>
      </c>
      <c r="KM60" s="7">
        <v>3881049</v>
      </c>
      <c r="KN60" s="7">
        <v>4714124</v>
      </c>
      <c r="KO60" s="7">
        <v>2348923.61</v>
      </c>
      <c r="KP60" s="7">
        <v>2088164</v>
      </c>
      <c r="KQ60" s="7">
        <v>3757441</v>
      </c>
      <c r="KR60" s="7">
        <v>409334</v>
      </c>
      <c r="KS60" s="7">
        <v>701777</v>
      </c>
      <c r="KT60" s="7">
        <v>3497421</v>
      </c>
      <c r="KU60" s="7">
        <v>1550684</v>
      </c>
      <c r="KV60" s="7">
        <v>2097055</v>
      </c>
      <c r="KW60" s="7">
        <v>1635842</v>
      </c>
      <c r="KX60" s="7">
        <v>1521537</v>
      </c>
      <c r="KY60" s="7">
        <v>1832094</v>
      </c>
      <c r="KZ60" s="7">
        <v>594631</v>
      </c>
      <c r="LA60" s="7">
        <v>2095313</v>
      </c>
      <c r="LB60" s="7">
        <v>7251744</v>
      </c>
      <c r="LC60" s="7">
        <v>4326757</v>
      </c>
      <c r="LD60" s="7">
        <v>4782506</v>
      </c>
      <c r="LE60" s="7">
        <v>5549145</v>
      </c>
      <c r="LF60" s="7">
        <v>2497270</v>
      </c>
      <c r="LG60" s="7">
        <v>10756350</v>
      </c>
      <c r="LH60" s="7">
        <v>2499088</v>
      </c>
      <c r="LI60" s="7">
        <v>1311940</v>
      </c>
      <c r="LJ60" s="7">
        <v>9491987</v>
      </c>
      <c r="LK60" s="7">
        <v>900425</v>
      </c>
      <c r="LL60" s="7">
        <v>3442384</v>
      </c>
      <c r="LM60" s="7">
        <v>3252394</v>
      </c>
      <c r="LN60" s="7">
        <v>698195</v>
      </c>
      <c r="LO60" s="7">
        <v>6018341</v>
      </c>
      <c r="LP60" s="7">
        <v>20455464</v>
      </c>
      <c r="LQ60" s="7">
        <v>2700730</v>
      </c>
      <c r="LR60" s="7">
        <v>2349907</v>
      </c>
      <c r="LS60" s="7">
        <v>2016205</v>
      </c>
      <c r="LT60" s="7">
        <v>295737</v>
      </c>
      <c r="LU60" s="7">
        <v>5229438</v>
      </c>
      <c r="LV60" s="7">
        <v>1397571</v>
      </c>
      <c r="LW60" s="7">
        <v>1577668</v>
      </c>
      <c r="LX60" s="7">
        <v>2045109</v>
      </c>
      <c r="LY60" s="7">
        <v>2350326</v>
      </c>
      <c r="LZ60" s="7">
        <v>7078381</v>
      </c>
      <c r="MA60" s="7">
        <v>1169643</v>
      </c>
      <c r="MB60" s="7">
        <v>366214</v>
      </c>
      <c r="MC60" s="119">
        <v>1252277</v>
      </c>
      <c r="MD60" s="7">
        <v>782620</v>
      </c>
      <c r="ME60" s="7">
        <v>2247956</v>
      </c>
      <c r="MF60" s="7">
        <v>2834499</v>
      </c>
      <c r="MG60" s="7">
        <v>2205792</v>
      </c>
      <c r="MH60" s="7">
        <v>257539</v>
      </c>
      <c r="MI60" s="7">
        <v>462915</v>
      </c>
      <c r="MJ60" s="7">
        <v>2458817</v>
      </c>
      <c r="MK60" s="7">
        <v>294351</v>
      </c>
      <c r="ML60" s="7">
        <v>4278341</v>
      </c>
      <c r="MM60" s="112">
        <v>8109828</v>
      </c>
      <c r="MN60" s="7">
        <v>6627138</v>
      </c>
      <c r="MO60" s="7">
        <v>42412968</v>
      </c>
      <c r="MP60" s="7">
        <v>2387422</v>
      </c>
      <c r="MQ60" s="7">
        <v>2751853</v>
      </c>
      <c r="MR60" s="7">
        <v>3837335</v>
      </c>
      <c r="MS60" s="7">
        <v>4218155</v>
      </c>
      <c r="MT60" s="7">
        <v>5128238</v>
      </c>
      <c r="MU60" s="7">
        <v>1030622</v>
      </c>
      <c r="MV60" s="7">
        <v>4344525</v>
      </c>
      <c r="MW60" s="7">
        <v>744556</v>
      </c>
      <c r="MX60" s="7">
        <v>1703058</v>
      </c>
      <c r="MY60" s="7">
        <v>5161463</v>
      </c>
      <c r="MZ60" s="7">
        <v>8924781</v>
      </c>
      <c r="NA60" s="119">
        <v>600453</v>
      </c>
      <c r="NB60" s="7">
        <v>1248049</v>
      </c>
      <c r="NC60" s="7">
        <v>875790</v>
      </c>
      <c r="ND60" s="7">
        <v>559012</v>
      </c>
      <c r="NE60" s="7">
        <v>1506960</v>
      </c>
      <c r="NF60" s="7">
        <v>1377992</v>
      </c>
      <c r="NG60" s="7">
        <v>2758175</v>
      </c>
      <c r="NH60" s="7">
        <v>3463227</v>
      </c>
      <c r="NI60" s="7">
        <v>1454865</v>
      </c>
      <c r="NJ60" s="7">
        <v>2640817</v>
      </c>
      <c r="NK60" s="7">
        <v>2336743</v>
      </c>
      <c r="NL60" s="7">
        <v>1852294</v>
      </c>
      <c r="NM60" s="7">
        <v>2690623</v>
      </c>
      <c r="NN60" s="7">
        <v>2189763</v>
      </c>
      <c r="NO60" s="7">
        <v>1352759</v>
      </c>
      <c r="NP60" s="7">
        <v>4739983</v>
      </c>
      <c r="NQ60" s="7">
        <v>2950534</v>
      </c>
      <c r="NR60" s="7">
        <v>824721</v>
      </c>
      <c r="NS60" s="7">
        <v>1845760</v>
      </c>
      <c r="NT60" s="7">
        <v>814140</v>
      </c>
      <c r="NU60" s="7">
        <v>6636824</v>
      </c>
      <c r="NV60" s="7">
        <v>3536773</v>
      </c>
      <c r="NW60" s="7">
        <v>3935467</v>
      </c>
      <c r="NX60" s="7">
        <v>5738404</v>
      </c>
      <c r="NY60" s="7">
        <v>530478</v>
      </c>
      <c r="NZ60" s="7">
        <v>581931</v>
      </c>
      <c r="OA60" s="7">
        <v>4615825</v>
      </c>
      <c r="OB60" s="7">
        <v>25027726</v>
      </c>
      <c r="OC60" s="7">
        <v>5584599</v>
      </c>
      <c r="OD60" s="7">
        <v>912991</v>
      </c>
      <c r="OE60" s="7">
        <v>813466</v>
      </c>
      <c r="OF60" s="7">
        <v>5466579</v>
      </c>
      <c r="OG60" s="7">
        <v>4971251</v>
      </c>
      <c r="OH60" s="7">
        <v>1368752</v>
      </c>
      <c r="OI60" s="7">
        <v>5115256</v>
      </c>
      <c r="OJ60" s="7">
        <v>1922025</v>
      </c>
      <c r="OK60" s="7">
        <v>3496295</v>
      </c>
      <c r="OL60" s="7">
        <v>2191765</v>
      </c>
      <c r="OM60" s="7">
        <v>2609986</v>
      </c>
      <c r="ON60" s="7">
        <v>222438</v>
      </c>
      <c r="OO60" s="7">
        <v>6499923</v>
      </c>
      <c r="OP60" s="7">
        <v>221263</v>
      </c>
      <c r="OQ60" s="7">
        <v>4870575</v>
      </c>
      <c r="OR60" s="7">
        <v>2913401</v>
      </c>
      <c r="OS60" s="7">
        <v>4600555</v>
      </c>
      <c r="OT60" s="7">
        <v>3355603</v>
      </c>
      <c r="OU60" s="7">
        <v>1004059</v>
      </c>
      <c r="OV60" s="9"/>
      <c r="OW60" s="150">
        <f t="shared" si="0"/>
        <v>1730950190.22</v>
      </c>
      <c r="OX60" s="6">
        <f t="shared" si="1"/>
        <v>8684.4953476657556</v>
      </c>
      <c r="OY60" s="153"/>
      <c r="OZ60" s="6"/>
    </row>
    <row r="61" spans="1:437" s="9" customFormat="1">
      <c r="A61" s="29" t="s">
        <v>943</v>
      </c>
      <c r="OW61" s="10"/>
      <c r="OX61" s="168"/>
      <c r="OY61" s="153"/>
      <c r="OZ61" s="168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</row>
    <row r="62" spans="1:437" s="9" customFormat="1" ht="2" customHeight="1">
      <c r="A62" s="30" t="s">
        <v>36</v>
      </c>
      <c r="FV62" s="55">
        <v>8055465</v>
      </c>
      <c r="OW62" s="150">
        <f t="shared" ref="OW62:OW67" si="2">SUM(B62:OU62)</f>
        <v>8055465</v>
      </c>
      <c r="OX62" s="168"/>
      <c r="OY62" s="153"/>
      <c r="OZ62" s="168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</row>
    <row r="63" spans="1:437" s="7" customFormat="1">
      <c r="A63" s="49" t="s">
        <v>951</v>
      </c>
      <c r="B63" s="7">
        <v>222218</v>
      </c>
      <c r="C63" s="31">
        <v>1196353</v>
      </c>
      <c r="D63" s="7">
        <v>375966</v>
      </c>
      <c r="E63" s="7">
        <v>2099097</v>
      </c>
      <c r="F63" s="7">
        <v>966164</v>
      </c>
      <c r="G63" s="7">
        <v>1570838</v>
      </c>
      <c r="H63" s="7">
        <v>1546984</v>
      </c>
      <c r="I63" s="7">
        <v>271141</v>
      </c>
      <c r="J63" s="31">
        <v>349571</v>
      </c>
      <c r="K63" s="31">
        <v>330136</v>
      </c>
      <c r="L63" s="31">
        <v>677878</v>
      </c>
      <c r="M63" s="31">
        <f>769791.35+542568.98+31116.37-48944.54-63150-52493.97-22497.41-4500-146646.4-10124.58-26-31055</f>
        <v>964038.80000000028</v>
      </c>
      <c r="N63" s="31">
        <v>84017</v>
      </c>
      <c r="O63" s="31">
        <v>2385</v>
      </c>
      <c r="P63" s="31">
        <v>20164</v>
      </c>
      <c r="Q63" s="31">
        <v>265579</v>
      </c>
      <c r="R63" s="31">
        <v>912325</v>
      </c>
      <c r="S63" s="31"/>
      <c r="T63" s="7">
        <v>442673</v>
      </c>
      <c r="U63" s="7">
        <v>169900</v>
      </c>
      <c r="V63" s="7">
        <v>368927</v>
      </c>
      <c r="W63" s="7">
        <v>235505</v>
      </c>
      <c r="X63" s="7">
        <v>170421</v>
      </c>
      <c r="Y63" s="7">
        <v>506549</v>
      </c>
      <c r="Z63" s="7">
        <v>351903</v>
      </c>
      <c r="AA63" s="7">
        <v>458525</v>
      </c>
      <c r="AB63" s="7">
        <v>559873</v>
      </c>
      <c r="AC63" s="7">
        <v>476823</v>
      </c>
      <c r="AD63" s="31">
        <v>16704493</v>
      </c>
      <c r="AE63" s="31">
        <v>2924831</v>
      </c>
      <c r="AF63" s="31">
        <f>24229.28+579909.86+121469.46-134163</f>
        <v>591445.6</v>
      </c>
      <c r="AG63" s="31">
        <v>1682883</v>
      </c>
      <c r="AH63" s="7">
        <v>1041655</v>
      </c>
      <c r="AI63" s="7">
        <v>1121795</v>
      </c>
      <c r="AJ63" s="31">
        <v>1049479</v>
      </c>
      <c r="AK63" s="7">
        <v>1276925</v>
      </c>
      <c r="AL63" s="31">
        <v>1473664</v>
      </c>
      <c r="AM63" s="7">
        <v>1652974</v>
      </c>
      <c r="AN63" s="7">
        <v>1886236</v>
      </c>
      <c r="AO63" s="7">
        <v>974381</v>
      </c>
      <c r="AP63" s="7">
        <v>1008858</v>
      </c>
      <c r="AQ63" s="7">
        <v>1508743</v>
      </c>
      <c r="AR63" s="7">
        <v>1348059</v>
      </c>
      <c r="AS63" s="7">
        <v>1072599</v>
      </c>
      <c r="AT63" s="7">
        <v>1824493</v>
      </c>
      <c r="AU63" s="7">
        <v>1170988</v>
      </c>
      <c r="AV63" s="7">
        <v>1023230</v>
      </c>
      <c r="AW63" s="7">
        <v>1215618</v>
      </c>
      <c r="AX63" s="7">
        <v>1231770</v>
      </c>
      <c r="AY63" s="7">
        <v>2355604</v>
      </c>
      <c r="AZ63" s="7">
        <v>2053264</v>
      </c>
      <c r="BA63" s="7">
        <v>1940884</v>
      </c>
      <c r="BB63" s="7">
        <v>156923</v>
      </c>
      <c r="BC63" s="7">
        <v>386855</v>
      </c>
      <c r="BD63" s="7">
        <v>720704</v>
      </c>
      <c r="BE63" s="7">
        <v>407213</v>
      </c>
      <c r="BF63" s="31">
        <v>691780</v>
      </c>
      <c r="BG63" s="31">
        <v>551059</v>
      </c>
      <c r="BH63" s="31">
        <f>125793.01+21601.2+22941.37+400+895.09+111.28</f>
        <v>171741.94999999998</v>
      </c>
      <c r="BI63" s="31">
        <f>180138</f>
        <v>180138</v>
      </c>
      <c r="BJ63" s="31">
        <v>3875760</v>
      </c>
      <c r="BK63" s="31">
        <v>1627121</v>
      </c>
      <c r="BL63" s="31"/>
      <c r="BM63" s="31">
        <v>236742</v>
      </c>
      <c r="BN63" s="31">
        <v>1063061</v>
      </c>
      <c r="BO63" s="31">
        <v>2752174</v>
      </c>
      <c r="BP63" s="31">
        <f>765594-26425-247-52849-39745-6233-54849-16171</f>
        <v>569075</v>
      </c>
      <c r="BQ63" s="31">
        <f>-120440+1315413-155326-27605</f>
        <v>1012042</v>
      </c>
      <c r="BR63" s="31">
        <f>-70518-191963-39074+1041282</f>
        <v>739727</v>
      </c>
      <c r="BS63" s="31">
        <f>-170500-45833-72356+1150983-28000</f>
        <v>834294</v>
      </c>
      <c r="BT63" s="31">
        <f>532870-22290-26224-45452-56271-20418</f>
        <v>362215</v>
      </c>
      <c r="BU63" s="31">
        <f>-19233+1980481-237556-134016-121760</f>
        <v>1467916</v>
      </c>
      <c r="BV63" s="31">
        <f>-46749-167185-84929+1237714</f>
        <v>938851</v>
      </c>
      <c r="BW63" s="7">
        <v>1120128</v>
      </c>
      <c r="BX63" s="31">
        <f>-34728+261751-30114</f>
        <v>196909</v>
      </c>
      <c r="BY63" s="31">
        <f>816733-78762-33048-17648</f>
        <v>687275</v>
      </c>
      <c r="BZ63" s="31">
        <f>-117520+646422</f>
        <v>528902</v>
      </c>
      <c r="CA63" s="31">
        <f>1071721-101980</f>
        <v>969741</v>
      </c>
      <c r="CB63" s="31">
        <v>274891</v>
      </c>
      <c r="CC63" s="31">
        <f>444879-78665</f>
        <v>366214</v>
      </c>
      <c r="CD63" s="31">
        <f>258987.85</f>
        <v>258987.85</v>
      </c>
      <c r="CE63" s="7">
        <v>1136336</v>
      </c>
      <c r="CF63" s="7">
        <v>1633337</v>
      </c>
      <c r="CG63" s="7">
        <v>852729</v>
      </c>
      <c r="CH63" s="31">
        <v>2296874</v>
      </c>
      <c r="CI63" s="7">
        <v>1905515</v>
      </c>
      <c r="CJ63" s="31">
        <v>2864757</v>
      </c>
      <c r="CK63" s="31">
        <v>1885478</v>
      </c>
      <c r="CL63" s="31">
        <v>3207299</v>
      </c>
      <c r="CM63" s="31">
        <v>1966032</v>
      </c>
      <c r="CN63" s="31">
        <v>855306</v>
      </c>
      <c r="CO63" s="31">
        <v>1277954</v>
      </c>
      <c r="CP63" s="31">
        <v>1305778</v>
      </c>
      <c r="CQ63" s="31">
        <v>1479400</v>
      </c>
      <c r="CR63" s="31">
        <v>1647509</v>
      </c>
      <c r="CS63" s="31">
        <v>2497931</v>
      </c>
      <c r="CT63" s="31">
        <v>1927286</v>
      </c>
      <c r="CU63" s="31">
        <v>2341643</v>
      </c>
      <c r="CV63" s="31">
        <v>2698322</v>
      </c>
      <c r="CW63" s="31">
        <v>1998321</v>
      </c>
      <c r="CX63" s="31">
        <v>1225981</v>
      </c>
      <c r="CY63" s="31">
        <v>806956</v>
      </c>
      <c r="CZ63" s="31">
        <v>1503926</v>
      </c>
      <c r="DA63" s="31">
        <v>2088589</v>
      </c>
      <c r="DB63" s="31">
        <v>1862611</v>
      </c>
      <c r="DC63" s="31">
        <v>2059182</v>
      </c>
      <c r="DD63" s="31">
        <v>1138306</v>
      </c>
      <c r="DE63" s="7">
        <v>3116028</v>
      </c>
      <c r="DF63" s="31">
        <f>332773.15-45570-2616-89848.75</f>
        <v>194738.40000000002</v>
      </c>
      <c r="DG63" s="31">
        <v>440943</v>
      </c>
      <c r="DH63" s="7">
        <v>838730</v>
      </c>
      <c r="DI63" s="7">
        <v>646317</v>
      </c>
      <c r="DJ63" s="31">
        <v>634366</v>
      </c>
      <c r="DK63" s="31">
        <v>1547927</v>
      </c>
      <c r="DL63" s="31">
        <v>271148</v>
      </c>
      <c r="DM63" s="31">
        <f>997317+2067</f>
        <v>999384</v>
      </c>
      <c r="DN63" s="31">
        <f>765702-27087</f>
        <v>738615</v>
      </c>
      <c r="DO63" s="31">
        <v>1263729</v>
      </c>
      <c r="DP63" s="7">
        <v>1329107</v>
      </c>
      <c r="DQ63" s="31">
        <v>767123</v>
      </c>
      <c r="DR63" s="31">
        <v>319141</v>
      </c>
      <c r="DS63" s="31">
        <v>122911</v>
      </c>
      <c r="DT63" s="7">
        <v>850889</v>
      </c>
      <c r="DU63" s="7">
        <v>319507</v>
      </c>
      <c r="DV63" s="31">
        <v>211015</v>
      </c>
      <c r="DW63" s="31">
        <v>2481878</v>
      </c>
      <c r="DX63" s="31">
        <v>1203677</v>
      </c>
      <c r="DY63" s="7">
        <v>752386</v>
      </c>
      <c r="DZ63" s="31">
        <f>153595+48270+2014466+32520</f>
        <v>2248851</v>
      </c>
      <c r="EA63" s="31">
        <v>1311402</v>
      </c>
      <c r="EB63" s="7">
        <v>842459</v>
      </c>
      <c r="EC63" s="31">
        <v>914685</v>
      </c>
      <c r="ED63" s="7">
        <v>301954</v>
      </c>
      <c r="EE63" s="7">
        <v>280892</v>
      </c>
      <c r="EF63" s="7">
        <v>458180</v>
      </c>
      <c r="EG63" s="7">
        <v>327657</v>
      </c>
      <c r="EH63" s="7">
        <v>303172</v>
      </c>
      <c r="EI63" s="7">
        <v>62771</v>
      </c>
      <c r="EJ63" s="7">
        <v>139119</v>
      </c>
      <c r="EK63" s="7">
        <v>247084</v>
      </c>
      <c r="EL63" s="31">
        <f>297491-9543</f>
        <v>287948</v>
      </c>
      <c r="EM63" s="31">
        <v>577738</v>
      </c>
      <c r="EN63" s="31">
        <f>1260413-65070</f>
        <v>1195343</v>
      </c>
      <c r="EO63" s="31">
        <v>176827</v>
      </c>
      <c r="EP63" s="7">
        <v>0</v>
      </c>
      <c r="EQ63" s="31">
        <v>142177</v>
      </c>
      <c r="ER63" s="31">
        <v>265535</v>
      </c>
      <c r="ES63" s="31">
        <v>588576</v>
      </c>
      <c r="ET63" s="7">
        <v>1551227</v>
      </c>
      <c r="EU63" s="31">
        <v>498727</v>
      </c>
      <c r="EV63" s="31">
        <f>125611.8+14509.24-4656.71</f>
        <v>135464.33000000002</v>
      </c>
      <c r="EW63" s="31">
        <v>898155</v>
      </c>
      <c r="EX63" s="31">
        <f>436149.71+16638.45+6942+106041.81</f>
        <v>565771.97</v>
      </c>
      <c r="EY63" s="31">
        <v>554674</v>
      </c>
      <c r="EZ63" s="7">
        <v>307080</v>
      </c>
      <c r="FA63" s="31">
        <v>667255</v>
      </c>
      <c r="FB63" s="31">
        <f>511740-8771-72375</f>
        <v>430594</v>
      </c>
      <c r="FC63" s="31">
        <f>808149-9692-86636-168</f>
        <v>711653</v>
      </c>
      <c r="FD63" s="31">
        <f>441993-8141-53679-2</f>
        <v>380171</v>
      </c>
      <c r="FE63" s="31">
        <f>1597924-27930-218246-11502-19700</f>
        <v>1320546</v>
      </c>
      <c r="FF63" s="31">
        <v>542422</v>
      </c>
      <c r="FG63" s="31">
        <v>278489</v>
      </c>
      <c r="FH63" s="7">
        <v>392175</v>
      </c>
      <c r="FI63" s="7">
        <v>935980</v>
      </c>
      <c r="FJ63" s="7">
        <v>845699</v>
      </c>
      <c r="FK63" s="7">
        <v>1421601</v>
      </c>
      <c r="FL63" s="7">
        <v>522188</v>
      </c>
      <c r="FM63" s="7">
        <v>1695146</v>
      </c>
      <c r="FN63" s="7">
        <v>1035367</v>
      </c>
      <c r="FO63" s="7">
        <v>1977397</v>
      </c>
      <c r="FP63" s="7">
        <v>330305</v>
      </c>
      <c r="FQ63" s="7">
        <v>317280</v>
      </c>
      <c r="FR63" s="7">
        <v>769617</v>
      </c>
      <c r="FS63" s="31">
        <v>371053</v>
      </c>
      <c r="FT63" s="31">
        <v>471208</v>
      </c>
      <c r="FU63" s="7">
        <v>131959</v>
      </c>
      <c r="FV63" s="31">
        <v>8055465</v>
      </c>
      <c r="FW63" s="7">
        <v>1167279</v>
      </c>
      <c r="FX63" s="7">
        <v>980834</v>
      </c>
      <c r="FY63" s="31">
        <v>433714</v>
      </c>
      <c r="FZ63" s="7">
        <v>121849</v>
      </c>
      <c r="GA63" s="31">
        <v>103187</v>
      </c>
      <c r="GB63" s="7">
        <v>853105</v>
      </c>
      <c r="GC63" s="31">
        <v>634366</v>
      </c>
      <c r="GD63" s="56">
        <v>2302438</v>
      </c>
      <c r="GE63" s="31">
        <v>897862</v>
      </c>
      <c r="GF63" s="7">
        <v>942954</v>
      </c>
      <c r="GG63" s="31">
        <v>650109</v>
      </c>
      <c r="GH63" s="7">
        <v>1054999</v>
      </c>
      <c r="GI63" s="31">
        <f>220862-3000-32027-2257-43104</f>
        <v>140474</v>
      </c>
      <c r="GJ63" s="31">
        <v>1191816</v>
      </c>
      <c r="GK63" s="31">
        <v>486427</v>
      </c>
      <c r="GL63" s="31">
        <f>1024031+1463</f>
        <v>1025494</v>
      </c>
      <c r="GM63" s="31">
        <v>1134563</v>
      </c>
      <c r="GN63" s="7">
        <v>59616</v>
      </c>
      <c r="GO63" s="7">
        <v>174730</v>
      </c>
      <c r="GP63" s="7">
        <v>376462</v>
      </c>
      <c r="GQ63" s="31">
        <f>592919-19381-45000+81584</f>
        <v>610122</v>
      </c>
      <c r="GR63" s="7">
        <v>282555</v>
      </c>
      <c r="GS63" s="31"/>
      <c r="GV63" s="56">
        <v>3192301</v>
      </c>
      <c r="GW63" s="7">
        <v>259212</v>
      </c>
      <c r="GX63" s="31">
        <v>1642860</v>
      </c>
      <c r="GY63" s="7">
        <v>1530597</v>
      </c>
      <c r="GZ63" s="7">
        <v>2564185</v>
      </c>
      <c r="HA63" s="7">
        <v>1332561</v>
      </c>
      <c r="HB63" s="7">
        <v>771373</v>
      </c>
      <c r="HC63" s="7">
        <v>110856</v>
      </c>
      <c r="HD63" s="7">
        <v>493263</v>
      </c>
      <c r="HE63" s="31">
        <v>1771022</v>
      </c>
      <c r="HF63" s="31">
        <v>2106518</v>
      </c>
      <c r="HG63" s="7">
        <v>895870</v>
      </c>
      <c r="HH63" s="7">
        <v>1123011</v>
      </c>
      <c r="HI63" s="31">
        <f>704970-26255-33936</f>
        <v>644779</v>
      </c>
      <c r="HJ63" s="7">
        <v>382472</v>
      </c>
      <c r="HK63" s="7">
        <v>826852</v>
      </c>
      <c r="HL63" s="7">
        <v>437899</v>
      </c>
      <c r="HM63" s="7">
        <v>170180</v>
      </c>
      <c r="HN63" s="7">
        <v>544087</v>
      </c>
      <c r="HO63" s="7">
        <v>1430829</v>
      </c>
      <c r="HP63" s="7">
        <v>1042984</v>
      </c>
      <c r="HQ63" s="7">
        <v>765471</v>
      </c>
      <c r="HR63" s="7">
        <v>203368</v>
      </c>
      <c r="HS63" s="7">
        <v>697634</v>
      </c>
      <c r="HT63" s="7">
        <v>716438</v>
      </c>
      <c r="HU63" s="7">
        <v>713326</v>
      </c>
      <c r="HV63" s="7">
        <v>636198</v>
      </c>
      <c r="HW63" s="7">
        <v>235593</v>
      </c>
      <c r="HX63" s="7">
        <v>1154910</v>
      </c>
      <c r="HY63" s="7">
        <v>540340</v>
      </c>
      <c r="HZ63" s="7">
        <v>207736</v>
      </c>
      <c r="IA63" s="31">
        <f>755403.41+12125+119935-50846.9-21217-30539-61078-61078-14749+60000</f>
        <v>707955.51</v>
      </c>
      <c r="IB63" s="31">
        <v>215385</v>
      </c>
      <c r="IC63" s="7">
        <v>46839</v>
      </c>
      <c r="ID63" s="31">
        <v>43932</v>
      </c>
      <c r="IE63" s="7">
        <v>811585</v>
      </c>
      <c r="IF63" s="7">
        <v>729027</v>
      </c>
      <c r="IG63" s="7">
        <v>52261</v>
      </c>
      <c r="IH63" s="7">
        <v>1514472</v>
      </c>
      <c r="II63" s="7">
        <v>94519</v>
      </c>
      <c r="IJ63" s="7">
        <v>231978</v>
      </c>
      <c r="IK63" s="7">
        <v>328861</v>
      </c>
      <c r="IL63" s="7">
        <v>613974</v>
      </c>
      <c r="IM63" s="7">
        <v>240798</v>
      </c>
      <c r="IN63" s="7">
        <v>317094</v>
      </c>
      <c r="IO63" s="7">
        <v>381661</v>
      </c>
      <c r="IP63" s="7">
        <v>463313</v>
      </c>
      <c r="IQ63" s="7">
        <v>452344</v>
      </c>
      <c r="IR63" s="7">
        <v>209999</v>
      </c>
      <c r="IS63" s="7">
        <v>300282</v>
      </c>
      <c r="IT63" s="7">
        <v>117126</v>
      </c>
      <c r="IU63" s="7">
        <v>266491</v>
      </c>
      <c r="IV63" s="7">
        <v>96971</v>
      </c>
      <c r="IW63" s="7">
        <v>352456</v>
      </c>
      <c r="IX63" s="7">
        <v>67987</v>
      </c>
      <c r="IY63" s="31">
        <v>23611</v>
      </c>
      <c r="IZ63" s="7">
        <v>1418567</v>
      </c>
      <c r="JA63" s="7">
        <v>544225</v>
      </c>
      <c r="JB63" s="7">
        <v>290911</v>
      </c>
      <c r="JC63" s="7">
        <v>2376596</v>
      </c>
      <c r="JD63" s="7">
        <v>331347</v>
      </c>
      <c r="JE63" s="7">
        <v>1569126</v>
      </c>
      <c r="JF63" s="7">
        <v>1377812</v>
      </c>
      <c r="JG63" s="7">
        <v>711473</v>
      </c>
      <c r="JH63" s="7">
        <v>342104</v>
      </c>
      <c r="JI63" s="31">
        <v>1665679</v>
      </c>
      <c r="JJ63" s="31">
        <v>1723617</v>
      </c>
      <c r="JK63" s="31">
        <v>2584034</v>
      </c>
      <c r="JL63" s="31">
        <v>1459693</v>
      </c>
      <c r="JM63" s="31">
        <v>1953323</v>
      </c>
      <c r="JN63" s="31">
        <v>1867995</v>
      </c>
      <c r="JO63" s="31">
        <v>1659478</v>
      </c>
      <c r="JP63" s="31">
        <v>1724325</v>
      </c>
      <c r="JQ63" s="31">
        <v>1936632</v>
      </c>
      <c r="JR63" s="31">
        <v>1438551</v>
      </c>
      <c r="JS63" s="31">
        <v>1600984</v>
      </c>
      <c r="JT63" s="57">
        <v>2074068.8938506762</v>
      </c>
      <c r="JU63" s="31">
        <v>2829764</v>
      </c>
      <c r="JV63" s="57">
        <v>1434266</v>
      </c>
      <c r="JW63" s="7">
        <v>6097585</v>
      </c>
      <c r="JX63" s="7">
        <v>161582</v>
      </c>
      <c r="JY63" s="7">
        <v>928517</v>
      </c>
      <c r="JZ63" s="7">
        <v>15863</v>
      </c>
      <c r="KA63" s="7">
        <v>765494</v>
      </c>
      <c r="KB63" s="7">
        <v>872366</v>
      </c>
      <c r="KC63" s="7">
        <v>862219</v>
      </c>
      <c r="KD63" s="31">
        <v>806324</v>
      </c>
      <c r="KE63" s="7">
        <v>1112530</v>
      </c>
      <c r="KF63" s="7">
        <v>992672</v>
      </c>
      <c r="KG63" s="7">
        <v>403509</v>
      </c>
      <c r="KH63" s="7">
        <v>556389</v>
      </c>
      <c r="KI63" s="7">
        <v>428390</v>
      </c>
      <c r="KJ63" s="31">
        <v>344820</v>
      </c>
      <c r="KK63" s="56">
        <v>378264</v>
      </c>
      <c r="KL63" s="31">
        <v>353387</v>
      </c>
      <c r="KM63" s="31">
        <f>1051997+83179+130076+23535</f>
        <v>1288787</v>
      </c>
      <c r="KN63" s="7">
        <v>905073</v>
      </c>
      <c r="KO63" s="7">
        <v>771373</v>
      </c>
      <c r="KP63" s="31"/>
      <c r="KQ63" s="31">
        <v>1825446</v>
      </c>
      <c r="KR63" s="31">
        <f>137884-2</f>
        <v>137882</v>
      </c>
      <c r="KS63" s="31">
        <v>242003</v>
      </c>
      <c r="KT63" s="31">
        <v>958515</v>
      </c>
      <c r="KU63" s="31">
        <v>200678</v>
      </c>
      <c r="KV63" s="31">
        <v>696085</v>
      </c>
      <c r="KW63" s="31">
        <v>490554</v>
      </c>
      <c r="KX63" s="7">
        <v>347664</v>
      </c>
      <c r="KY63" s="31">
        <v>483332</v>
      </c>
      <c r="KZ63" s="31">
        <v>171381</v>
      </c>
      <c r="LA63" s="31">
        <v>473962</v>
      </c>
      <c r="LB63" s="31">
        <v>956175</v>
      </c>
      <c r="LC63" s="31">
        <v>484806</v>
      </c>
      <c r="LD63" s="31">
        <v>177075</v>
      </c>
      <c r="LE63" s="31">
        <v>1890747</v>
      </c>
      <c r="LF63" s="31">
        <v>768485</v>
      </c>
      <c r="LG63" s="31">
        <v>3168262</v>
      </c>
      <c r="LH63" s="31">
        <v>313238</v>
      </c>
      <c r="LI63" s="31">
        <f>3313+365710-12000-25000</f>
        <v>332023</v>
      </c>
      <c r="LJ63" s="31">
        <v>2461157</v>
      </c>
      <c r="LK63" s="31">
        <v>207103</v>
      </c>
      <c r="LL63" s="7">
        <v>294291</v>
      </c>
      <c r="LM63" s="56">
        <v>958190</v>
      </c>
      <c r="LN63" s="31">
        <v>211614</v>
      </c>
      <c r="LO63" s="31">
        <v>2058017</v>
      </c>
      <c r="LP63" s="31">
        <v>5527032</v>
      </c>
      <c r="LQ63" s="7">
        <v>367394</v>
      </c>
      <c r="LR63" s="31">
        <f>592604+12944+12883+6497-129423-19037-49875-136506</f>
        <v>290087</v>
      </c>
      <c r="LS63" s="31">
        <v>99765</v>
      </c>
      <c r="LT63" s="31">
        <f>107031.92</f>
        <v>107031.92</v>
      </c>
      <c r="LU63" s="31">
        <v>1126862</v>
      </c>
      <c r="LV63" s="31">
        <v>480168</v>
      </c>
      <c r="LW63" s="58">
        <v>346863</v>
      </c>
      <c r="LX63" s="31">
        <v>663566</v>
      </c>
      <c r="LY63" s="31">
        <v>405996</v>
      </c>
      <c r="LZ63" s="31">
        <f>1284842+60000+1500+600</f>
        <v>1346942</v>
      </c>
      <c r="MA63" s="31">
        <v>205528</v>
      </c>
      <c r="MB63" s="31">
        <v>100056</v>
      </c>
      <c r="MC63" s="7">
        <v>176556</v>
      </c>
      <c r="MD63" s="7">
        <v>141305</v>
      </c>
      <c r="ME63" s="7">
        <v>373527</v>
      </c>
      <c r="MF63" s="31">
        <v>870146</v>
      </c>
      <c r="MG63" s="31">
        <v>793120</v>
      </c>
      <c r="MH63" s="31">
        <v>34402</v>
      </c>
      <c r="MI63" s="31">
        <v>139796.06817677026</v>
      </c>
      <c r="MJ63" s="31">
        <v>277356.635067289</v>
      </c>
      <c r="MK63" s="7">
        <v>8245</v>
      </c>
      <c r="ML63" s="31">
        <v>1172106</v>
      </c>
      <c r="MM63" s="31">
        <f>2311662.32</f>
        <v>2311662.3199999998</v>
      </c>
      <c r="MN63" s="31">
        <f>1456741.91+15310+18720</f>
        <v>1490771.91</v>
      </c>
      <c r="MO63" s="31">
        <v>7546566</v>
      </c>
      <c r="MP63" s="7">
        <v>392597</v>
      </c>
      <c r="MQ63" s="31">
        <f>2751853-2209916</f>
        <v>541937</v>
      </c>
      <c r="MR63" s="31">
        <v>662076</v>
      </c>
      <c r="MS63" s="31">
        <f>1548271-28750-226868</f>
        <v>1292653</v>
      </c>
      <c r="MT63" s="31">
        <f>1955087-258516-44735-101878</f>
        <v>1549958</v>
      </c>
      <c r="MU63" s="31">
        <v>136461</v>
      </c>
      <c r="MV63" s="31">
        <f>1674965-110241-130579-167787+65842-26552.05+83384+57048-PL63</f>
        <v>1446079.95</v>
      </c>
      <c r="MW63" s="31"/>
      <c r="MX63" s="31">
        <v>175806</v>
      </c>
      <c r="MY63" s="31">
        <v>1024307</v>
      </c>
      <c r="MZ63" s="31">
        <v>1984283</v>
      </c>
      <c r="NA63" s="7">
        <v>180136</v>
      </c>
      <c r="NB63" s="31">
        <f>424307-19287-20834-87.75-12456.67-12200-12716-17000-6055</f>
        <v>323670.58</v>
      </c>
      <c r="NC63" s="31">
        <v>31269</v>
      </c>
      <c r="ND63" s="31">
        <v>139227</v>
      </c>
      <c r="NE63" s="31">
        <v>417988</v>
      </c>
      <c r="NF63" s="31">
        <v>463772</v>
      </c>
      <c r="NG63" s="31">
        <v>277346</v>
      </c>
      <c r="NH63" s="31">
        <v>546323</v>
      </c>
      <c r="NI63" s="31">
        <v>148295</v>
      </c>
      <c r="NJ63" s="31">
        <f>388546+59768+15445</f>
        <v>463759</v>
      </c>
      <c r="NK63" s="31">
        <f>264183-47254</f>
        <v>216929</v>
      </c>
      <c r="NL63" s="31">
        <v>705606</v>
      </c>
      <c r="NM63" s="31">
        <f>648498-25000-132138-70000</f>
        <v>421360</v>
      </c>
      <c r="NN63" s="31">
        <f>573736-112534</f>
        <v>461202</v>
      </c>
      <c r="NO63" s="31">
        <v>351436</v>
      </c>
      <c r="NP63" s="31">
        <v>830006</v>
      </c>
      <c r="NQ63" s="31">
        <v>666890</v>
      </c>
      <c r="NR63" s="31">
        <f>197276-1</f>
        <v>197275</v>
      </c>
      <c r="NS63" s="31">
        <f>451447+35572-20817-41633-27013-12901</f>
        <v>384655</v>
      </c>
      <c r="NT63" s="31">
        <v>161504</v>
      </c>
      <c r="NU63" s="31">
        <f>1434816+11636.99</f>
        <v>1446452.99</v>
      </c>
      <c r="NV63" s="31">
        <v>919442</v>
      </c>
      <c r="NW63" s="31">
        <v>1547927</v>
      </c>
      <c r="NX63" s="31">
        <v>1435247</v>
      </c>
      <c r="NY63" s="31">
        <v>122816</v>
      </c>
      <c r="NZ63" s="31">
        <v>108440</v>
      </c>
      <c r="OA63" s="31">
        <v>1373168</v>
      </c>
      <c r="OB63" s="59">
        <v>6555418</v>
      </c>
      <c r="OC63" s="31">
        <v>1362487</v>
      </c>
      <c r="OD63" s="31">
        <f>149741</f>
        <v>149741</v>
      </c>
      <c r="OE63" s="31">
        <v>249933</v>
      </c>
      <c r="OF63" s="31">
        <v>1409141</v>
      </c>
      <c r="OG63" s="31">
        <v>908182</v>
      </c>
      <c r="OH63" s="31">
        <f>214665+26844+612+26975-56545+25866</f>
        <v>238417</v>
      </c>
      <c r="OI63" s="31">
        <v>761305</v>
      </c>
      <c r="OJ63" s="31">
        <v>481569</v>
      </c>
      <c r="OK63" s="31">
        <f>1107034-18050+147027</f>
        <v>1236011</v>
      </c>
      <c r="OL63" s="31">
        <f>491023-75652</f>
        <v>415371</v>
      </c>
      <c r="OM63" s="31">
        <f>622294-116000-131194+22000</f>
        <v>397100</v>
      </c>
      <c r="ON63" s="31">
        <v>35690</v>
      </c>
      <c r="OO63" s="31">
        <f>[2]Sheet1!$J$80</f>
        <v>1195232.48</v>
      </c>
      <c r="OP63" s="31">
        <v>8760</v>
      </c>
      <c r="OQ63" s="31">
        <f>780346-116836</f>
        <v>663510</v>
      </c>
      <c r="OR63" s="31">
        <v>678124</v>
      </c>
      <c r="OS63" s="31">
        <v>1344454</v>
      </c>
      <c r="OT63" s="31">
        <f>999492+151591-149676</f>
        <v>1001407</v>
      </c>
      <c r="OU63" s="31">
        <v>189315</v>
      </c>
      <c r="OV63" s="174"/>
      <c r="OW63" s="150">
        <f t="shared" si="2"/>
        <v>389130541.15709472</v>
      </c>
      <c r="OX63" s="6">
        <f t="shared" ref="OX63:OX67" si="3">OW63/199315</f>
        <v>1952.3394684649661</v>
      </c>
      <c r="OY63" s="153"/>
      <c r="OZ63" s="6"/>
      <c r="PA63" s="13"/>
      <c r="PB63" s="13"/>
      <c r="PC63" s="31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</row>
    <row r="64" spans="1:437" s="7" customFormat="1">
      <c r="A64" s="49" t="s">
        <v>952</v>
      </c>
      <c r="B64" s="7">
        <v>18447</v>
      </c>
      <c r="C64" s="32">
        <v>283757</v>
      </c>
      <c r="D64" s="7">
        <v>90172</v>
      </c>
      <c r="E64" s="7">
        <v>447053</v>
      </c>
      <c r="F64" s="7">
        <v>185757</v>
      </c>
      <c r="G64" s="7">
        <v>313742</v>
      </c>
      <c r="H64" s="7">
        <v>469716</v>
      </c>
      <c r="I64" s="7">
        <v>34850</v>
      </c>
      <c r="J64" s="32">
        <v>79646</v>
      </c>
      <c r="K64" s="32">
        <v>101033</v>
      </c>
      <c r="L64" s="32">
        <v>98034</v>
      </c>
      <c r="M64" s="32">
        <f>75463.3+109747.16+85876.31+20084.64+11468.45+15843-315.7-9356.4-2188.2-2376</f>
        <v>304246.56</v>
      </c>
      <c r="N64" s="32">
        <v>24232</v>
      </c>
      <c r="O64" s="32">
        <v>795</v>
      </c>
      <c r="P64" s="32">
        <v>13661</v>
      </c>
      <c r="Q64" s="32">
        <v>54152</v>
      </c>
      <c r="R64" s="32">
        <v>142486</v>
      </c>
      <c r="S64" s="32">
        <v>450159</v>
      </c>
      <c r="T64" s="7">
        <v>150063</v>
      </c>
      <c r="U64" s="7">
        <v>77715</v>
      </c>
      <c r="V64" s="7">
        <v>117037</v>
      </c>
      <c r="W64" s="7">
        <v>82950</v>
      </c>
      <c r="X64" s="7">
        <v>46697</v>
      </c>
      <c r="Y64" s="7">
        <v>182216</v>
      </c>
      <c r="Z64" s="7">
        <v>104536</v>
      </c>
      <c r="AA64" s="7">
        <v>141877</v>
      </c>
      <c r="AB64" s="7">
        <v>189264</v>
      </c>
      <c r="AC64" s="7">
        <v>164657</v>
      </c>
      <c r="AD64" s="32">
        <v>3032547</v>
      </c>
      <c r="AE64" s="32">
        <v>459464</v>
      </c>
      <c r="AF64" s="32">
        <f>86685.7+13870.36+47819.82+89061.53+1169.99+2575.49+7410.1-2407</f>
        <v>246185.99</v>
      </c>
      <c r="AG64" s="32">
        <v>686201</v>
      </c>
      <c r="AH64" s="7">
        <v>490706</v>
      </c>
      <c r="AI64" s="7">
        <v>493551</v>
      </c>
      <c r="AJ64" s="32">
        <v>483504</v>
      </c>
      <c r="AK64" s="7">
        <v>524147</v>
      </c>
      <c r="AL64" s="32">
        <v>662232</v>
      </c>
      <c r="AM64" s="7">
        <v>764142</v>
      </c>
      <c r="AN64" s="7">
        <v>814278</v>
      </c>
      <c r="AO64" s="7">
        <v>464536</v>
      </c>
      <c r="AP64" s="7">
        <v>486474</v>
      </c>
      <c r="AQ64" s="7">
        <v>635225</v>
      </c>
      <c r="AR64" s="7">
        <v>499110</v>
      </c>
      <c r="AS64" s="7">
        <v>392981</v>
      </c>
      <c r="AT64" s="7">
        <v>633521</v>
      </c>
      <c r="AU64" s="7">
        <v>460461</v>
      </c>
      <c r="AV64" s="7">
        <v>388322</v>
      </c>
      <c r="AW64" s="7">
        <v>547015</v>
      </c>
      <c r="AX64" s="7">
        <v>393721</v>
      </c>
      <c r="AY64" s="7">
        <v>676518</v>
      </c>
      <c r="AZ64" s="7">
        <v>698840</v>
      </c>
      <c r="BA64" s="7">
        <v>614187</v>
      </c>
      <c r="BB64" s="7">
        <v>48013</v>
      </c>
      <c r="BC64" s="7">
        <v>99491</v>
      </c>
      <c r="BD64" s="7">
        <v>215201</v>
      </c>
      <c r="BE64" s="7">
        <v>128650</v>
      </c>
      <c r="BF64" s="32">
        <v>197562</v>
      </c>
      <c r="BG64" s="32">
        <v>145289</v>
      </c>
      <c r="BH64" s="31">
        <f>8006.99+1860.11+12896.35+7961.11+10157+55913.18-698.32</f>
        <v>96096.419999999984</v>
      </c>
      <c r="BI64" s="32">
        <v>30000</v>
      </c>
      <c r="BJ64" s="32">
        <v>884872</v>
      </c>
      <c r="BK64" s="32">
        <v>567060</v>
      </c>
      <c r="BL64" s="32"/>
      <c r="BM64" s="32">
        <v>25082</v>
      </c>
      <c r="BN64" s="32">
        <v>305499</v>
      </c>
      <c r="BO64" s="32">
        <v>787437</v>
      </c>
      <c r="BP64" s="32">
        <f>177482+6693-59+97800-20908-3262</f>
        <v>257746</v>
      </c>
      <c r="BQ64" s="32">
        <f>-53630+255508-4499-31065+198734</f>
        <v>365048</v>
      </c>
      <c r="BR64" s="32">
        <f>-21302-6375+195507+142647</f>
        <v>310477</v>
      </c>
      <c r="BS64" s="32">
        <f>-14034-78+218506-7</f>
        <v>204387</v>
      </c>
      <c r="BT64" s="32">
        <f>104092-4444-8757-11390+72081</f>
        <v>151582</v>
      </c>
      <c r="BU64" s="32">
        <f>-9933+387250+28831+263368</f>
        <v>669516</v>
      </c>
      <c r="BV64" s="32">
        <f>-17040-78+237424-7+158465</f>
        <v>378764</v>
      </c>
      <c r="BW64" s="7">
        <v>443584</v>
      </c>
      <c r="BX64" s="32">
        <f>-6039+48478+33580</f>
        <v>76019</v>
      </c>
      <c r="BY64" s="32">
        <f>158566-5698-9386+110582</f>
        <v>254064</v>
      </c>
      <c r="BZ64" s="32">
        <f>126372-23503+82465</f>
        <v>185334</v>
      </c>
      <c r="CA64" s="32">
        <f>205732+137645-20396</f>
        <v>322981</v>
      </c>
      <c r="CB64" s="32">
        <v>65323</v>
      </c>
      <c r="CC64" s="32">
        <f>81627-6017</f>
        <v>75610</v>
      </c>
      <c r="CD64" s="32">
        <f>68491.24</f>
        <v>68491.240000000005</v>
      </c>
      <c r="CE64" s="7">
        <v>312538</v>
      </c>
      <c r="CF64" s="7">
        <v>451981</v>
      </c>
      <c r="CG64" s="7">
        <v>213464</v>
      </c>
      <c r="CH64" s="32">
        <v>518290</v>
      </c>
      <c r="CI64" s="7">
        <v>416775</v>
      </c>
      <c r="CJ64" s="32">
        <v>598429</v>
      </c>
      <c r="CK64" s="32">
        <v>420658</v>
      </c>
      <c r="CL64" s="32">
        <v>659146</v>
      </c>
      <c r="CM64" s="32">
        <v>453917</v>
      </c>
      <c r="CN64" s="32">
        <v>197552</v>
      </c>
      <c r="CO64" s="32">
        <v>234412</v>
      </c>
      <c r="CP64" s="32">
        <v>275797</v>
      </c>
      <c r="CQ64" s="32">
        <v>290864</v>
      </c>
      <c r="CR64" s="32">
        <v>365549</v>
      </c>
      <c r="CS64" s="31">
        <v>567853</v>
      </c>
      <c r="CT64" s="32">
        <v>410697</v>
      </c>
      <c r="CU64" s="31">
        <v>484964</v>
      </c>
      <c r="CV64" s="32">
        <v>546345</v>
      </c>
      <c r="CW64" s="32">
        <v>444941</v>
      </c>
      <c r="CX64" s="32">
        <v>256032</v>
      </c>
      <c r="CY64" s="32">
        <v>159682</v>
      </c>
      <c r="CZ64" s="32">
        <v>317784</v>
      </c>
      <c r="DA64" s="32">
        <v>464891</v>
      </c>
      <c r="DB64" s="32">
        <v>434167</v>
      </c>
      <c r="DC64" s="32">
        <v>478430</v>
      </c>
      <c r="DD64" s="32">
        <v>400672</v>
      </c>
      <c r="DE64" s="7">
        <v>877008</v>
      </c>
      <c r="DF64" s="32">
        <f>59971.67-3486-16192.35</f>
        <v>40293.32</v>
      </c>
      <c r="DG64" s="32">
        <v>87110</v>
      </c>
      <c r="DH64" s="7">
        <v>191354</v>
      </c>
      <c r="DI64" s="7">
        <v>63496</v>
      </c>
      <c r="DJ64" s="32">
        <v>157501</v>
      </c>
      <c r="DK64" s="32">
        <v>326930</v>
      </c>
      <c r="DL64" s="32">
        <v>199201</v>
      </c>
      <c r="DM64" s="32">
        <f>69512+1863</f>
        <v>71375</v>
      </c>
      <c r="DN64" s="32">
        <f>DN63*0.1575+47</f>
        <v>116378.8625</v>
      </c>
      <c r="DO64" s="32">
        <v>262418</v>
      </c>
      <c r="DP64" s="7">
        <v>230975</v>
      </c>
      <c r="DQ64" s="32">
        <v>130736</v>
      </c>
      <c r="DR64" s="32">
        <v>60188</v>
      </c>
      <c r="DS64" s="32">
        <v>48752</v>
      </c>
      <c r="DT64" s="7">
        <v>145799</v>
      </c>
      <c r="DU64" s="7">
        <v>165125</v>
      </c>
      <c r="DV64" s="32">
        <v>32149</v>
      </c>
      <c r="DW64" s="32">
        <v>534110</v>
      </c>
      <c r="DX64" s="32">
        <v>589209</v>
      </c>
      <c r="DY64" s="7">
        <v>117354</v>
      </c>
      <c r="DZ64" s="32">
        <f>389689+10658+17023+24901+2487</f>
        <v>444758</v>
      </c>
      <c r="EA64" s="32">
        <f>203640+99796+147417-18668-6808-5176</f>
        <v>420201</v>
      </c>
      <c r="EB64" s="7">
        <v>248767</v>
      </c>
      <c r="EC64" s="32">
        <v>150258</v>
      </c>
      <c r="ED64" s="7">
        <v>45293</v>
      </c>
      <c r="EE64" s="7">
        <v>24265</v>
      </c>
      <c r="EF64" s="7">
        <v>116546</v>
      </c>
      <c r="EG64" s="7">
        <v>63258</v>
      </c>
      <c r="EH64" s="7">
        <v>82771</v>
      </c>
      <c r="EI64" s="7">
        <v>14579</v>
      </c>
      <c r="EJ64" s="7">
        <v>34462</v>
      </c>
      <c r="EK64" s="7">
        <v>53732</v>
      </c>
      <c r="EL64" s="32">
        <f>73923-1684</f>
        <v>72239</v>
      </c>
      <c r="EM64" s="32">
        <v>72065</v>
      </c>
      <c r="EN64" s="32">
        <f>301326-13014</f>
        <v>288312</v>
      </c>
      <c r="EO64" s="32">
        <v>269500</v>
      </c>
      <c r="EP64" s="7">
        <v>253320</v>
      </c>
      <c r="EQ64" s="32">
        <v>356747</v>
      </c>
      <c r="ER64" s="31">
        <v>154333</v>
      </c>
      <c r="ES64" s="32">
        <v>138673</v>
      </c>
      <c r="ET64" s="7">
        <v>230423</v>
      </c>
      <c r="EU64" s="32">
        <v>84784</v>
      </c>
      <c r="EV64" s="32">
        <f>10340-269.29</f>
        <v>10070.709999999999</v>
      </c>
      <c r="EW64" s="32">
        <v>186208</v>
      </c>
      <c r="EX64" s="32">
        <f>15339.73+38914.76+10346.44+2990.32</f>
        <v>67591.250000000015</v>
      </c>
      <c r="EY64" s="32">
        <v>259506</v>
      </c>
      <c r="EZ64" s="7">
        <v>61006</v>
      </c>
      <c r="FA64" s="32">
        <v>67525</v>
      </c>
      <c r="FB64" s="31">
        <f>92996</f>
        <v>92996</v>
      </c>
      <c r="FC64" s="32">
        <v>165090</v>
      </c>
      <c r="FD64" s="31">
        <f>122151-2803</f>
        <v>119348</v>
      </c>
      <c r="FE64" s="32">
        <f>339322-880-115-1507-197</f>
        <v>336623</v>
      </c>
      <c r="FF64" s="32">
        <v>66523</v>
      </c>
      <c r="FG64" s="32">
        <v>16571</v>
      </c>
      <c r="FH64" s="7">
        <v>102203</v>
      </c>
      <c r="FI64" s="7">
        <v>274391</v>
      </c>
      <c r="FJ64" s="7">
        <v>262786</v>
      </c>
      <c r="FK64" s="7">
        <v>391778</v>
      </c>
      <c r="FL64" s="7">
        <v>153377</v>
      </c>
      <c r="FM64" s="7">
        <v>507741</v>
      </c>
      <c r="FN64" s="7">
        <v>289236</v>
      </c>
      <c r="FO64" s="7">
        <v>536561</v>
      </c>
      <c r="FP64" s="7">
        <v>98226</v>
      </c>
      <c r="FQ64" s="7">
        <v>71897</v>
      </c>
      <c r="FR64" s="7">
        <v>217216</v>
      </c>
      <c r="FS64" s="32">
        <v>61491</v>
      </c>
      <c r="FT64" s="32">
        <v>42444</v>
      </c>
      <c r="FU64" s="7">
        <v>38665</v>
      </c>
      <c r="FV64" s="32">
        <v>1949896</v>
      </c>
      <c r="FW64" s="7">
        <v>59630</v>
      </c>
      <c r="FX64" s="7">
        <v>164908</v>
      </c>
      <c r="FY64" s="32">
        <v>106934</v>
      </c>
      <c r="FZ64" s="7">
        <v>16262</v>
      </c>
      <c r="GA64" s="32">
        <v>14415</v>
      </c>
      <c r="GB64" s="7">
        <v>114639</v>
      </c>
      <c r="GC64" s="32">
        <v>157501</v>
      </c>
      <c r="GD64" s="56">
        <v>313669</v>
      </c>
      <c r="GE64" s="32">
        <v>259542</v>
      </c>
      <c r="GF64" s="7">
        <v>295423</v>
      </c>
      <c r="GG64" s="32">
        <v>91905</v>
      </c>
      <c r="GH64" s="7">
        <v>90584</v>
      </c>
      <c r="GI64" s="32">
        <f>19995-2450-6273</f>
        <v>11272</v>
      </c>
      <c r="GJ64" s="32">
        <v>297469</v>
      </c>
      <c r="GK64" s="32">
        <v>124389</v>
      </c>
      <c r="GL64" s="32">
        <f>121605+186895</f>
        <v>308500</v>
      </c>
      <c r="GM64" s="32">
        <v>283514</v>
      </c>
      <c r="GN64" s="7">
        <v>7150</v>
      </c>
      <c r="GO64" s="7">
        <v>57753</v>
      </c>
      <c r="GP64" s="7">
        <v>115142</v>
      </c>
      <c r="GQ64" s="32">
        <f>152120-3443+46175</f>
        <v>194852</v>
      </c>
      <c r="GR64" s="7">
        <v>57917</v>
      </c>
      <c r="GS64" s="32"/>
      <c r="GT64" s="7">
        <v>245921</v>
      </c>
      <c r="GU64" s="7">
        <v>389569</v>
      </c>
      <c r="GV64" s="56">
        <v>606537</v>
      </c>
      <c r="GW64" s="7">
        <v>18971</v>
      </c>
      <c r="GX64" s="32">
        <v>363996</v>
      </c>
      <c r="GY64" s="7">
        <v>443388</v>
      </c>
      <c r="GZ64" s="7">
        <v>598907</v>
      </c>
      <c r="HA64" s="7">
        <v>190770</v>
      </c>
      <c r="HB64" s="7">
        <v>105180</v>
      </c>
      <c r="HC64" s="7">
        <v>14662</v>
      </c>
      <c r="HD64" s="7">
        <v>115680</v>
      </c>
      <c r="HE64" s="32">
        <v>499642</v>
      </c>
      <c r="HF64" s="32">
        <v>605487</v>
      </c>
      <c r="HG64" s="7">
        <v>264636</v>
      </c>
      <c r="HH64" s="7">
        <v>414342</v>
      </c>
      <c r="HI64" s="32">
        <f>244057-12202</f>
        <v>231855</v>
      </c>
      <c r="HJ64" s="7">
        <v>147379</v>
      </c>
      <c r="HK64" s="7">
        <v>328264</v>
      </c>
      <c r="HL64" s="7">
        <v>133794</v>
      </c>
      <c r="HM64" s="7">
        <v>71081</v>
      </c>
      <c r="HN64" s="7">
        <v>242314</v>
      </c>
      <c r="HO64" s="7">
        <v>514840</v>
      </c>
      <c r="HP64" s="7">
        <v>349105</v>
      </c>
      <c r="HQ64" s="7">
        <v>262644</v>
      </c>
      <c r="HR64" s="7">
        <v>69206</v>
      </c>
      <c r="HS64" s="7">
        <v>268974</v>
      </c>
      <c r="HT64" s="7">
        <v>337671</v>
      </c>
      <c r="HU64" s="7">
        <v>178210</v>
      </c>
      <c r="HV64" s="7">
        <v>254111</v>
      </c>
      <c r="HW64" s="7">
        <v>73827</v>
      </c>
      <c r="HX64" s="7">
        <v>369713</v>
      </c>
      <c r="HY64" s="7">
        <v>196030</v>
      </c>
      <c r="HZ64" s="7">
        <v>84486</v>
      </c>
      <c r="IA64" s="32">
        <f>115508.28+144450.98+64230.16+16844-10677.85-4944-7115-14231-14231</f>
        <v>289834.57000000007</v>
      </c>
      <c r="IB64" s="32">
        <v>31252</v>
      </c>
      <c r="IC64" s="7">
        <v>4443</v>
      </c>
      <c r="ID64" s="32">
        <v>16649</v>
      </c>
      <c r="IE64" s="7">
        <v>293498</v>
      </c>
      <c r="IF64" s="7">
        <v>148716</v>
      </c>
      <c r="IG64" s="7">
        <v>13672</v>
      </c>
      <c r="IH64" s="7">
        <v>648987</v>
      </c>
      <c r="II64" s="7">
        <v>30183</v>
      </c>
      <c r="IJ64" s="7">
        <v>102419</v>
      </c>
      <c r="IK64" s="7">
        <v>87127</v>
      </c>
      <c r="IL64" s="7">
        <v>171315</v>
      </c>
      <c r="IM64" s="7">
        <v>71109</v>
      </c>
      <c r="IN64" s="7">
        <v>155607</v>
      </c>
      <c r="IO64" s="7">
        <v>128400</v>
      </c>
      <c r="IP64" s="7">
        <v>184721</v>
      </c>
      <c r="IQ64" s="7">
        <v>143064</v>
      </c>
      <c r="IR64" s="7">
        <v>44146</v>
      </c>
      <c r="IS64" s="7">
        <v>92636</v>
      </c>
      <c r="IT64" s="7">
        <v>44562</v>
      </c>
      <c r="IU64" s="7">
        <v>100994</v>
      </c>
      <c r="IV64" s="7">
        <v>35389</v>
      </c>
      <c r="IW64" s="7">
        <v>109000</v>
      </c>
      <c r="IX64" s="7">
        <v>12032</v>
      </c>
      <c r="IY64" s="32">
        <v>3144</v>
      </c>
      <c r="IZ64" s="7">
        <v>315532</v>
      </c>
      <c r="JA64" s="7">
        <v>197741</v>
      </c>
      <c r="JB64" s="7">
        <v>35849</v>
      </c>
      <c r="JC64" s="7">
        <v>1766140</v>
      </c>
      <c r="JD64" s="7">
        <v>99912</v>
      </c>
      <c r="JE64" s="7">
        <v>188295</v>
      </c>
      <c r="JF64" s="7">
        <v>165337</v>
      </c>
      <c r="JG64" s="7">
        <v>82977</v>
      </c>
      <c r="JH64" s="7">
        <v>48474</v>
      </c>
      <c r="JI64" s="32">
        <v>283443</v>
      </c>
      <c r="JJ64" s="31">
        <v>269381</v>
      </c>
      <c r="JK64" s="32">
        <v>412294</v>
      </c>
      <c r="JL64" s="32">
        <v>216049</v>
      </c>
      <c r="JM64" s="32">
        <v>329985</v>
      </c>
      <c r="JN64" s="32">
        <v>348761</v>
      </c>
      <c r="JO64" s="31">
        <v>297675</v>
      </c>
      <c r="JP64" s="32">
        <v>287216</v>
      </c>
      <c r="JQ64" s="32">
        <v>330491</v>
      </c>
      <c r="JR64" s="31">
        <v>255979</v>
      </c>
      <c r="JS64" s="32">
        <v>261677</v>
      </c>
      <c r="JT64" s="57">
        <v>326831.87077834707</v>
      </c>
      <c r="JU64" s="32">
        <v>497926</v>
      </c>
      <c r="JV64" s="57">
        <v>244162</v>
      </c>
      <c r="JW64" s="7">
        <v>1094062</v>
      </c>
      <c r="JX64" s="7">
        <v>87792</v>
      </c>
      <c r="JY64" s="7">
        <v>139710</v>
      </c>
      <c r="JZ64" s="7">
        <v>2186</v>
      </c>
      <c r="KA64" s="7">
        <v>116959</v>
      </c>
      <c r="KB64" s="7">
        <v>131562</v>
      </c>
      <c r="KC64" s="7">
        <v>312332</v>
      </c>
      <c r="KD64" s="32">
        <v>350644</v>
      </c>
      <c r="KE64" s="7">
        <v>490989</v>
      </c>
      <c r="KF64" s="7">
        <v>165220</v>
      </c>
      <c r="KG64" s="7">
        <v>140705</v>
      </c>
      <c r="KH64" s="7">
        <v>186630</v>
      </c>
      <c r="KI64" s="7">
        <v>91610</v>
      </c>
      <c r="KJ64" s="32">
        <v>47572</v>
      </c>
      <c r="KK64" s="56">
        <v>134416</v>
      </c>
      <c r="KL64" s="32">
        <v>131888</v>
      </c>
      <c r="KM64" s="32">
        <f>102099+115049+152995+3017+4661</f>
        <v>377821</v>
      </c>
      <c r="KN64" s="7">
        <v>304339</v>
      </c>
      <c r="KO64" s="7">
        <v>105180</v>
      </c>
      <c r="KP64" s="32"/>
      <c r="KQ64" s="32">
        <v>218786</v>
      </c>
      <c r="KR64" s="32">
        <v>30482</v>
      </c>
      <c r="KS64" s="32">
        <v>23204</v>
      </c>
      <c r="KT64" s="32">
        <v>172844</v>
      </c>
      <c r="KU64" s="32">
        <v>56493</v>
      </c>
      <c r="KV64" s="32">
        <f>KV63*0.17</f>
        <v>118334.45000000001</v>
      </c>
      <c r="KW64" s="32">
        <v>129997</v>
      </c>
      <c r="KX64" s="7">
        <v>31395</v>
      </c>
      <c r="KY64" s="32">
        <v>110017</v>
      </c>
      <c r="KZ64" s="32">
        <v>69525</v>
      </c>
      <c r="LA64" s="32">
        <v>93972</v>
      </c>
      <c r="LB64" s="32">
        <v>308382</v>
      </c>
      <c r="LC64" s="32">
        <v>184597</v>
      </c>
      <c r="LD64" s="32">
        <v>73787</v>
      </c>
      <c r="LE64" s="32">
        <v>633889</v>
      </c>
      <c r="LF64" s="32">
        <v>210835</v>
      </c>
      <c r="LG64" s="32">
        <v>550605</v>
      </c>
      <c r="LH64" s="32">
        <v>69859</v>
      </c>
      <c r="LI64" s="32">
        <f>332023*0.25</f>
        <v>83005.75</v>
      </c>
      <c r="LJ64" s="32">
        <v>634843</v>
      </c>
      <c r="LK64" s="32">
        <v>87001</v>
      </c>
      <c r="LL64" s="7">
        <v>43017</v>
      </c>
      <c r="LM64" s="56">
        <v>249699</v>
      </c>
      <c r="LN64" s="32">
        <v>73093</v>
      </c>
      <c r="LO64" s="32">
        <v>488150</v>
      </c>
      <c r="LP64" s="32">
        <v>2000222</v>
      </c>
      <c r="LQ64" s="7">
        <v>77375</v>
      </c>
      <c r="LR64" s="32">
        <f>227637-9977-17456</f>
        <v>200204</v>
      </c>
      <c r="LS64" s="32">
        <v>33824</v>
      </c>
      <c r="LT64" s="32">
        <f>8786.1+7081.85+1523.43+436.87+5.73+2039.24</f>
        <v>19873.22</v>
      </c>
      <c r="LU64" s="32">
        <v>356393</v>
      </c>
      <c r="LV64" s="32">
        <v>54871</v>
      </c>
      <c r="LW64" s="60">
        <v>135993</v>
      </c>
      <c r="LX64" s="32">
        <f>121188+903.76</f>
        <v>122091.76</v>
      </c>
      <c r="LY64" s="32">
        <v>101622</v>
      </c>
      <c r="LZ64" s="32">
        <f>LZ63*0.18</f>
        <v>242449.56</v>
      </c>
      <c r="MA64" s="32">
        <v>50781</v>
      </c>
      <c r="MB64" s="32">
        <v>24293</v>
      </c>
      <c r="MC64" s="7">
        <v>60683</v>
      </c>
      <c r="MD64" s="7">
        <v>40009</v>
      </c>
      <c r="ME64" s="7">
        <v>110196</v>
      </c>
      <c r="MF64" s="32">
        <f>MF63*0.17</f>
        <v>147924.82</v>
      </c>
      <c r="MG64" s="32">
        <v>234913</v>
      </c>
      <c r="MH64" s="31">
        <v>4325</v>
      </c>
      <c r="MI64" s="32">
        <v>20143.429721756434</v>
      </c>
      <c r="MJ64" s="32">
        <v>71335.809228916289</v>
      </c>
      <c r="MK64" s="7">
        <v>10110</v>
      </c>
      <c r="ML64" s="32">
        <v>264071</v>
      </c>
      <c r="MM64" s="32">
        <v>573944</v>
      </c>
      <c r="MN64" s="32">
        <v>299045</v>
      </c>
      <c r="MO64" s="32">
        <v>1610029</v>
      </c>
      <c r="MP64" s="7">
        <v>85942</v>
      </c>
      <c r="MQ64" s="32">
        <f>230633-1913-12500-2219-18197</f>
        <v>195804</v>
      </c>
      <c r="MR64" s="32">
        <v>231780</v>
      </c>
      <c r="MS64" s="32">
        <f>560915-5752-58037</f>
        <v>497126</v>
      </c>
      <c r="MT64" s="32">
        <f>646611-58158-8946</f>
        <v>579507</v>
      </c>
      <c r="MU64" s="32">
        <v>71433</v>
      </c>
      <c r="MV64" s="31">
        <f>360317-8433-10142+135.79-7935-PL64-14000</f>
        <v>319942.78999999998</v>
      </c>
      <c r="MW64" s="32">
        <v>16786</v>
      </c>
      <c r="MX64" s="32">
        <v>71477</v>
      </c>
      <c r="MY64" s="32">
        <v>377920</v>
      </c>
      <c r="MZ64" s="32">
        <v>505668</v>
      </c>
      <c r="NA64" s="7">
        <v>45644</v>
      </c>
      <c r="NB64" s="32">
        <f>73904-3361-3678-15.49-2199-2154-2289-2900-1069</f>
        <v>56238.509999999995</v>
      </c>
      <c r="NC64" s="32">
        <v>15764</v>
      </c>
      <c r="ND64" s="32">
        <v>26035</v>
      </c>
      <c r="NE64" s="32">
        <v>75273</v>
      </c>
      <c r="NF64" s="32">
        <v>170607</v>
      </c>
      <c r="NG64" s="32">
        <v>49983</v>
      </c>
      <c r="NH64" s="32">
        <v>158762</v>
      </c>
      <c r="NI64" s="32">
        <v>14123</v>
      </c>
      <c r="NJ64" s="32">
        <f>65145+(59768*0.08)+(15445*0.08)</f>
        <v>71162.040000000008</v>
      </c>
      <c r="NK64" s="32">
        <f>74889-3629</f>
        <v>71260</v>
      </c>
      <c r="NL64" s="32">
        <v>241344</v>
      </c>
      <c r="NM64" s="32">
        <f>104511-(25000*0.08)-10109-(70000*0.08)</f>
        <v>86802</v>
      </c>
      <c r="NN64" s="32">
        <f>107132-8609</f>
        <v>98523</v>
      </c>
      <c r="NO64" s="32">
        <v>147328</v>
      </c>
      <c r="NP64" s="31">
        <v>147043</v>
      </c>
      <c r="NQ64" s="32">
        <v>242157</v>
      </c>
      <c r="NR64" s="32">
        <f>51355+1</f>
        <v>51356</v>
      </c>
      <c r="NS64" s="32">
        <f>144118+9101-1592-3185-2066-987</f>
        <v>145389</v>
      </c>
      <c r="NT64" s="32">
        <f>29475+556</f>
        <v>30031</v>
      </c>
      <c r="NU64" s="32">
        <f>688244+2334-40000</f>
        <v>650578</v>
      </c>
      <c r="NV64" s="32">
        <v>245172</v>
      </c>
      <c r="NW64" s="32">
        <v>326930</v>
      </c>
      <c r="NX64" s="32">
        <v>134661</v>
      </c>
      <c r="NY64" s="32">
        <v>30342</v>
      </c>
      <c r="NZ64" s="32">
        <v>12413</v>
      </c>
      <c r="OA64" s="32">
        <v>331471</v>
      </c>
      <c r="OB64" s="32">
        <v>1572208</v>
      </c>
      <c r="OC64" s="32">
        <v>295580</v>
      </c>
      <c r="OD64" s="32">
        <v>16472</v>
      </c>
      <c r="OE64" s="32">
        <v>48487</v>
      </c>
      <c r="OF64" s="31">
        <v>387930</v>
      </c>
      <c r="OG64" s="32">
        <v>165507</v>
      </c>
      <c r="OH64" s="32">
        <f>5351+99028</f>
        <v>104379</v>
      </c>
      <c r="OI64" s="32">
        <v>176287</v>
      </c>
      <c r="OJ64" s="32">
        <v>85060</v>
      </c>
      <c r="OK64" s="32">
        <f>173244+26397</f>
        <v>199641</v>
      </c>
      <c r="OL64" s="32">
        <f>94616-5789</f>
        <v>88827</v>
      </c>
      <c r="OM64" s="32">
        <v>50562</v>
      </c>
      <c r="ON64" s="32">
        <v>4109</v>
      </c>
      <c r="OO64" s="32">
        <f>[2]Sheet1!$J$88</f>
        <v>328079.56</v>
      </c>
      <c r="OP64" s="32">
        <v>1412</v>
      </c>
      <c r="OQ64" s="32">
        <f>141451-15189</f>
        <v>126262</v>
      </c>
      <c r="OR64" s="32">
        <v>155873</v>
      </c>
      <c r="OS64" s="32">
        <v>299996</v>
      </c>
      <c r="OT64" s="32">
        <f>343023+805-28286</f>
        <v>315542</v>
      </c>
      <c r="OU64" s="32">
        <v>82170</v>
      </c>
      <c r="OV64" s="174"/>
      <c r="OW64" s="150">
        <f t="shared" si="2"/>
        <v>101683443.49222904</v>
      </c>
      <c r="OX64" s="6">
        <f t="shared" si="3"/>
        <v>510.16453097975085</v>
      </c>
      <c r="OY64" s="153"/>
      <c r="OZ64" s="6"/>
      <c r="PA64" s="13"/>
      <c r="PB64" s="13"/>
      <c r="PC64" s="31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</row>
    <row r="65" spans="1:437" s="7" customFormat="1">
      <c r="A65" s="49" t="s">
        <v>953</v>
      </c>
      <c r="B65" s="7">
        <v>4851</v>
      </c>
      <c r="C65" s="32">
        <v>32128</v>
      </c>
      <c r="D65" s="7">
        <v>21753</v>
      </c>
      <c r="E65" s="7">
        <v>0</v>
      </c>
      <c r="F65" s="7">
        <v>10854</v>
      </c>
      <c r="G65" s="7">
        <v>72156</v>
      </c>
      <c r="H65" s="7">
        <v>44692</v>
      </c>
      <c r="J65" s="32">
        <v>27260</v>
      </c>
      <c r="K65" s="32">
        <f>594+490</f>
        <v>1084</v>
      </c>
      <c r="L65" s="32">
        <v>6922</v>
      </c>
      <c r="M65" s="32">
        <f>12303.74+137.46+1133.25</f>
        <v>13574.449999999999</v>
      </c>
      <c r="N65" s="32"/>
      <c r="O65" s="32"/>
      <c r="P65" s="32">
        <v>1481</v>
      </c>
      <c r="Q65" s="32"/>
      <c r="R65" s="32">
        <v>87787</v>
      </c>
      <c r="S65" s="32">
        <v>1702331</v>
      </c>
      <c r="T65" s="7">
        <v>66449</v>
      </c>
      <c r="U65" s="7">
        <v>29686</v>
      </c>
      <c r="V65" s="7">
        <v>32836</v>
      </c>
      <c r="W65" s="7">
        <v>39924</v>
      </c>
      <c r="X65" s="7">
        <v>41670</v>
      </c>
      <c r="Y65" s="7">
        <v>68994</v>
      </c>
      <c r="Z65" s="7">
        <v>73264</v>
      </c>
      <c r="AA65" s="7">
        <v>55080</v>
      </c>
      <c r="AB65" s="7">
        <v>72318</v>
      </c>
      <c r="AC65" s="7">
        <v>63290</v>
      </c>
      <c r="AD65" s="32">
        <v>177906</v>
      </c>
      <c r="AE65" s="32">
        <v>20156716</v>
      </c>
      <c r="AF65" s="32">
        <f>37929.36+35999.43</f>
        <v>73928.790000000008</v>
      </c>
      <c r="AG65" s="32">
        <v>18149</v>
      </c>
      <c r="AH65" s="7">
        <v>9748</v>
      </c>
      <c r="AI65" s="7">
        <v>17754</v>
      </c>
      <c r="AJ65" s="32">
        <v>19516</v>
      </c>
      <c r="AK65" s="7">
        <v>15307</v>
      </c>
      <c r="AL65" s="32">
        <v>17521</v>
      </c>
      <c r="AM65" s="7">
        <v>17351</v>
      </c>
      <c r="AN65" s="7">
        <v>21726</v>
      </c>
      <c r="AO65" s="7">
        <v>13716</v>
      </c>
      <c r="AP65" s="7">
        <v>21614</v>
      </c>
      <c r="AQ65" s="7">
        <v>17054</v>
      </c>
      <c r="AR65" s="7">
        <v>11277</v>
      </c>
      <c r="AS65" s="7">
        <v>14519</v>
      </c>
      <c r="AT65" s="7">
        <v>25335</v>
      </c>
      <c r="AU65" s="7">
        <v>17071</v>
      </c>
      <c r="AV65" s="7">
        <v>12422</v>
      </c>
      <c r="AW65" s="7">
        <v>14188</v>
      </c>
      <c r="AX65" s="7">
        <v>14313</v>
      </c>
      <c r="AY65" s="7">
        <v>25232</v>
      </c>
      <c r="AZ65" s="7">
        <v>11137</v>
      </c>
      <c r="BA65" s="7">
        <v>20637</v>
      </c>
      <c r="BB65" s="7">
        <v>108584</v>
      </c>
      <c r="BC65" s="7">
        <v>133006</v>
      </c>
      <c r="BD65" s="7">
        <v>327755</v>
      </c>
      <c r="BE65" s="7">
        <v>212195</v>
      </c>
      <c r="BF65" s="32">
        <v>556304</v>
      </c>
      <c r="BG65" s="32">
        <v>310139</v>
      </c>
      <c r="BH65" s="31">
        <v>770</v>
      </c>
      <c r="BI65" s="32">
        <v>40841</v>
      </c>
      <c r="BJ65" s="32">
        <v>99072</v>
      </c>
      <c r="BK65" s="32">
        <v>6004730</v>
      </c>
      <c r="BL65" s="32">
        <v>594153</v>
      </c>
      <c r="BM65" s="32">
        <v>3249</v>
      </c>
      <c r="BN65" s="32">
        <v>124630</v>
      </c>
      <c r="BO65" s="32">
        <v>225480</v>
      </c>
      <c r="BP65" s="32">
        <f>15363+95295+896+750+170+63111+635.31-1228+93+5084-17-2580</f>
        <v>177572.31</v>
      </c>
      <c r="BQ65" s="32">
        <f>6148+15752-5230+1489+4957+26+5624-7418-601</f>
        <v>20747</v>
      </c>
      <c r="BR65" s="32">
        <f>6410+22895+7813+1553+957.33+5546+3550+4090-60</f>
        <v>52754.33</v>
      </c>
      <c r="BS65" s="32">
        <f>22935+13531+8927+147222+1361+2726+25+249+32080</f>
        <v>229056</v>
      </c>
      <c r="BT65" s="32">
        <f>9559+16007-3069+796+350+1801-578-2243+7327+1172+1125-10816</f>
        <v>21431</v>
      </c>
      <c r="BU65" s="32">
        <f>9898+57320+7022+1650+1067.29+6193+2102+2106</f>
        <v>87358.29</v>
      </c>
      <c r="BV65" s="32">
        <f>26305+11793+5915+20833+1360+838.58+1063+802+369+8</f>
        <v>69286.58</v>
      </c>
      <c r="BW65" s="7">
        <v>13567</v>
      </c>
      <c r="BX65" s="32">
        <f>8313-1217+229+434.62+2+2600+3276</f>
        <v>13637.619999999999</v>
      </c>
      <c r="BY65" s="32">
        <f>6760+26807-615+924+314377+347+7967+4451+32+350+779-5170-110953-221550</f>
        <v>24506</v>
      </c>
      <c r="BZ65" s="32">
        <f>3452+8835-31+941+1910+474+5093</f>
        <v>20674</v>
      </c>
      <c r="CA65" s="32">
        <f>358+5850+187-686+5851+39302+7+116+9663+109159+171</f>
        <v>169978</v>
      </c>
      <c r="CB65" s="32"/>
      <c r="CC65" s="32">
        <v>9639</v>
      </c>
      <c r="CD65" s="32"/>
      <c r="CF65" s="7">
        <v>77</v>
      </c>
      <c r="CH65" s="32">
        <v>197796</v>
      </c>
      <c r="CI65" s="7">
        <v>13210</v>
      </c>
      <c r="CJ65" s="31">
        <v>33000</v>
      </c>
      <c r="CK65" s="32">
        <v>31134</v>
      </c>
      <c r="CL65" s="32">
        <v>69915</v>
      </c>
      <c r="CM65" s="32">
        <v>139496</v>
      </c>
      <c r="CN65" s="32">
        <v>140041</v>
      </c>
      <c r="CO65" s="32">
        <v>124292</v>
      </c>
      <c r="CP65" s="31">
        <v>166242</v>
      </c>
      <c r="CQ65" s="32">
        <v>107830</v>
      </c>
      <c r="CR65" s="7">
        <v>223710</v>
      </c>
      <c r="CS65" s="31">
        <v>4268</v>
      </c>
      <c r="CT65" s="31">
        <v>63573</v>
      </c>
      <c r="CU65" s="31">
        <v>52685</v>
      </c>
      <c r="CV65" s="32">
        <v>140514</v>
      </c>
      <c r="CW65" s="32">
        <v>143331</v>
      </c>
      <c r="CX65" s="32">
        <v>139363</v>
      </c>
      <c r="CY65" s="32">
        <v>53557</v>
      </c>
      <c r="CZ65" s="31">
        <v>124791</v>
      </c>
      <c r="DA65" s="32">
        <v>189149</v>
      </c>
      <c r="DB65" s="32">
        <v>159930</v>
      </c>
      <c r="DC65" s="31">
        <v>109280</v>
      </c>
      <c r="DD65" s="32">
        <v>37012</v>
      </c>
      <c r="DF65" s="32">
        <f>5543.47+2179.97+95-1496.74-588.59-25.65</f>
        <v>5707.4600000000009</v>
      </c>
      <c r="DG65" s="32">
        <f>158468.47+267.87</f>
        <v>158736.34</v>
      </c>
      <c r="DH65" s="7">
        <v>2815</v>
      </c>
      <c r="DJ65" s="32">
        <v>6256</v>
      </c>
      <c r="DK65" s="32">
        <v>14197</v>
      </c>
      <c r="DL65" s="32">
        <v>13481</v>
      </c>
      <c r="DM65" s="32">
        <f>41295+300</f>
        <v>41595</v>
      </c>
      <c r="DN65" s="32">
        <v>3710</v>
      </c>
      <c r="DO65" s="32">
        <v>27053</v>
      </c>
      <c r="DP65" s="7">
        <v>15041</v>
      </c>
      <c r="DQ65" s="32">
        <v>185600</v>
      </c>
      <c r="DR65" s="32">
        <v>18742</v>
      </c>
      <c r="DS65" s="32">
        <v>2413</v>
      </c>
      <c r="DT65" s="7">
        <v>19343</v>
      </c>
      <c r="DU65" s="7">
        <v>10610</v>
      </c>
      <c r="DV65" s="32">
        <v>1065</v>
      </c>
      <c r="DW65" s="32">
        <v>3024</v>
      </c>
      <c r="DX65" s="32">
        <v>88593</v>
      </c>
      <c r="DZ65" s="32">
        <f>2873+41404+12670+17307</f>
        <v>74254</v>
      </c>
      <c r="EA65" s="32">
        <v>17720</v>
      </c>
      <c r="EB65" s="7">
        <v>169765</v>
      </c>
      <c r="EC65" s="32">
        <v>34428</v>
      </c>
      <c r="ED65" s="7">
        <v>12573</v>
      </c>
      <c r="EF65" s="7">
        <v>523</v>
      </c>
      <c r="EG65" s="7">
        <v>90181</v>
      </c>
      <c r="EH65" s="7">
        <v>1207</v>
      </c>
      <c r="EI65" s="7">
        <v>1039247</v>
      </c>
      <c r="EJ65" s="7">
        <v>299692</v>
      </c>
      <c r="EK65" s="7">
        <v>448748</v>
      </c>
      <c r="EL65" s="32">
        <f>15057.57+5612.54+3590-15000</f>
        <v>9260.11</v>
      </c>
      <c r="EM65" s="32"/>
      <c r="EN65" s="32">
        <v>25609</v>
      </c>
      <c r="EO65" s="32">
        <f>2275463-284000</f>
        <v>1991463</v>
      </c>
      <c r="EP65" s="7">
        <v>1043274</v>
      </c>
      <c r="EQ65" s="32">
        <v>1004173</v>
      </c>
      <c r="ER65" s="31">
        <v>1510</v>
      </c>
      <c r="ES65" s="32">
        <v>2378</v>
      </c>
      <c r="ET65" s="7">
        <v>8992</v>
      </c>
      <c r="EU65" s="32">
        <v>78500</v>
      </c>
      <c r="EV65" s="32">
        <f>3069.44+5270-2.96</f>
        <v>8336.4800000000014</v>
      </c>
      <c r="EW65" s="32">
        <v>19899.02</v>
      </c>
      <c r="EX65" s="32">
        <f>3100+24855+6927.03</f>
        <v>34882.03</v>
      </c>
      <c r="EY65" s="32">
        <v>16825</v>
      </c>
      <c r="FA65" s="32">
        <v>22067</v>
      </c>
      <c r="FB65" s="31">
        <f>5400</f>
        <v>5400</v>
      </c>
      <c r="FC65" s="32">
        <v>-566</v>
      </c>
      <c r="FD65" s="31">
        <v>915</v>
      </c>
      <c r="FE65" s="32">
        <v>1049</v>
      </c>
      <c r="FF65" s="32">
        <v>2815890</v>
      </c>
      <c r="FG65" s="32">
        <v>54</v>
      </c>
      <c r="FH65" s="7">
        <v>65997</v>
      </c>
      <c r="FI65" s="7">
        <v>29490</v>
      </c>
      <c r="FJ65" s="7">
        <v>43276</v>
      </c>
      <c r="FK65" s="7">
        <v>67265</v>
      </c>
      <c r="FL65" s="7">
        <v>12328</v>
      </c>
      <c r="FM65" s="7">
        <v>275500</v>
      </c>
      <c r="FN65" s="7">
        <v>974857</v>
      </c>
      <c r="FO65" s="7">
        <v>38941</v>
      </c>
      <c r="FP65" s="7">
        <v>30381</v>
      </c>
      <c r="FQ65" s="7">
        <v>59991</v>
      </c>
      <c r="FR65" s="7">
        <v>51296</v>
      </c>
      <c r="FS65" s="32">
        <v>47621</v>
      </c>
      <c r="FT65" s="32">
        <v>41606</v>
      </c>
      <c r="FV65" s="32">
        <v>407143</v>
      </c>
      <c r="FW65" s="7">
        <v>141344</v>
      </c>
      <c r="FX65" s="7">
        <v>824900</v>
      </c>
      <c r="FY65" s="32">
        <v>900902</v>
      </c>
      <c r="FZ65" s="7">
        <v>10995</v>
      </c>
      <c r="GA65" s="32">
        <v>168009</v>
      </c>
      <c r="GB65" s="7">
        <v>15718</v>
      </c>
      <c r="GC65" s="32">
        <v>6256</v>
      </c>
      <c r="GD65" s="56">
        <v>148435</v>
      </c>
      <c r="GE65" s="32">
        <v>15881</v>
      </c>
      <c r="GF65" s="7">
        <v>67154</v>
      </c>
      <c r="GG65" s="32"/>
      <c r="GH65" s="7">
        <v>97220</v>
      </c>
      <c r="GI65" s="32">
        <f>6375+1239</f>
        <v>7614</v>
      </c>
      <c r="GJ65" s="32">
        <v>40145</v>
      </c>
      <c r="GK65" s="32">
        <v>9926</v>
      </c>
      <c r="GL65" s="32">
        <f>10586+1436+899</f>
        <v>12921</v>
      </c>
      <c r="GM65" s="32">
        <v>2480325</v>
      </c>
      <c r="GN65" s="7">
        <v>10814</v>
      </c>
      <c r="GO65" s="7">
        <v>3100</v>
      </c>
      <c r="GP65" s="7">
        <v>13875</v>
      </c>
      <c r="GQ65" s="32">
        <f>5014+38046+24565</f>
        <v>67625</v>
      </c>
      <c r="GR65" s="7">
        <v>35160</v>
      </c>
      <c r="GS65" s="32">
        <f>408384-43978-4477-13206-12137-29130-24275-13135</f>
        <v>268046</v>
      </c>
      <c r="GT65" s="7">
        <v>1079323</v>
      </c>
      <c r="GU65" s="7">
        <v>1219529</v>
      </c>
      <c r="GV65" s="56"/>
      <c r="GW65" s="7">
        <v>1406</v>
      </c>
      <c r="GX65" s="32">
        <v>73661</v>
      </c>
      <c r="GY65" s="7">
        <v>293336</v>
      </c>
      <c r="GZ65" s="7">
        <v>354951</v>
      </c>
      <c r="HA65" s="7">
        <v>178</v>
      </c>
      <c r="HB65" s="7">
        <v>31168</v>
      </c>
      <c r="HC65" s="7">
        <v>4314</v>
      </c>
      <c r="HD65" s="7">
        <v>8307</v>
      </c>
      <c r="HE65" s="32">
        <v>38084</v>
      </c>
      <c r="HF65" s="32">
        <v>5890</v>
      </c>
      <c r="HG65" s="7">
        <v>358670</v>
      </c>
      <c r="HI65" s="32">
        <f>27502-1375</f>
        <v>26127</v>
      </c>
      <c r="HJ65" s="7">
        <v>-51104</v>
      </c>
      <c r="HK65" s="7">
        <v>38119</v>
      </c>
      <c r="HL65" s="7">
        <v>37962</v>
      </c>
      <c r="HM65" s="7">
        <v>32720</v>
      </c>
      <c r="HN65" s="7">
        <v>0</v>
      </c>
      <c r="HO65" s="7">
        <v>19268</v>
      </c>
      <c r="HP65" s="7">
        <v>22768</v>
      </c>
      <c r="HQ65" s="7">
        <v>99000</v>
      </c>
      <c r="HR65" s="7">
        <v>24449</v>
      </c>
      <c r="HS65" s="7">
        <v>2747</v>
      </c>
      <c r="HT65" s="7">
        <v>101036</v>
      </c>
      <c r="HU65" s="7">
        <v>-29099</v>
      </c>
      <c r="HV65" s="7">
        <v>2440</v>
      </c>
      <c r="HW65" s="7">
        <v>61272</v>
      </c>
      <c r="HX65" s="7">
        <v>39</v>
      </c>
      <c r="HY65" s="7">
        <v>-11690</v>
      </c>
      <c r="HZ65" s="7">
        <v>4949</v>
      </c>
      <c r="IA65" s="32"/>
      <c r="IB65" s="32">
        <v>20862</v>
      </c>
      <c r="IC65" s="7">
        <v>22564</v>
      </c>
      <c r="ID65" s="32">
        <v>1110</v>
      </c>
      <c r="IE65" s="7">
        <v>958232</v>
      </c>
      <c r="IF65" s="7">
        <v>10372</v>
      </c>
      <c r="IG65" s="7">
        <v>2033</v>
      </c>
      <c r="IH65" s="7">
        <v>2324</v>
      </c>
      <c r="II65" s="7">
        <v>13403</v>
      </c>
      <c r="IJ65" s="7">
        <v>26196</v>
      </c>
      <c r="IK65" s="7">
        <v>16659</v>
      </c>
      <c r="IL65" s="7">
        <v>83031</v>
      </c>
      <c r="IM65" s="7">
        <v>26456</v>
      </c>
      <c r="IN65" s="7">
        <v>20356</v>
      </c>
      <c r="IO65" s="7">
        <v>35167</v>
      </c>
      <c r="IP65" s="7">
        <v>50892</v>
      </c>
      <c r="IQ65" s="7">
        <v>31562</v>
      </c>
      <c r="IR65" s="7">
        <v>35172</v>
      </c>
      <c r="IS65" s="7">
        <v>57363</v>
      </c>
      <c r="IT65" s="7">
        <v>26781</v>
      </c>
      <c r="IU65" s="7">
        <v>50635</v>
      </c>
      <c r="IV65" s="7">
        <v>6637</v>
      </c>
      <c r="IW65" s="7">
        <v>46807</v>
      </c>
      <c r="IX65" s="7">
        <v>35002</v>
      </c>
      <c r="IY65" s="32"/>
      <c r="IZ65" s="7">
        <v>1332</v>
      </c>
      <c r="JA65" s="7">
        <v>194710</v>
      </c>
      <c r="JB65" s="7">
        <v>132320</v>
      </c>
      <c r="JC65" s="7">
        <v>180360</v>
      </c>
      <c r="JD65" s="7">
        <v>13138</v>
      </c>
      <c r="JE65" s="7">
        <v>77695</v>
      </c>
      <c r="JF65" s="7">
        <v>1978</v>
      </c>
      <c r="JG65" s="7">
        <v>32081</v>
      </c>
      <c r="JH65" s="7">
        <v>3975</v>
      </c>
      <c r="JI65" s="32">
        <v>34102</v>
      </c>
      <c r="JJ65" s="31">
        <v>776</v>
      </c>
      <c r="JK65" s="32">
        <v>56394</v>
      </c>
      <c r="JL65" s="32">
        <v>32267</v>
      </c>
      <c r="JM65" s="32">
        <v>61608</v>
      </c>
      <c r="JN65" s="32">
        <v>74948</v>
      </c>
      <c r="JO65" s="31">
        <v>46134</v>
      </c>
      <c r="JP65" s="32">
        <v>46592</v>
      </c>
      <c r="JQ65" s="32">
        <v>46258</v>
      </c>
      <c r="JR65" s="31">
        <v>56425</v>
      </c>
      <c r="JS65" s="32">
        <v>16450</v>
      </c>
      <c r="JT65" s="57">
        <v>45391.248583451103</v>
      </c>
      <c r="JU65" s="32">
        <v>59865</v>
      </c>
      <c r="JV65" s="57">
        <v>50859</v>
      </c>
      <c r="JW65" s="7">
        <v>144766</v>
      </c>
      <c r="JX65" s="7">
        <v>350</v>
      </c>
      <c r="JY65" s="7">
        <v>108643</v>
      </c>
      <c r="JZ65" s="7">
        <v>6859</v>
      </c>
      <c r="KA65" s="7">
        <v>94025</v>
      </c>
      <c r="KB65" s="7">
        <v>410630</v>
      </c>
      <c r="KC65" s="7">
        <v>155451</v>
      </c>
      <c r="KD65" s="32">
        <v>126916</v>
      </c>
      <c r="KE65" s="7">
        <v>1628</v>
      </c>
      <c r="KF65" s="7">
        <v>66008</v>
      </c>
      <c r="KG65" s="7">
        <v>218351</v>
      </c>
      <c r="KH65" s="7">
        <v>29900</v>
      </c>
      <c r="KI65" s="7">
        <v>5412</v>
      </c>
      <c r="KJ65" s="32"/>
      <c r="KK65" s="56">
        <v>34757</v>
      </c>
      <c r="KL65" s="32"/>
      <c r="KM65" s="32">
        <f>11443+160+2350</f>
        <v>13953</v>
      </c>
      <c r="KN65" s="7">
        <v>2881</v>
      </c>
      <c r="KO65" s="7">
        <v>31168</v>
      </c>
      <c r="KP65" s="32">
        <f>386919+118278+22285</f>
        <v>527482</v>
      </c>
      <c r="KQ65" s="32">
        <v>32667</v>
      </c>
      <c r="KR65" s="32">
        <v>8105</v>
      </c>
      <c r="KS65" s="32">
        <v>4362</v>
      </c>
      <c r="KT65" s="32">
        <v>1560</v>
      </c>
      <c r="KU65" s="32">
        <v>403587</v>
      </c>
      <c r="KV65" s="32">
        <v>175000</v>
      </c>
      <c r="KW65" s="32">
        <v>265</v>
      </c>
      <c r="KX65" s="7">
        <v>0</v>
      </c>
      <c r="KY65" s="32">
        <v>26443</v>
      </c>
      <c r="KZ65" s="32">
        <v>545</v>
      </c>
      <c r="LA65" s="32">
        <v>11443</v>
      </c>
      <c r="LB65" s="32">
        <v>14170</v>
      </c>
      <c r="LC65" s="32">
        <v>9242</v>
      </c>
      <c r="LD65" s="32">
        <v>2859870</v>
      </c>
      <c r="LE65" s="32"/>
      <c r="LF65" s="32">
        <v>121576</v>
      </c>
      <c r="LG65" s="32">
        <v>75014</v>
      </c>
      <c r="LH65" s="32">
        <v>1000</v>
      </c>
      <c r="LI65" s="32">
        <f>2820+50</f>
        <v>2870</v>
      </c>
      <c r="LJ65" s="32">
        <v>174908</v>
      </c>
      <c r="LK65" s="32">
        <v>3679</v>
      </c>
      <c r="LL65" s="7">
        <v>680</v>
      </c>
      <c r="LM65" s="56">
        <v>43558</v>
      </c>
      <c r="LN65" s="32">
        <v>12858</v>
      </c>
      <c r="LO65" s="32">
        <v>20559</v>
      </c>
      <c r="LP65" s="32">
        <v>133553</v>
      </c>
      <c r="LQ65" s="7">
        <v>16437</v>
      </c>
      <c r="LR65" s="32">
        <v>63947</v>
      </c>
      <c r="LS65" s="32">
        <v>13683</v>
      </c>
      <c r="LT65" s="32">
        <f>8448+400.1</f>
        <v>8848.1</v>
      </c>
      <c r="LU65" s="32">
        <v>-37819</v>
      </c>
      <c r="LV65" s="32"/>
      <c r="LW65" s="60">
        <v>10542</v>
      </c>
      <c r="LX65" s="32">
        <f>732+13606.46</f>
        <v>14338.46</v>
      </c>
      <c r="LY65" s="32">
        <f>14153.94</f>
        <v>14153.94</v>
      </c>
      <c r="LZ65" s="61">
        <f>114253.94+1568.39+462+785+215+160+1200+1000+1932+332721</f>
        <v>454297.33</v>
      </c>
      <c r="MA65" s="32">
        <v>1578</v>
      </c>
      <c r="MB65" s="32"/>
      <c r="MC65" s="7">
        <v>99163</v>
      </c>
      <c r="MD65" s="7">
        <v>13455</v>
      </c>
      <c r="ME65" s="7">
        <v>40118</v>
      </c>
      <c r="MF65" s="32">
        <v>288000</v>
      </c>
      <c r="MG65" s="32">
        <v>29583</v>
      </c>
      <c r="MH65" s="31">
        <v>30243</v>
      </c>
      <c r="MI65" s="32">
        <v>47495.15</v>
      </c>
      <c r="MJ65" s="32">
        <v>139807.87</v>
      </c>
      <c r="MK65" s="7">
        <v>34295</v>
      </c>
      <c r="ML65" s="32">
        <v>24255</v>
      </c>
      <c r="MM65" s="32">
        <v>53331</v>
      </c>
      <c r="MN65" s="32"/>
      <c r="MO65" s="32">
        <v>9236494</v>
      </c>
      <c r="MP65" s="7">
        <v>68614</v>
      </c>
      <c r="MQ65" s="32">
        <f>776166-764524+32186.51</f>
        <v>43828.509999999995</v>
      </c>
      <c r="MR65" s="32">
        <v>599797</v>
      </c>
      <c r="MS65" s="32">
        <f>165644-4928-4600-20000-10000-1000</f>
        <v>125116</v>
      </c>
      <c r="MT65" s="32">
        <f>78077-12770</f>
        <v>65307</v>
      </c>
      <c r="MU65" s="32"/>
      <c r="MV65" s="31">
        <v>4076</v>
      </c>
      <c r="MW65" s="32">
        <f>295949-25000-25000-23290-8469-135537+744555.69-747154-20000</f>
        <v>56054.689999999944</v>
      </c>
      <c r="MX65" s="32">
        <v>101262</v>
      </c>
      <c r="MY65" s="32">
        <v>8057</v>
      </c>
      <c r="MZ65" s="32">
        <v>70860</v>
      </c>
      <c r="NB65" s="32">
        <f>21061-4613</f>
        <v>16448</v>
      </c>
      <c r="NC65" s="32"/>
      <c r="ND65" s="32">
        <v>1226</v>
      </c>
      <c r="NE65" s="32">
        <v>61608</v>
      </c>
      <c r="NF65" s="32">
        <v>74189</v>
      </c>
      <c r="NG65" s="32">
        <v>294482</v>
      </c>
      <c r="NH65" s="32">
        <v>472209</v>
      </c>
      <c r="NI65" s="32">
        <f>3060+23663+900</f>
        <v>27623</v>
      </c>
      <c r="NJ65" s="32">
        <v>36540</v>
      </c>
      <c r="NK65" s="32">
        <v>18338</v>
      </c>
      <c r="NL65" s="32"/>
      <c r="NM65" s="32">
        <v>27084</v>
      </c>
      <c r="NN65" s="32">
        <v>16834</v>
      </c>
      <c r="NO65" s="32">
        <v>104752</v>
      </c>
      <c r="NP65" s="31">
        <v>293421</v>
      </c>
      <c r="NR65" s="32">
        <f>20526-1</f>
        <v>20525</v>
      </c>
      <c r="NS65" s="32">
        <f>15742+318+945+2686-6443</f>
        <v>13248</v>
      </c>
      <c r="NT65" s="32">
        <v>548</v>
      </c>
      <c r="NU65" s="32">
        <f>44781+43280.92+15196.7</f>
        <v>103258.62</v>
      </c>
      <c r="NV65" s="32">
        <v>22706.04</v>
      </c>
      <c r="NW65" s="32">
        <v>14197</v>
      </c>
      <c r="NX65" s="32">
        <v>174605</v>
      </c>
      <c r="NY65" s="32">
        <v>10779</v>
      </c>
      <c r="NZ65" s="32">
        <v>3699</v>
      </c>
      <c r="OA65" s="32">
        <f>54889-16487</f>
        <v>38402</v>
      </c>
      <c r="OB65" s="32">
        <v>240507</v>
      </c>
      <c r="OC65" s="32">
        <v>45780</v>
      </c>
      <c r="OD65" s="32">
        <f>10101+1722.6</f>
        <v>11823.6</v>
      </c>
      <c r="OE65" s="32">
        <v>5693</v>
      </c>
      <c r="OF65" s="31">
        <v>48394</v>
      </c>
      <c r="OG65" s="32">
        <v>98885</v>
      </c>
      <c r="OH65" s="32">
        <f>2352+688+60</f>
        <v>3100</v>
      </c>
      <c r="OI65" s="32">
        <v>2271361</v>
      </c>
      <c r="OJ65" s="32">
        <v>36643</v>
      </c>
      <c r="OK65" s="32">
        <f>107214.38+3356.532+2506</f>
        <v>113076.91200000001</v>
      </c>
      <c r="OL65" s="32">
        <v>1902</v>
      </c>
      <c r="OM65" s="32">
        <f>116629+6450</f>
        <v>123079</v>
      </c>
      <c r="ON65" s="32">
        <v>285</v>
      </c>
      <c r="OO65" s="32">
        <f>[2]Sheet1!$J$96</f>
        <v>272730.77</v>
      </c>
      <c r="OQ65" s="32">
        <v>46697</v>
      </c>
      <c r="OR65" s="32">
        <v>3106</v>
      </c>
      <c r="OS65" s="32">
        <v>163283</v>
      </c>
      <c r="OT65" s="32">
        <v>4958</v>
      </c>
      <c r="OU65" s="32">
        <v>55285</v>
      </c>
      <c r="OV65" s="174"/>
      <c r="OW65" s="150">
        <f t="shared" si="2"/>
        <v>82782438.050583437</v>
      </c>
      <c r="OX65" s="6">
        <f t="shared" si="3"/>
        <v>415.33471164028515</v>
      </c>
      <c r="OY65" s="153"/>
      <c r="OZ65" s="6"/>
      <c r="PA65" s="13"/>
      <c r="PB65" s="13"/>
      <c r="PC65" s="31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</row>
    <row r="66" spans="1:437" s="7" customFormat="1">
      <c r="A66" s="49" t="s">
        <v>954</v>
      </c>
      <c r="B66" s="7">
        <v>3124</v>
      </c>
      <c r="C66" s="32">
        <v>89315</v>
      </c>
      <c r="D66" s="7">
        <v>30527</v>
      </c>
      <c r="E66" s="7">
        <v>250998</v>
      </c>
      <c r="F66" s="7">
        <v>84299</v>
      </c>
      <c r="G66" s="7">
        <v>177174</v>
      </c>
      <c r="H66" s="7">
        <v>45205</v>
      </c>
      <c r="I66" s="7">
        <v>5187</v>
      </c>
      <c r="J66" s="32">
        <v>22200</v>
      </c>
      <c r="K66" s="32">
        <v>9562</v>
      </c>
      <c r="L66" s="32">
        <v>46058</v>
      </c>
      <c r="M66" s="32">
        <f>9856.8+17346.7+9982.08+33110.11+21672.5-289.37-18239.54-9288.31-9856.8</f>
        <v>54294.17</v>
      </c>
      <c r="N66" s="32">
        <v>4156</v>
      </c>
      <c r="O66" s="32">
        <v>8194</v>
      </c>
      <c r="P66" s="32">
        <v>3885</v>
      </c>
      <c r="Q66" s="32">
        <v>20982</v>
      </c>
      <c r="R66" s="32">
        <v>141618</v>
      </c>
      <c r="S66" s="32">
        <v>115952</v>
      </c>
      <c r="T66" s="7">
        <v>67756</v>
      </c>
      <c r="U66" s="7">
        <v>53085</v>
      </c>
      <c r="V66" s="7">
        <v>44767</v>
      </c>
      <c r="W66" s="7">
        <v>45007</v>
      </c>
      <c r="X66" s="7">
        <v>32159</v>
      </c>
      <c r="Y66" s="7">
        <v>82878</v>
      </c>
      <c r="Z66" s="7">
        <v>81546</v>
      </c>
      <c r="AA66" s="7">
        <v>45685</v>
      </c>
      <c r="AB66" s="7">
        <v>67755</v>
      </c>
      <c r="AC66" s="7">
        <v>66634</v>
      </c>
      <c r="AD66" s="32">
        <v>591802</v>
      </c>
      <c r="AE66" s="32">
        <v>96753</v>
      </c>
      <c r="AF66" s="32">
        <f>3391.03+95+20477.59</f>
        <v>23963.62</v>
      </c>
      <c r="AG66" s="32">
        <v>182997</v>
      </c>
      <c r="AH66" s="7">
        <v>51652</v>
      </c>
      <c r="AI66" s="7">
        <v>33471</v>
      </c>
      <c r="AJ66" s="32">
        <v>35978</v>
      </c>
      <c r="AK66" s="7">
        <v>80398</v>
      </c>
      <c r="AL66" s="32">
        <v>95706</v>
      </c>
      <c r="AM66" s="7">
        <v>113232</v>
      </c>
      <c r="AN66" s="7">
        <v>269721</v>
      </c>
      <c r="AO66" s="7">
        <v>25148</v>
      </c>
      <c r="AP66" s="7">
        <v>19424</v>
      </c>
      <c r="AQ66" s="7">
        <v>87211</v>
      </c>
      <c r="AR66" s="7">
        <v>195312</v>
      </c>
      <c r="AS66" s="7">
        <v>100473</v>
      </c>
      <c r="AT66" s="7">
        <v>192716</v>
      </c>
      <c r="AU66" s="7">
        <v>163620</v>
      </c>
      <c r="AV66" s="7">
        <v>125201</v>
      </c>
      <c r="AW66" s="7">
        <v>119268</v>
      </c>
      <c r="AX66" s="7">
        <v>120650</v>
      </c>
      <c r="AY66" s="7">
        <v>292358</v>
      </c>
      <c r="AZ66" s="7">
        <v>259080</v>
      </c>
      <c r="BA66" s="7">
        <v>225950</v>
      </c>
      <c r="BB66" s="7">
        <v>114</v>
      </c>
      <c r="BC66" s="7">
        <v>16024</v>
      </c>
      <c r="BD66" s="7">
        <v>55362</v>
      </c>
      <c r="BE66" s="7">
        <v>14605</v>
      </c>
      <c r="BF66" s="32">
        <v>15005</v>
      </c>
      <c r="BG66" s="32">
        <v>27985</v>
      </c>
      <c r="BJ66" s="32">
        <v>95808</v>
      </c>
      <c r="BK66" s="32">
        <v>0</v>
      </c>
      <c r="BL66" s="32">
        <v>465323</v>
      </c>
      <c r="BM66" s="32">
        <v>2995</v>
      </c>
      <c r="BN66" s="32">
        <v>43853.31</v>
      </c>
      <c r="BO66" s="32">
        <v>155970</v>
      </c>
      <c r="BP66" s="32">
        <f>43197+40442+8-58-2782</f>
        <v>80807</v>
      </c>
      <c r="BQ66" s="32">
        <f>-37695+64482+114071+11</f>
        <v>140869</v>
      </c>
      <c r="BR66" s="32">
        <f>-12871-1717+63042+44019+12-43</f>
        <v>92442</v>
      </c>
      <c r="BS66" s="32">
        <f>-18+85165+47623+10</f>
        <v>132780</v>
      </c>
      <c r="BT66" s="32">
        <f>47710+47507+4+1433-40-1370-40</f>
        <v>95204</v>
      </c>
      <c r="BU66" s="32">
        <f>-10294-31+100203+149273+936</f>
        <v>240087</v>
      </c>
      <c r="BV66" s="32">
        <f>-885+89771+128427+3860</f>
        <v>221173</v>
      </c>
      <c r="BW66" s="7">
        <v>132161</v>
      </c>
      <c r="BX66" s="32">
        <f>-3+156777+21099+2</f>
        <v>177875</v>
      </c>
      <c r="BY66" s="32">
        <f>210765+53860+7+1026-15-15847-20765-15847</f>
        <v>213184</v>
      </c>
      <c r="BZ66" s="32">
        <f>95060+41663+918-9882</f>
        <v>127759</v>
      </c>
      <c r="CA66" s="32">
        <f>705+82608+1414</f>
        <v>84727</v>
      </c>
      <c r="CB66" s="32">
        <v>2028</v>
      </c>
      <c r="CC66" s="32">
        <v>349</v>
      </c>
      <c r="CD66" s="32">
        <v>9175</v>
      </c>
      <c r="CE66" s="7">
        <v>190868</v>
      </c>
      <c r="CF66" s="7">
        <v>109933</v>
      </c>
      <c r="CG66" s="7">
        <v>55913</v>
      </c>
      <c r="CH66" s="32">
        <v>40593</v>
      </c>
      <c r="CI66" s="7">
        <v>35369</v>
      </c>
      <c r="CJ66" s="32">
        <v>57175</v>
      </c>
      <c r="CK66" s="32">
        <v>37043</v>
      </c>
      <c r="CL66" s="32">
        <v>38787</v>
      </c>
      <c r="CM66" s="32">
        <v>24741</v>
      </c>
      <c r="CN66" s="32">
        <v>186205</v>
      </c>
      <c r="CO66" s="32">
        <v>54654</v>
      </c>
      <c r="CP66" s="32">
        <v>29075</v>
      </c>
      <c r="CQ66" s="32">
        <v>53186</v>
      </c>
      <c r="CR66" s="32">
        <v>36038</v>
      </c>
      <c r="CS66" s="32">
        <v>24065</v>
      </c>
      <c r="CT66" s="32">
        <v>49254</v>
      </c>
      <c r="CU66" s="31">
        <v>32071</v>
      </c>
      <c r="CV66" s="32">
        <v>47022</v>
      </c>
      <c r="CW66" s="32">
        <v>30182</v>
      </c>
      <c r="CX66" s="32">
        <v>25885</v>
      </c>
      <c r="CY66" s="32">
        <v>22375</v>
      </c>
      <c r="CZ66" s="32">
        <v>28084</v>
      </c>
      <c r="DA66" s="32">
        <v>32251</v>
      </c>
      <c r="DB66" s="32">
        <v>46884</v>
      </c>
      <c r="DC66" s="32">
        <v>47147</v>
      </c>
      <c r="DD66" s="32">
        <v>116715</v>
      </c>
      <c r="DE66" s="7">
        <v>134699</v>
      </c>
      <c r="DF66" s="32">
        <f>47714.3+13.02-12882.86</f>
        <v>34844.46</v>
      </c>
      <c r="DG66" s="32">
        <f>31843.08+49450.07</f>
        <v>81293.149999999994</v>
      </c>
      <c r="DH66" s="7">
        <v>82990</v>
      </c>
      <c r="DI66" s="7">
        <v>15785</v>
      </c>
      <c r="DJ66" s="32">
        <v>22470</v>
      </c>
      <c r="DK66" s="32">
        <v>73537</v>
      </c>
      <c r="DL66" s="32">
        <v>6205</v>
      </c>
      <c r="DM66" s="32">
        <f>14426.39+97451+2541-221</f>
        <v>114197.39</v>
      </c>
      <c r="DN66" s="32">
        <v>761</v>
      </c>
      <c r="DO66" s="32">
        <v>203814</v>
      </c>
      <c r="DP66" s="7">
        <v>93626</v>
      </c>
      <c r="DQ66" s="32">
        <v>48500</v>
      </c>
      <c r="DR66" s="32">
        <v>22670</v>
      </c>
      <c r="DS66" s="32">
        <v>10526</v>
      </c>
      <c r="DT66" s="7">
        <v>658</v>
      </c>
      <c r="DU66" s="7">
        <v>9359</v>
      </c>
      <c r="DV66" s="32">
        <f>39956.56-2397</f>
        <v>37559.56</v>
      </c>
      <c r="DW66" s="32">
        <v>324696</v>
      </c>
      <c r="DX66" s="32">
        <v>34020</v>
      </c>
      <c r="DY66" s="7">
        <v>25469</v>
      </c>
      <c r="DZ66" s="32">
        <f>87210+7426+4670+29875+3805</f>
        <v>132986</v>
      </c>
      <c r="EA66" s="32">
        <f>162223+4</f>
        <v>162227</v>
      </c>
      <c r="EB66" s="7">
        <v>50382</v>
      </c>
      <c r="EC66" s="32">
        <v>178079</v>
      </c>
      <c r="ED66" s="7">
        <v>17956</v>
      </c>
      <c r="EE66" s="7">
        <v>79367</v>
      </c>
      <c r="EF66" s="7">
        <v>53094</v>
      </c>
      <c r="EG66" s="7">
        <v>19831</v>
      </c>
      <c r="EH66" s="7">
        <v>29474</v>
      </c>
      <c r="EI66" s="7">
        <v>52076</v>
      </c>
      <c r="EJ66" s="7">
        <v>22309</v>
      </c>
      <c r="EK66" s="7">
        <v>45475</v>
      </c>
      <c r="EL66" s="32">
        <v>23622</v>
      </c>
      <c r="EM66" s="32">
        <v>276354</v>
      </c>
      <c r="EN66" s="32">
        <v>47188</v>
      </c>
      <c r="EO66" s="32">
        <f>225954-13000</f>
        <v>212954</v>
      </c>
      <c r="EP66" s="7">
        <v>57859</v>
      </c>
      <c r="EQ66" s="32">
        <v>81425</v>
      </c>
      <c r="ER66" s="31">
        <v>39795</v>
      </c>
      <c r="ES66" s="32">
        <v>17019</v>
      </c>
      <c r="ET66" s="7">
        <v>95374</v>
      </c>
      <c r="EU66" s="32">
        <v>31400</v>
      </c>
      <c r="EV66" s="32">
        <f>9830.55-410.95</f>
        <v>9419.5999999999985</v>
      </c>
      <c r="EW66" s="32">
        <v>97409.95</v>
      </c>
      <c r="EX66" s="32">
        <f>44402.82+5256.56</f>
        <v>49659.38</v>
      </c>
      <c r="EY66" s="32">
        <v>101847</v>
      </c>
      <c r="EZ66" s="7">
        <v>13604</v>
      </c>
      <c r="FA66" s="32">
        <f>4067+126631</f>
        <v>130698</v>
      </c>
      <c r="FB66" s="31">
        <v>32114</v>
      </c>
      <c r="FC66" s="32">
        <f>83298+250+2249</f>
        <v>85797</v>
      </c>
      <c r="FD66" s="31">
        <v>11105</v>
      </c>
      <c r="FE66" s="32">
        <v>59389</v>
      </c>
      <c r="FF66" s="32">
        <v>17120</v>
      </c>
      <c r="FG66" s="32">
        <v>19908</v>
      </c>
      <c r="FH66" s="7">
        <v>17321</v>
      </c>
      <c r="FI66" s="7">
        <v>36202</v>
      </c>
      <c r="FJ66" s="7">
        <v>4767</v>
      </c>
      <c r="FK66" s="7">
        <v>40300</v>
      </c>
      <c r="FL66" s="7">
        <v>4871</v>
      </c>
      <c r="FM66" s="7">
        <v>30946</v>
      </c>
      <c r="FN66" s="7">
        <v>140739</v>
      </c>
      <c r="FO66" s="7">
        <v>117165</v>
      </c>
      <c r="FP66" s="7">
        <v>4260</v>
      </c>
      <c r="FQ66" s="7">
        <v>7196</v>
      </c>
      <c r="FR66" s="7">
        <v>5759</v>
      </c>
      <c r="FS66" s="32">
        <v>42173</v>
      </c>
      <c r="FT66" s="32">
        <v>46587</v>
      </c>
      <c r="FU66" s="7">
        <v>4552</v>
      </c>
      <c r="FV66" s="32">
        <v>376904</v>
      </c>
      <c r="FW66" s="7">
        <v>280952</v>
      </c>
      <c r="FX66" s="7">
        <v>87937</v>
      </c>
      <c r="FY66" s="32">
        <v>213509</v>
      </c>
      <c r="FZ66" s="7">
        <v>36492</v>
      </c>
      <c r="GA66" s="32">
        <v>48465</v>
      </c>
      <c r="GB66" s="7">
        <v>61723</v>
      </c>
      <c r="GC66" s="32">
        <v>22470</v>
      </c>
      <c r="GD66" s="56">
        <v>309280</v>
      </c>
      <c r="GE66" s="32">
        <v>49886</v>
      </c>
      <c r="GF66" s="7">
        <v>26468</v>
      </c>
      <c r="GG66" s="32">
        <v>20232</v>
      </c>
      <c r="GH66" s="7">
        <v>170807</v>
      </c>
      <c r="GI66" s="32">
        <v>7567</v>
      </c>
      <c r="GJ66" s="32">
        <v>143657</v>
      </c>
      <c r="GK66" s="32">
        <v>24763</v>
      </c>
      <c r="GL66" s="32">
        <f>51765+2917</f>
        <v>54682</v>
      </c>
      <c r="GM66" s="32">
        <f>49987+109171</f>
        <v>159158</v>
      </c>
      <c r="GN66" s="7">
        <v>1431</v>
      </c>
      <c r="GO66" s="7">
        <v>2940</v>
      </c>
      <c r="GP66" s="7">
        <v>2931</v>
      </c>
      <c r="GQ66" s="32">
        <v>107165</v>
      </c>
      <c r="GR66" s="7">
        <v>1647</v>
      </c>
      <c r="GS66" s="32">
        <f>49272-17571-618-1250-4002-2552</f>
        <v>23279</v>
      </c>
      <c r="GT66" s="7">
        <v>57487</v>
      </c>
      <c r="GU66" s="7">
        <v>93685</v>
      </c>
      <c r="GV66" s="56">
        <v>400454</v>
      </c>
      <c r="GW66" s="7">
        <v>22041</v>
      </c>
      <c r="GX66" s="32">
        <v>83579</v>
      </c>
      <c r="GY66" s="7">
        <v>77331</v>
      </c>
      <c r="GZ66" s="7">
        <v>136793</v>
      </c>
      <c r="HA66" s="7">
        <v>26034.240000000002</v>
      </c>
      <c r="HB66" s="7">
        <v>9757</v>
      </c>
      <c r="HC66" s="7">
        <v>20605</v>
      </c>
      <c r="HD66" s="7">
        <v>10436</v>
      </c>
      <c r="HE66" s="32">
        <v>93125</v>
      </c>
      <c r="HF66" s="32">
        <v>64442</v>
      </c>
      <c r="HG66" s="7">
        <v>3868</v>
      </c>
      <c r="HH66" s="7">
        <v>78786</v>
      </c>
      <c r="HI66" s="32">
        <f>61377-3069</f>
        <v>58308</v>
      </c>
      <c r="HJ66" s="7">
        <v>22898</v>
      </c>
      <c r="HK66" s="7">
        <v>92032</v>
      </c>
      <c r="HL66" s="7">
        <v>5833</v>
      </c>
      <c r="HM66" s="7">
        <v>45390</v>
      </c>
      <c r="HN66" s="7">
        <v>59173</v>
      </c>
      <c r="HO66" s="7">
        <v>66536</v>
      </c>
      <c r="HP66" s="7">
        <v>98011</v>
      </c>
      <c r="HQ66" s="7">
        <v>152107</v>
      </c>
      <c r="HR66" s="7">
        <v>71368</v>
      </c>
      <c r="HS66" s="7">
        <v>23803</v>
      </c>
      <c r="HT66" s="7">
        <v>82817</v>
      </c>
      <c r="HU66" s="7">
        <v>33887</v>
      </c>
      <c r="HV66" s="7">
        <v>65291</v>
      </c>
      <c r="HW66" s="7">
        <v>16577</v>
      </c>
      <c r="HX66" s="7">
        <v>116790</v>
      </c>
      <c r="HY66" s="7">
        <v>8094</v>
      </c>
      <c r="HZ66" s="7">
        <v>13464</v>
      </c>
      <c r="IA66" s="32">
        <f>37776.02+21767.6+24163.4-2906</f>
        <v>80801.01999999999</v>
      </c>
      <c r="IB66" s="32">
        <v>24888</v>
      </c>
      <c r="IC66" s="7">
        <v>6336</v>
      </c>
      <c r="ID66" s="32">
        <v>9004</v>
      </c>
      <c r="IE66" s="7">
        <v>124789</v>
      </c>
      <c r="IF66" s="7">
        <v>8308</v>
      </c>
      <c r="IG66" s="7">
        <v>7698</v>
      </c>
      <c r="IH66" s="7">
        <v>56676</v>
      </c>
      <c r="II66" s="7">
        <v>17649</v>
      </c>
      <c r="IJ66" s="7">
        <v>39960</v>
      </c>
      <c r="IK66" s="7">
        <v>39798</v>
      </c>
      <c r="IL66" s="7">
        <v>161929</v>
      </c>
      <c r="IM66" s="7">
        <v>35756</v>
      </c>
      <c r="IN66" s="7">
        <v>28058</v>
      </c>
      <c r="IO66" s="7">
        <v>40608</v>
      </c>
      <c r="IP66" s="7">
        <v>41887</v>
      </c>
      <c r="IQ66" s="7">
        <v>39886</v>
      </c>
      <c r="IR66" s="7">
        <v>40630</v>
      </c>
      <c r="IS66" s="7">
        <v>38835</v>
      </c>
      <c r="IT66" s="7">
        <v>16067</v>
      </c>
      <c r="IU66" s="7">
        <v>61620</v>
      </c>
      <c r="IV66" s="7">
        <v>14556</v>
      </c>
      <c r="IW66" s="7">
        <v>27244</v>
      </c>
      <c r="IX66" s="7">
        <v>10519</v>
      </c>
      <c r="IY66" s="32">
        <v>196</v>
      </c>
      <c r="IZ66" s="7">
        <v>22282</v>
      </c>
      <c r="JA66" s="7">
        <v>29709</v>
      </c>
      <c r="JB66" s="7">
        <v>16343</v>
      </c>
      <c r="JC66" s="7">
        <v>88386</v>
      </c>
      <c r="JD66" s="7">
        <v>14488</v>
      </c>
      <c r="JE66" s="7">
        <v>173083</v>
      </c>
      <c r="JF66" s="7">
        <v>134389</v>
      </c>
      <c r="JG66" s="7">
        <v>137400</v>
      </c>
      <c r="JH66" s="7">
        <v>2971</v>
      </c>
      <c r="JI66" s="32">
        <v>175650</v>
      </c>
      <c r="JJ66" s="31">
        <v>154037</v>
      </c>
      <c r="JK66" s="32">
        <v>245273</v>
      </c>
      <c r="JL66" s="32">
        <v>277749</v>
      </c>
      <c r="JM66" s="32">
        <v>147921</v>
      </c>
      <c r="JN66" s="32">
        <v>168250</v>
      </c>
      <c r="JO66" s="31">
        <v>196270</v>
      </c>
      <c r="JP66" s="32">
        <v>172762</v>
      </c>
      <c r="JQ66" s="32">
        <v>157162</v>
      </c>
      <c r="JR66" s="31">
        <v>224984</v>
      </c>
      <c r="JS66" s="32">
        <v>331713</v>
      </c>
      <c r="JT66" s="57">
        <v>165607.92047880092</v>
      </c>
      <c r="JU66" s="32">
        <v>235854</v>
      </c>
      <c r="JV66" s="57">
        <v>145395</v>
      </c>
      <c r="JW66" s="7">
        <v>157787</v>
      </c>
      <c r="JX66" s="7">
        <v>6903</v>
      </c>
      <c r="JY66" s="7">
        <v>29015.27</v>
      </c>
      <c r="JZ66" s="7">
        <v>12732</v>
      </c>
      <c r="KA66" s="7">
        <v>56915</v>
      </c>
      <c r="KB66" s="7">
        <v>302798</v>
      </c>
      <c r="KC66" s="7">
        <v>73514</v>
      </c>
      <c r="KD66" s="32">
        <v>59194</v>
      </c>
      <c r="KE66" s="7">
        <v>121424</v>
      </c>
      <c r="KF66" s="7">
        <v>174064</v>
      </c>
      <c r="KG66" s="7">
        <v>13608</v>
      </c>
      <c r="KH66" s="7">
        <v>72854</v>
      </c>
      <c r="KI66" s="7">
        <v>19574</v>
      </c>
      <c r="KJ66" s="32">
        <v>30496</v>
      </c>
      <c r="KK66" s="56">
        <v>12974</v>
      </c>
      <c r="KL66" s="32">
        <v>5889</v>
      </c>
      <c r="KM66" s="32">
        <f>24216+14324+33008+1830+6029</f>
        <v>79407</v>
      </c>
      <c r="KN66" s="7">
        <v>35423</v>
      </c>
      <c r="KO66" s="7">
        <v>9757</v>
      </c>
      <c r="KP66" s="32">
        <v>77277</v>
      </c>
      <c r="KQ66" s="32">
        <v>152802</v>
      </c>
      <c r="KR66" s="32">
        <v>16457</v>
      </c>
      <c r="KS66" s="32">
        <v>15214</v>
      </c>
      <c r="KT66" s="32">
        <v>43596</v>
      </c>
      <c r="KU66" s="32">
        <v>21891</v>
      </c>
      <c r="KV66" s="32">
        <v>67500</v>
      </c>
      <c r="KW66" s="32"/>
      <c r="KX66" s="7">
        <v>41652</v>
      </c>
      <c r="KY66" s="32">
        <v>60708</v>
      </c>
      <c r="KZ66" s="32">
        <v>24305</v>
      </c>
      <c r="LA66" s="32">
        <v>29661</v>
      </c>
      <c r="LB66" s="32">
        <v>57680</v>
      </c>
      <c r="LC66" s="32">
        <v>25447</v>
      </c>
      <c r="LD66" s="32">
        <v>64144</v>
      </c>
      <c r="LE66" s="32">
        <v>113898</v>
      </c>
      <c r="LF66" s="32">
        <v>57859</v>
      </c>
      <c r="LG66" s="32">
        <v>193582</v>
      </c>
      <c r="LH66" s="32">
        <v>9586</v>
      </c>
      <c r="LI66" s="32">
        <f>15777+5026</f>
        <v>20803</v>
      </c>
      <c r="LJ66" s="32">
        <v>131876</v>
      </c>
      <c r="LK66" s="32">
        <v>10012</v>
      </c>
      <c r="LL66" s="7">
        <v>14091</v>
      </c>
      <c r="LM66" s="56">
        <v>64500</v>
      </c>
      <c r="LN66" s="32">
        <v>18237</v>
      </c>
      <c r="LO66" s="32">
        <v>85197</v>
      </c>
      <c r="LP66" s="32">
        <v>398115</v>
      </c>
      <c r="LQ66" s="7">
        <v>7781</v>
      </c>
      <c r="LR66" s="32">
        <v>57667</v>
      </c>
      <c r="LS66" s="32">
        <v>22831</v>
      </c>
      <c r="LT66" s="32">
        <f>2489.49+13.39+795.79</f>
        <v>3298.6699999999996</v>
      </c>
      <c r="LU66" s="32">
        <v>40000</v>
      </c>
      <c r="LV66" s="32">
        <v>103192</v>
      </c>
      <c r="LW66" s="60">
        <v>49455</v>
      </c>
      <c r="LX66" s="32">
        <v>50919</v>
      </c>
      <c r="LZ66" s="61">
        <f>-320+293.61+91.5+43.43+2626.02-215.15+102.6+76.02+3771.03+876.27+87.96+158.59+1783.04+60+58.65+624.1+853.54+107.15+224.2+335+86+307346.39-90.5+423</f>
        <v>319402.45</v>
      </c>
      <c r="MA66" s="32">
        <v>8807</v>
      </c>
      <c r="MB66" s="32">
        <v>13926</v>
      </c>
      <c r="MC66" s="7">
        <v>4755</v>
      </c>
      <c r="MD66" s="7">
        <v>349</v>
      </c>
      <c r="ME66" s="7">
        <v>6454</v>
      </c>
      <c r="MF66" s="32">
        <v>88000</v>
      </c>
      <c r="MG66" s="32">
        <v>37140</v>
      </c>
      <c r="MH66" s="31">
        <v>234</v>
      </c>
      <c r="MI66" s="32">
        <v>818.21</v>
      </c>
      <c r="MJ66" s="32">
        <v>7789.93</v>
      </c>
      <c r="MK66" s="7">
        <v>181</v>
      </c>
      <c r="ML66" s="32">
        <v>37669</v>
      </c>
      <c r="MM66" s="32">
        <f>58011+76745.15</f>
        <v>134756.15</v>
      </c>
      <c r="MN66" s="32">
        <v>100823</v>
      </c>
      <c r="MO66" s="32">
        <v>6824458</v>
      </c>
      <c r="MP66" s="7">
        <v>39057</v>
      </c>
      <c r="MQ66" s="32">
        <f>54425+7040</f>
        <v>61465</v>
      </c>
      <c r="MR66" s="32">
        <v>38213</v>
      </c>
      <c r="MS66" s="32">
        <f>53251-3508</f>
        <v>49743</v>
      </c>
      <c r="MT66" s="32">
        <f>133216-2460</f>
        <v>130756</v>
      </c>
      <c r="MU66" s="32">
        <v>8130</v>
      </c>
      <c r="MV66" s="31">
        <f>137369+93.48</f>
        <v>137462.48000000001</v>
      </c>
      <c r="MW66" s="32">
        <f>8+3500+1756.5-1400</f>
        <v>3864.5</v>
      </c>
      <c r="MX66" s="32">
        <v>34439</v>
      </c>
      <c r="MY66" s="32">
        <v>58092</v>
      </c>
      <c r="MZ66" s="32">
        <v>230805</v>
      </c>
      <c r="NA66" s="7">
        <v>4359</v>
      </c>
      <c r="NB66" s="32">
        <f>8464-2834.52-32-518+6725.93-58</f>
        <v>11747.41</v>
      </c>
      <c r="NC66" s="32">
        <v>10130</v>
      </c>
      <c r="ND66" s="32">
        <v>44887</v>
      </c>
      <c r="NE66" s="32">
        <v>41031</v>
      </c>
      <c r="NF66" s="32">
        <v>20757</v>
      </c>
      <c r="NG66" s="32">
        <v>32828</v>
      </c>
      <c r="NH66" s="32">
        <v>72445</v>
      </c>
      <c r="NI66" s="32">
        <v>8626</v>
      </c>
      <c r="NK66" s="32">
        <v>152</v>
      </c>
      <c r="NL66" s="32">
        <v>19124</v>
      </c>
      <c r="NO66" s="32">
        <v>23668</v>
      </c>
      <c r="NP66" s="31">
        <v>76553</v>
      </c>
      <c r="NR66" s="32">
        <v>11394</v>
      </c>
      <c r="NS66" s="32">
        <f>104928+592-680</f>
        <v>104840</v>
      </c>
      <c r="NT66" s="32"/>
      <c r="NU66" s="32">
        <f>178014+70508.15-112992+40000</f>
        <v>175530.15</v>
      </c>
      <c r="NV66" s="32">
        <v>73515.81</v>
      </c>
      <c r="NW66" s="32">
        <v>73537</v>
      </c>
      <c r="NX66" s="32">
        <v>40383</v>
      </c>
      <c r="NY66" s="32">
        <v>5261</v>
      </c>
      <c r="NZ66" s="32">
        <v>14176</v>
      </c>
      <c r="OA66" s="32">
        <f>132330+4551.53+1971.89</f>
        <v>138853.42000000001</v>
      </c>
      <c r="OB66" s="32">
        <v>311831</v>
      </c>
      <c r="OC66" s="32">
        <v>72658</v>
      </c>
      <c r="OD66" s="32">
        <v>573</v>
      </c>
      <c r="OE66" s="32">
        <v>34782</v>
      </c>
      <c r="OF66" s="31">
        <v>58332</v>
      </c>
      <c r="OG66" s="32">
        <f>108533-3039</f>
        <v>105494</v>
      </c>
      <c r="OH66" s="32">
        <f>23079+62+683+2818-150-5973</f>
        <v>20519</v>
      </c>
      <c r="OI66" s="32">
        <f>39658+14123</f>
        <v>53781</v>
      </c>
      <c r="OJ66" s="32">
        <v>57429</v>
      </c>
      <c r="OK66" s="32">
        <f>108787+7577</f>
        <v>116364</v>
      </c>
      <c r="OM66" s="32">
        <f>143366-50000</f>
        <v>93366</v>
      </c>
      <c r="ON66" s="32">
        <v>1422</v>
      </c>
      <c r="OO66" s="32">
        <f>[2]Sheet1!$J$100</f>
        <v>165624.70000000001</v>
      </c>
      <c r="OQ66" s="32">
        <v>35250</v>
      </c>
      <c r="OR66" s="32">
        <v>14916</v>
      </c>
      <c r="OS66" s="32">
        <v>39723</v>
      </c>
      <c r="OT66" s="32">
        <v>69835</v>
      </c>
      <c r="OU66" s="32">
        <v>24360</v>
      </c>
      <c r="OV66" s="174"/>
      <c r="OW66" s="150">
        <f t="shared" si="2"/>
        <v>36451833.920478806</v>
      </c>
      <c r="OX66" s="6">
        <f t="shared" si="3"/>
        <v>182.88555262011792</v>
      </c>
      <c r="OY66" s="153"/>
      <c r="OZ66" s="6"/>
      <c r="PA66" s="13"/>
      <c r="PB66" s="13"/>
      <c r="PC66" s="31"/>
      <c r="PD66" s="13"/>
      <c r="PE66" s="13"/>
      <c r="PF66" s="13"/>
      <c r="PG66" s="13"/>
      <c r="PH66" s="13"/>
      <c r="PI66" s="13"/>
      <c r="PJ66" s="13"/>
      <c r="PK66" s="13"/>
      <c r="PL66" s="13"/>
      <c r="PM66" s="13"/>
      <c r="PN66" s="13"/>
      <c r="PO66" s="13"/>
      <c r="PP66" s="13"/>
      <c r="PQ66" s="13"/>
      <c r="PR66" s="13"/>
      <c r="PS66" s="13"/>
      <c r="PT66" s="13"/>
      <c r="PU66" s="13"/>
    </row>
    <row r="67" spans="1:437" s="7" customFormat="1">
      <c r="A67" s="49" t="s">
        <v>955</v>
      </c>
      <c r="C67" s="32">
        <v>5347</v>
      </c>
      <c r="D67" s="7">
        <v>1838</v>
      </c>
      <c r="E67" s="7">
        <v>44593</v>
      </c>
      <c r="F67" s="7">
        <v>38824</v>
      </c>
      <c r="G67" s="7">
        <v>28926</v>
      </c>
      <c r="H67" s="7">
        <v>74537</v>
      </c>
      <c r="J67" s="32">
        <v>60157</v>
      </c>
      <c r="K67" s="32">
        <v>2505</v>
      </c>
      <c r="L67" s="32">
        <v>2301</v>
      </c>
      <c r="M67" s="32">
        <f>2548.34+30124.64</f>
        <v>32672.98</v>
      </c>
      <c r="R67" s="32">
        <v>14458</v>
      </c>
      <c r="S67" s="32"/>
      <c r="T67" s="7">
        <v>31920</v>
      </c>
      <c r="U67" s="7">
        <v>16595</v>
      </c>
      <c r="V67" s="7">
        <v>26927</v>
      </c>
      <c r="W67" s="7">
        <v>24763</v>
      </c>
      <c r="X67" s="7">
        <v>9916</v>
      </c>
      <c r="Y67" s="7">
        <v>20635</v>
      </c>
      <c r="Z67" s="7">
        <v>73377</v>
      </c>
      <c r="AA67" s="7">
        <v>34237</v>
      </c>
      <c r="AB67" s="7">
        <v>16062</v>
      </c>
      <c r="AC67" s="7">
        <v>10703</v>
      </c>
      <c r="AD67" s="32">
        <v>458561</v>
      </c>
      <c r="AE67" s="32">
        <v>7832</v>
      </c>
      <c r="AF67" s="32">
        <f>219.95</f>
        <v>219.95</v>
      </c>
      <c r="BB67" s="7">
        <v>570</v>
      </c>
      <c r="BC67" s="7">
        <v>6318</v>
      </c>
      <c r="BD67" s="7">
        <v>18494</v>
      </c>
      <c r="BE67" s="7">
        <v>18651</v>
      </c>
      <c r="BF67" s="32">
        <v>2150</v>
      </c>
      <c r="BG67" s="32">
        <v>21024</v>
      </c>
      <c r="BJ67" s="32">
        <v>0</v>
      </c>
      <c r="BN67" s="32">
        <v>2431.54</v>
      </c>
      <c r="BO67" s="32">
        <v>13842</v>
      </c>
      <c r="BZ67" s="32">
        <v>580</v>
      </c>
      <c r="CD67" s="32">
        <v>9622</v>
      </c>
      <c r="CE67" s="7">
        <v>160</v>
      </c>
      <c r="CF67" s="7">
        <v>2879</v>
      </c>
      <c r="CG67" s="7">
        <v>448</v>
      </c>
      <c r="CH67" s="32">
        <v>18310</v>
      </c>
      <c r="CI67" s="7">
        <v>10521</v>
      </c>
      <c r="CJ67" s="32">
        <v>153516</v>
      </c>
      <c r="CK67" s="32">
        <v>38947</v>
      </c>
      <c r="CL67" s="32">
        <v>22186</v>
      </c>
      <c r="CM67" s="32">
        <v>31050</v>
      </c>
      <c r="CN67" s="32">
        <v>24389</v>
      </c>
      <c r="CO67" s="32">
        <v>126770</v>
      </c>
      <c r="CP67" s="32">
        <v>16317</v>
      </c>
      <c r="CQ67" s="32">
        <v>23993</v>
      </c>
      <c r="CR67" s="32">
        <v>16027</v>
      </c>
      <c r="CS67" s="31">
        <v>20335</v>
      </c>
      <c r="CT67" s="32">
        <v>18705</v>
      </c>
      <c r="CU67" s="31">
        <v>32322</v>
      </c>
      <c r="CV67" s="32">
        <v>18273</v>
      </c>
      <c r="CW67" s="32">
        <v>16271</v>
      </c>
      <c r="CX67" s="32">
        <v>57106</v>
      </c>
      <c r="CY67" s="32">
        <v>6123</v>
      </c>
      <c r="CZ67" s="32">
        <v>14325</v>
      </c>
      <c r="DA67" s="32">
        <v>19495</v>
      </c>
      <c r="DB67" s="32">
        <v>52547</v>
      </c>
      <c r="DC67" s="32">
        <v>16928</v>
      </c>
      <c r="DF67" s="32">
        <f>253.79-68.52</f>
        <v>185.26999999999998</v>
      </c>
      <c r="DG67" s="32">
        <v>36010</v>
      </c>
      <c r="DJ67" s="32">
        <v>4492</v>
      </c>
      <c r="DK67" s="32">
        <v>3919</v>
      </c>
      <c r="DL67" s="32">
        <v>8485</v>
      </c>
      <c r="DM67" s="32">
        <v>2643</v>
      </c>
      <c r="DR67" s="32">
        <v>1839</v>
      </c>
      <c r="DS67" s="32">
        <v>255</v>
      </c>
      <c r="DT67" s="7">
        <v>2792</v>
      </c>
      <c r="DW67" s="32">
        <v>5373</v>
      </c>
      <c r="DX67" s="32">
        <v>61</v>
      </c>
      <c r="EA67" s="32">
        <v>32308</v>
      </c>
      <c r="EC67" s="32">
        <v>3680</v>
      </c>
      <c r="ED67" s="7">
        <v>1909</v>
      </c>
      <c r="EH67" s="7">
        <v>900</v>
      </c>
      <c r="EJ67" s="7">
        <v>13549</v>
      </c>
      <c r="EK67" s="7">
        <v>12916</v>
      </c>
      <c r="EL67" s="32">
        <v>6024</v>
      </c>
      <c r="EN67" s="32">
        <v>12222</v>
      </c>
      <c r="EO67" s="32">
        <v>11273</v>
      </c>
      <c r="EP67" s="7">
        <v>11556</v>
      </c>
      <c r="EQ67" s="32">
        <v>6038</v>
      </c>
      <c r="ER67" s="31">
        <v>4661</v>
      </c>
      <c r="ES67" s="32">
        <v>4398</v>
      </c>
      <c r="ET67" s="7">
        <v>33440</v>
      </c>
      <c r="EV67" s="32">
        <f>180</f>
        <v>180</v>
      </c>
      <c r="EW67" s="32">
        <v>7048.5</v>
      </c>
      <c r="EX67" s="32">
        <f>1270+1154.41+493.55</f>
        <v>2917.96</v>
      </c>
      <c r="FB67" s="31">
        <f>12447</f>
        <v>12447</v>
      </c>
      <c r="FC67" s="32">
        <v>13397</v>
      </c>
      <c r="FD67" s="31">
        <v>3437</v>
      </c>
      <c r="FE67" s="32">
        <v>25350</v>
      </c>
      <c r="FF67" s="32">
        <v>0</v>
      </c>
      <c r="FH67" s="7">
        <v>945</v>
      </c>
      <c r="FI67" s="7">
        <v>425</v>
      </c>
      <c r="FM67" s="7">
        <v>6859</v>
      </c>
      <c r="FN67" s="7">
        <v>385</v>
      </c>
      <c r="FO67" s="7">
        <v>8753</v>
      </c>
      <c r="FP67" s="7">
        <v>148</v>
      </c>
      <c r="FR67" s="7">
        <v>1061</v>
      </c>
      <c r="FS67" s="32">
        <v>3013</v>
      </c>
      <c r="FT67" s="32">
        <v>267320</v>
      </c>
      <c r="FV67" s="32">
        <v>34191</v>
      </c>
      <c r="FZ67" s="7">
        <v>1100</v>
      </c>
      <c r="GA67" s="32">
        <v>9469</v>
      </c>
      <c r="GB67" s="7">
        <v>173</v>
      </c>
      <c r="GC67" s="32">
        <v>4492</v>
      </c>
      <c r="GG67" s="32">
        <v>8500</v>
      </c>
      <c r="GH67" s="7">
        <v>6586</v>
      </c>
      <c r="GI67" s="32">
        <v>2013</v>
      </c>
      <c r="GJ67" s="32">
        <v>24280</v>
      </c>
      <c r="GK67" s="32">
        <v>8654</v>
      </c>
      <c r="GL67" s="32">
        <f>3319+8512</f>
        <v>11831</v>
      </c>
      <c r="GP67" s="7">
        <v>36043</v>
      </c>
      <c r="GQ67" s="32">
        <v>667</v>
      </c>
      <c r="GS67" s="32">
        <f>45</f>
        <v>45</v>
      </c>
      <c r="GX67" s="32">
        <v>9622</v>
      </c>
      <c r="GY67" s="7">
        <v>5564</v>
      </c>
      <c r="GZ67" s="7">
        <v>24321</v>
      </c>
      <c r="HA67" s="7">
        <v>2646.66</v>
      </c>
      <c r="HB67" s="7">
        <v>3558</v>
      </c>
      <c r="HD67" s="7">
        <v>0</v>
      </c>
      <c r="HE67" s="32">
        <v>5390</v>
      </c>
      <c r="HF67" s="32">
        <v>7671</v>
      </c>
      <c r="HG67" s="7">
        <v>6901</v>
      </c>
      <c r="HI67" s="32">
        <f>2625-131</f>
        <v>2494</v>
      </c>
      <c r="HJ67" s="7">
        <v>10464</v>
      </c>
      <c r="HL67" s="7">
        <v>33259</v>
      </c>
      <c r="HM67" s="7">
        <v>7257</v>
      </c>
      <c r="HN67" s="7">
        <v>14079</v>
      </c>
      <c r="HO67" s="7">
        <v>1091</v>
      </c>
      <c r="HP67" s="7">
        <v>8235</v>
      </c>
      <c r="HR67" s="7">
        <v>0</v>
      </c>
      <c r="HS67" s="7">
        <v>2960</v>
      </c>
      <c r="HT67" s="7">
        <v>23218</v>
      </c>
      <c r="HU67" s="7">
        <v>387</v>
      </c>
      <c r="HV67" s="7">
        <v>39907</v>
      </c>
      <c r="HW67" s="7">
        <v>166</v>
      </c>
      <c r="HX67" s="7">
        <v>44544</v>
      </c>
      <c r="HY67" s="7">
        <v>216</v>
      </c>
      <c r="IA67" s="32">
        <v>813</v>
      </c>
      <c r="IB67" s="32">
        <v>663</v>
      </c>
      <c r="ID67" s="32">
        <v>56</v>
      </c>
      <c r="IE67" s="7">
        <v>19454</v>
      </c>
      <c r="IF67" s="7">
        <v>56434</v>
      </c>
      <c r="IG67" s="7">
        <v>51237</v>
      </c>
      <c r="IH67" s="7">
        <v>10</v>
      </c>
      <c r="II67" s="7">
        <v>3746</v>
      </c>
      <c r="IJ67" s="7">
        <v>6660</v>
      </c>
      <c r="IK67" s="7">
        <v>6833</v>
      </c>
      <c r="IL67" s="7">
        <v>53202</v>
      </c>
      <c r="IM67" s="7">
        <v>13727</v>
      </c>
      <c r="IN67" s="7">
        <v>6557</v>
      </c>
      <c r="IO67" s="7">
        <v>26570</v>
      </c>
      <c r="IP67" s="7">
        <v>28800</v>
      </c>
      <c r="IQ67" s="7">
        <v>47490</v>
      </c>
      <c r="IR67" s="7">
        <v>13430</v>
      </c>
      <c r="IS67" s="7">
        <v>20246</v>
      </c>
      <c r="IT67" s="7">
        <v>24436</v>
      </c>
      <c r="IU67" s="7">
        <v>7464</v>
      </c>
      <c r="IV67" s="7">
        <v>2512</v>
      </c>
      <c r="IW67" s="7">
        <v>37319</v>
      </c>
      <c r="IX67" s="7">
        <v>12618</v>
      </c>
      <c r="IZ67" s="7">
        <v>147771</v>
      </c>
      <c r="JC67" s="7">
        <v>50</v>
      </c>
      <c r="JE67" s="7">
        <v>12549</v>
      </c>
      <c r="JF67" s="7">
        <v>11851</v>
      </c>
      <c r="JG67" s="7">
        <v>8537</v>
      </c>
      <c r="JJ67" s="32"/>
      <c r="JY67" s="7">
        <v>838.9</v>
      </c>
      <c r="JZ67" s="7">
        <v>1253</v>
      </c>
      <c r="KA67" s="7">
        <v>2373</v>
      </c>
      <c r="KC67" s="7">
        <v>15491</v>
      </c>
      <c r="KD67" s="32">
        <v>75562</v>
      </c>
      <c r="KE67" s="7">
        <v>9076</v>
      </c>
      <c r="KF67" s="7">
        <v>14174</v>
      </c>
      <c r="KH67" s="7">
        <v>1080</v>
      </c>
      <c r="KI67" s="7">
        <v>2109</v>
      </c>
      <c r="KK67" s="56">
        <v>3367</v>
      </c>
      <c r="KM67" s="32">
        <f>1616+972+403</f>
        <v>2991</v>
      </c>
      <c r="KN67" s="7">
        <v>32012</v>
      </c>
      <c r="KO67" s="7">
        <v>3558</v>
      </c>
      <c r="KP67" s="32">
        <v>1312</v>
      </c>
      <c r="KQ67" s="32">
        <v>25708</v>
      </c>
      <c r="KR67" s="32">
        <v>790</v>
      </c>
      <c r="KS67" s="32">
        <v>290</v>
      </c>
      <c r="KT67" s="32">
        <v>6331</v>
      </c>
      <c r="KW67" s="32"/>
      <c r="KX67" s="7">
        <v>13474</v>
      </c>
      <c r="KY67" s="32">
        <v>15968</v>
      </c>
      <c r="KZ67" s="32">
        <v>5356</v>
      </c>
      <c r="LB67" s="32">
        <v>198512</v>
      </c>
      <c r="LC67" s="32">
        <v>103042</v>
      </c>
      <c r="LD67" s="32">
        <v>2650</v>
      </c>
      <c r="LF67" s="32">
        <f>53524-1</f>
        <v>53523</v>
      </c>
      <c r="LG67" s="32">
        <v>1098</v>
      </c>
      <c r="LH67" s="32">
        <v>91</v>
      </c>
      <c r="LI67" s="32"/>
      <c r="LJ67" s="32">
        <v>294</v>
      </c>
      <c r="LL67" s="7">
        <v>236</v>
      </c>
      <c r="LM67" s="56">
        <v>96</v>
      </c>
      <c r="LN67" s="32">
        <v>4936</v>
      </c>
      <c r="LO67" s="32">
        <v>8134</v>
      </c>
      <c r="LR67" s="32">
        <v>40829</v>
      </c>
      <c r="LT67" s="32">
        <f>304.9</f>
        <v>304.89999999999998</v>
      </c>
      <c r="LU67" s="32">
        <v>24189</v>
      </c>
      <c r="LW67" s="60">
        <v>2951</v>
      </c>
      <c r="LX67" s="32">
        <v>8916</v>
      </c>
      <c r="MA67" s="32"/>
      <c r="MB67" s="32">
        <v>900</v>
      </c>
      <c r="MC67" s="7">
        <v>293</v>
      </c>
      <c r="MD67" s="7">
        <v>330</v>
      </c>
      <c r="ME67" s="7">
        <v>1397</v>
      </c>
      <c r="MG67" s="32">
        <v>109</v>
      </c>
      <c r="MH67" s="31">
        <v>202</v>
      </c>
      <c r="MI67" s="32">
        <v>435.75</v>
      </c>
      <c r="MJ67" s="32">
        <v>3077.24</v>
      </c>
      <c r="MK67" s="7">
        <v>1576</v>
      </c>
      <c r="ML67" s="32">
        <v>528</v>
      </c>
      <c r="MM67" s="32"/>
      <c r="MO67" s="32">
        <v>1123</v>
      </c>
      <c r="MQ67" s="32">
        <v>39</v>
      </c>
      <c r="MR67" s="32">
        <v>19084</v>
      </c>
      <c r="MS67" s="32">
        <v>12350</v>
      </c>
      <c r="MT67" s="32">
        <v>15380</v>
      </c>
      <c r="MV67" s="31">
        <f>16796.88+578.36+1500+1033.18</f>
        <v>19908.420000000002</v>
      </c>
      <c r="MW67" s="32"/>
      <c r="MY67" s="32">
        <v>33930</v>
      </c>
      <c r="MZ67" s="32">
        <v>15956</v>
      </c>
      <c r="NB67" s="32">
        <v>0</v>
      </c>
      <c r="ND67" s="32">
        <v>9484</v>
      </c>
      <c r="NE67" s="32">
        <v>120</v>
      </c>
      <c r="NF67" s="32">
        <v>0</v>
      </c>
      <c r="NI67" s="32">
        <v>124</v>
      </c>
      <c r="NO67" s="32">
        <v>2453</v>
      </c>
      <c r="NP67" s="31">
        <v>42975</v>
      </c>
      <c r="NS67" s="32">
        <f>61307</f>
        <v>61307</v>
      </c>
      <c r="NT67" s="32"/>
      <c r="NU67" s="32">
        <v>1039</v>
      </c>
      <c r="NW67" s="32">
        <v>3919</v>
      </c>
      <c r="NX67" s="32">
        <v>5210</v>
      </c>
      <c r="NZ67" s="32">
        <v>1</v>
      </c>
      <c r="OB67" s="32">
        <v>1727</v>
      </c>
      <c r="OC67" s="32">
        <v>2912.31</v>
      </c>
      <c r="OD67" s="32">
        <v>236</v>
      </c>
      <c r="OF67" s="31">
        <v>783</v>
      </c>
      <c r="OG67" s="32">
        <v>6457</v>
      </c>
      <c r="OH67" s="32"/>
      <c r="OI67" s="32">
        <v>8444</v>
      </c>
      <c r="OK67" s="32">
        <f>260+1177</f>
        <v>1437</v>
      </c>
      <c r="OM67" s="32">
        <v>1001</v>
      </c>
      <c r="OQ67" s="32">
        <v>64280</v>
      </c>
      <c r="OS67" s="32">
        <v>303</v>
      </c>
      <c r="OU67" s="32">
        <v>0</v>
      </c>
      <c r="OV67" s="174"/>
      <c r="OW67" s="150">
        <f t="shared" si="2"/>
        <v>4510923.38</v>
      </c>
      <c r="OX67" s="6">
        <f t="shared" si="3"/>
        <v>22.632131951935378</v>
      </c>
      <c r="OY67" s="153"/>
      <c r="OZ67" s="6"/>
      <c r="PA67" s="13"/>
      <c r="PB67" s="13"/>
      <c r="PC67" s="31"/>
      <c r="PD67" s="13"/>
      <c r="PE67" s="13"/>
      <c r="PF67" s="13"/>
      <c r="PG67" s="13"/>
      <c r="PH67" s="13"/>
      <c r="PI67" s="13"/>
      <c r="PJ67" s="13"/>
      <c r="PK67" s="13"/>
      <c r="PL67" s="13"/>
      <c r="PM67" s="13"/>
      <c r="PN67" s="13"/>
      <c r="PO67" s="13"/>
      <c r="PP67" s="13"/>
      <c r="PQ67" s="13"/>
      <c r="PR67" s="13"/>
      <c r="PS67" s="13"/>
      <c r="PT67" s="13"/>
      <c r="PU67" s="13"/>
    </row>
    <row r="68" spans="1:437" s="9" customFormat="1">
      <c r="A68" s="30" t="s">
        <v>944</v>
      </c>
      <c r="OW68" s="10"/>
      <c r="OX68" s="168"/>
      <c r="OY68" s="153"/>
      <c r="OZ68" s="168"/>
      <c r="PA68" s="13"/>
      <c r="PB68" s="13"/>
      <c r="PC68" s="13"/>
      <c r="PD68" s="13"/>
      <c r="PE68" s="13"/>
      <c r="PF68" s="13"/>
      <c r="PG68" s="13"/>
      <c r="PH68" s="13"/>
      <c r="PI68" s="13"/>
      <c r="PJ68" s="13"/>
      <c r="PK68" s="13"/>
      <c r="PL68" s="13"/>
      <c r="PM68" s="13"/>
      <c r="PN68" s="13"/>
      <c r="PO68" s="13"/>
      <c r="PP68" s="13"/>
      <c r="PQ68" s="13"/>
      <c r="PR68" s="13"/>
      <c r="PS68" s="13"/>
      <c r="PT68" s="13"/>
      <c r="PU68" s="13"/>
    </row>
    <row r="69" spans="1:437" s="7" customFormat="1">
      <c r="A69" s="49" t="s">
        <v>951</v>
      </c>
      <c r="B69" s="32">
        <v>3541</v>
      </c>
      <c r="C69" s="32">
        <v>43837</v>
      </c>
      <c r="D69" s="7">
        <v>35169</v>
      </c>
      <c r="E69" s="7">
        <v>35038</v>
      </c>
      <c r="F69" s="7">
        <v>16632</v>
      </c>
      <c r="G69" s="7">
        <v>24500</v>
      </c>
      <c r="H69" s="7">
        <v>71167</v>
      </c>
      <c r="I69" s="7">
        <v>0</v>
      </c>
      <c r="J69" s="32">
        <v>26060</v>
      </c>
      <c r="K69" s="32">
        <v>25800</v>
      </c>
      <c r="L69" s="32"/>
      <c r="M69" s="32">
        <f>213427.26-18600-1600-20000-1385.19-2204.22</f>
        <v>169637.85</v>
      </c>
      <c r="N69" s="32">
        <v>46094</v>
      </c>
      <c r="O69" s="32"/>
      <c r="P69" s="7">
        <v>0</v>
      </c>
      <c r="Q69" s="7">
        <v>0</v>
      </c>
      <c r="R69" s="32">
        <v>134109</v>
      </c>
      <c r="S69" s="32"/>
      <c r="T69" s="7">
        <v>66522</v>
      </c>
      <c r="U69" s="7">
        <v>87616</v>
      </c>
      <c r="V69" s="7">
        <v>32475</v>
      </c>
      <c r="W69" s="7">
        <v>89247</v>
      </c>
      <c r="X69" s="7">
        <v>74114</v>
      </c>
      <c r="Y69" s="7">
        <v>118853</v>
      </c>
      <c r="Z69" s="7">
        <v>102742</v>
      </c>
      <c r="AA69" s="7">
        <v>41815</v>
      </c>
      <c r="AB69" s="7">
        <v>93021</v>
      </c>
      <c r="AC69" s="7">
        <v>55610</v>
      </c>
      <c r="AD69" s="32">
        <v>906679</v>
      </c>
      <c r="AE69" s="32">
        <f>1563930-102000</f>
        <v>1461930</v>
      </c>
      <c r="AF69" s="32">
        <v>30753</v>
      </c>
      <c r="AG69" s="32">
        <v>173625</v>
      </c>
      <c r="AH69" s="7">
        <v>201672</v>
      </c>
      <c r="AI69" s="7">
        <v>61323</v>
      </c>
      <c r="AJ69" s="7">
        <v>86488</v>
      </c>
      <c r="AK69" s="32">
        <v>134030</v>
      </c>
      <c r="AL69" s="7">
        <v>273167</v>
      </c>
      <c r="AM69" s="7">
        <v>116322</v>
      </c>
      <c r="AN69" s="7">
        <v>202269</v>
      </c>
      <c r="AO69" s="7">
        <v>66063</v>
      </c>
      <c r="AP69" s="7">
        <v>93694</v>
      </c>
      <c r="AQ69" s="7">
        <v>120319</v>
      </c>
      <c r="AR69" s="7">
        <v>95815</v>
      </c>
      <c r="AS69" s="7">
        <v>11379</v>
      </c>
      <c r="AT69" s="7">
        <v>50257</v>
      </c>
      <c r="AU69" s="7">
        <v>61188</v>
      </c>
      <c r="AV69" s="7">
        <v>114313</v>
      </c>
      <c r="AW69" s="7">
        <v>176629</v>
      </c>
      <c r="AX69" s="7">
        <v>77282</v>
      </c>
      <c r="AY69" s="7">
        <v>50666</v>
      </c>
      <c r="AZ69" s="7">
        <v>109704</v>
      </c>
      <c r="BA69" s="7">
        <v>170755</v>
      </c>
      <c r="BB69" s="7">
        <v>8856</v>
      </c>
      <c r="BC69" s="7">
        <v>44574</v>
      </c>
      <c r="BD69" s="32">
        <v>28438</v>
      </c>
      <c r="BE69" s="32">
        <v>49463</v>
      </c>
      <c r="BF69" s="32">
        <v>16630</v>
      </c>
      <c r="BG69" s="32">
        <v>25481</v>
      </c>
      <c r="BH69" s="31">
        <v>1857951</v>
      </c>
      <c r="BI69" s="32">
        <v>5491</v>
      </c>
      <c r="BJ69" s="32">
        <v>183739.27</v>
      </c>
      <c r="BK69" s="32">
        <v>220158</v>
      </c>
      <c r="BL69" s="32">
        <v>0</v>
      </c>
      <c r="BM69" s="7">
        <v>0</v>
      </c>
      <c r="BN69" s="32">
        <v>88408.25</v>
      </c>
      <c r="BO69" s="32">
        <v>37880</v>
      </c>
      <c r="BP69" s="32">
        <f>54849</f>
        <v>54849</v>
      </c>
      <c r="BQ69" s="32">
        <f>-17129+51469</f>
        <v>34340</v>
      </c>
      <c r="BR69" s="32">
        <f>-16903+39074</f>
        <v>22171</v>
      </c>
      <c r="BS69" s="32">
        <f>72356</f>
        <v>72356</v>
      </c>
      <c r="BT69" s="32">
        <v>56271</v>
      </c>
      <c r="BU69" s="32">
        <f>148254-14238</f>
        <v>134016</v>
      </c>
      <c r="BV69" s="32">
        <f>84929-14047</f>
        <v>70882</v>
      </c>
      <c r="BW69" s="32">
        <f>74872</f>
        <v>74872</v>
      </c>
      <c r="BX69" s="32">
        <f>34728</f>
        <v>34728</v>
      </c>
      <c r="BY69" s="32">
        <f>46823-17648</f>
        <v>29175</v>
      </c>
      <c r="BZ69" s="7">
        <v>0</v>
      </c>
      <c r="CA69" s="32"/>
      <c r="CB69" s="7">
        <v>0</v>
      </c>
      <c r="CC69" s="32">
        <v>20018</v>
      </c>
      <c r="CD69" s="32">
        <f>42462+93</f>
        <v>42555</v>
      </c>
      <c r="CE69" s="7">
        <v>135135</v>
      </c>
      <c r="CF69" s="7">
        <v>90741</v>
      </c>
      <c r="CG69" s="7">
        <v>92099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32"/>
      <c r="DE69" s="7">
        <v>264386</v>
      </c>
      <c r="DF69" s="32">
        <v>89849</v>
      </c>
      <c r="DG69" s="32">
        <v>90243</v>
      </c>
      <c r="DH69" s="7">
        <v>35923</v>
      </c>
      <c r="DJ69" s="32">
        <v>61726</v>
      </c>
      <c r="DK69" s="32">
        <v>39073</v>
      </c>
      <c r="DL69" s="32">
        <v>24696</v>
      </c>
      <c r="DM69" s="32">
        <v>30324</v>
      </c>
      <c r="DN69" s="32">
        <v>50162</v>
      </c>
      <c r="DO69" s="32">
        <v>135482</v>
      </c>
      <c r="DP69" s="7">
        <v>83125</v>
      </c>
      <c r="DQ69" s="32">
        <v>19684</v>
      </c>
      <c r="DR69" s="32">
        <v>28442</v>
      </c>
      <c r="DS69" s="32">
        <v>9507</v>
      </c>
      <c r="DT69" s="62">
        <v>167200</v>
      </c>
      <c r="DU69" s="7">
        <v>82496</v>
      </c>
      <c r="DV69" s="51"/>
      <c r="DW69" s="32">
        <v>277843</v>
      </c>
      <c r="DX69" s="32">
        <v>58903</v>
      </c>
      <c r="DY69" s="7">
        <v>14592</v>
      </c>
      <c r="DZ69" s="32">
        <f>42630+48207</f>
        <v>90837</v>
      </c>
      <c r="EA69" s="32">
        <v>90770</v>
      </c>
      <c r="EB69" s="7">
        <v>190441</v>
      </c>
      <c r="EC69" s="32">
        <v>68323</v>
      </c>
      <c r="ED69" s="7">
        <v>16953</v>
      </c>
      <c r="EE69" s="7">
        <v>93631</v>
      </c>
      <c r="EF69" s="7">
        <v>72500</v>
      </c>
      <c r="EG69" s="7">
        <v>33102</v>
      </c>
      <c r="EH69" s="7">
        <v>53403</v>
      </c>
      <c r="EI69" s="7">
        <v>9625</v>
      </c>
      <c r="EK69" s="7">
        <v>17473</v>
      </c>
      <c r="EL69" s="32">
        <v>42500</v>
      </c>
      <c r="EM69" s="32">
        <v>16000</v>
      </c>
      <c r="EN69" s="32">
        <f>3469+65070</f>
        <v>68539</v>
      </c>
      <c r="EO69" s="32">
        <v>0</v>
      </c>
      <c r="EP69" s="7">
        <v>0</v>
      </c>
      <c r="EQ69" s="32">
        <v>0</v>
      </c>
      <c r="ER69" s="31">
        <f>20859+26000</f>
        <v>46859</v>
      </c>
      <c r="ES69" s="32">
        <v>23811</v>
      </c>
      <c r="ET69" s="7">
        <v>190313</v>
      </c>
      <c r="EU69" s="32">
        <v>16061</v>
      </c>
      <c r="EV69" s="32">
        <f>24095-2000</f>
        <v>22095</v>
      </c>
      <c r="EW69" s="32">
        <v>56331.95</v>
      </c>
      <c r="EX69" s="7">
        <v>0</v>
      </c>
      <c r="EY69" s="32">
        <v>66003</v>
      </c>
      <c r="EZ69" s="7">
        <v>24114</v>
      </c>
      <c r="FA69" s="32">
        <v>21158</v>
      </c>
      <c r="FB69" s="7">
        <v>0</v>
      </c>
      <c r="FC69" s="32">
        <v>1716</v>
      </c>
      <c r="FD69" s="31"/>
      <c r="FE69" s="32">
        <f>20702+11502+19700</f>
        <v>51904</v>
      </c>
      <c r="FF69" s="32">
        <v>56542</v>
      </c>
      <c r="FG69" s="7">
        <v>0</v>
      </c>
      <c r="FH69" s="7">
        <v>33319</v>
      </c>
      <c r="FI69" s="7">
        <v>36172</v>
      </c>
      <c r="FJ69" s="7">
        <v>50207</v>
      </c>
      <c r="FK69" s="7">
        <v>47489</v>
      </c>
      <c r="FL69" s="7">
        <v>4830</v>
      </c>
      <c r="FM69" s="7">
        <v>127254</v>
      </c>
      <c r="FN69" s="7">
        <v>79415</v>
      </c>
      <c r="FO69" s="7">
        <v>172916</v>
      </c>
      <c r="FP69" s="7">
        <v>66385</v>
      </c>
      <c r="FQ69" s="7">
        <v>469393</v>
      </c>
      <c r="FR69" s="7">
        <v>53500</v>
      </c>
      <c r="FS69" s="32">
        <v>8929</v>
      </c>
      <c r="FT69" s="32">
        <v>43396</v>
      </c>
      <c r="FU69" s="7">
        <v>2090</v>
      </c>
      <c r="FV69" s="32">
        <v>1485411</v>
      </c>
      <c r="FW69" s="7">
        <v>206991</v>
      </c>
      <c r="FX69" s="32">
        <v>42466</v>
      </c>
      <c r="FY69" s="32">
        <v>95400</v>
      </c>
      <c r="GA69" s="7">
        <v>0</v>
      </c>
      <c r="GB69" s="7">
        <v>0</v>
      </c>
      <c r="GC69" s="32">
        <v>61726</v>
      </c>
      <c r="GD69" s="7">
        <v>0</v>
      </c>
      <c r="GE69" s="32">
        <v>171262</v>
      </c>
      <c r="GF69" s="7">
        <v>126181</v>
      </c>
      <c r="GG69" s="32">
        <v>36434</v>
      </c>
      <c r="GH69" s="7">
        <v>37371</v>
      </c>
      <c r="GI69" s="32">
        <f>4925+3000</f>
        <v>7925</v>
      </c>
      <c r="GJ69" s="32">
        <v>230155</v>
      </c>
      <c r="GK69" s="32">
        <v>32184</v>
      </c>
      <c r="GL69" s="32">
        <v>57028</v>
      </c>
      <c r="GM69" s="32">
        <v>76167</v>
      </c>
      <c r="GO69" s="7">
        <v>18346</v>
      </c>
      <c r="GP69" s="7">
        <v>0</v>
      </c>
      <c r="GQ69" s="32">
        <f>45000</f>
        <v>45000</v>
      </c>
      <c r="GR69" s="7">
        <v>6220</v>
      </c>
      <c r="GS69" s="32"/>
      <c r="GT69" s="32"/>
      <c r="GV69" s="32">
        <v>50000</v>
      </c>
      <c r="GW69" s="7">
        <v>84823</v>
      </c>
      <c r="GX69" s="7">
        <v>8111</v>
      </c>
      <c r="GY69" s="7">
        <v>60831</v>
      </c>
      <c r="GZ69" s="7">
        <v>55822</v>
      </c>
      <c r="HA69" s="7">
        <v>38782</v>
      </c>
      <c r="HB69" s="7">
        <v>69799</v>
      </c>
      <c r="HC69" s="7">
        <v>10500</v>
      </c>
      <c r="HD69" s="7">
        <v>70825</v>
      </c>
      <c r="HE69" s="32">
        <v>100747</v>
      </c>
      <c r="HF69" s="32">
        <v>84617</v>
      </c>
      <c r="HG69" s="7">
        <v>45440</v>
      </c>
      <c r="HH69" s="7">
        <v>139149</v>
      </c>
      <c r="HI69" s="32">
        <f>4548+33936</f>
        <v>38484</v>
      </c>
      <c r="HJ69" s="7">
        <v>74109</v>
      </c>
      <c r="HK69" s="7">
        <v>200364</v>
      </c>
      <c r="HM69" s="7">
        <v>30467</v>
      </c>
      <c r="HN69" s="7">
        <v>112182</v>
      </c>
      <c r="HO69" s="7">
        <v>92358</v>
      </c>
      <c r="HP69" s="7">
        <v>84981</v>
      </c>
      <c r="HQ69" s="7">
        <v>90566</v>
      </c>
      <c r="HR69" s="7">
        <v>22596</v>
      </c>
      <c r="HS69" s="7">
        <v>150385</v>
      </c>
      <c r="HT69" s="7">
        <v>87031</v>
      </c>
      <c r="HU69" s="7">
        <v>40318</v>
      </c>
      <c r="HV69" s="7">
        <v>78367</v>
      </c>
      <c r="HW69" s="7">
        <v>40625</v>
      </c>
      <c r="HX69" s="7">
        <v>182117</v>
      </c>
      <c r="HY69" s="7">
        <v>76240</v>
      </c>
      <c r="HZ69" s="7">
        <v>83782</v>
      </c>
      <c r="IA69" s="32">
        <f>170736+26000+50846.9</f>
        <v>247582.9</v>
      </c>
      <c r="IB69" s="32"/>
      <c r="IC69" s="7">
        <v>8344</v>
      </c>
      <c r="ID69" s="32">
        <v>7661</v>
      </c>
      <c r="IE69" s="7">
        <v>68516</v>
      </c>
      <c r="IF69" s="7">
        <v>35000</v>
      </c>
      <c r="IG69" s="7">
        <v>18120</v>
      </c>
      <c r="IH69" s="7">
        <v>138534</v>
      </c>
      <c r="II69" s="7">
        <v>3248</v>
      </c>
      <c r="IJ69" s="7">
        <v>10756</v>
      </c>
      <c r="IK69" s="7">
        <v>13714</v>
      </c>
      <c r="IL69" s="7">
        <v>43055</v>
      </c>
      <c r="IM69" s="7">
        <v>39109</v>
      </c>
      <c r="IN69" s="7">
        <v>112982</v>
      </c>
      <c r="IO69" s="7">
        <v>48184</v>
      </c>
      <c r="IP69" s="7">
        <v>74836</v>
      </c>
      <c r="IQ69" s="7">
        <v>43430</v>
      </c>
      <c r="IR69" s="7">
        <v>54038</v>
      </c>
      <c r="IS69" s="7">
        <v>75415</v>
      </c>
      <c r="IT69" s="7">
        <v>53505</v>
      </c>
      <c r="IU69" s="7">
        <v>78274</v>
      </c>
      <c r="IV69" s="7">
        <v>8982</v>
      </c>
      <c r="IW69" s="7">
        <v>76563</v>
      </c>
      <c r="IX69" s="7">
        <v>18811</v>
      </c>
      <c r="IZ69" s="7">
        <v>212314</v>
      </c>
      <c r="JA69" s="7">
        <v>24175</v>
      </c>
      <c r="JC69" s="7">
        <v>236978</v>
      </c>
      <c r="JD69" s="7">
        <v>22404</v>
      </c>
      <c r="JE69" s="7">
        <v>95147</v>
      </c>
      <c r="JF69" s="7">
        <v>73621</v>
      </c>
      <c r="JG69" s="7">
        <v>120522</v>
      </c>
      <c r="JH69" s="7">
        <v>32189</v>
      </c>
      <c r="JI69" s="32">
        <v>191759.07</v>
      </c>
      <c r="JJ69" s="7">
        <v>91277</v>
      </c>
      <c r="JK69" s="32">
        <v>230802.76</v>
      </c>
      <c r="JL69" s="32">
        <v>145070</v>
      </c>
      <c r="JM69" s="32">
        <v>187263</v>
      </c>
      <c r="JN69" s="32">
        <v>240363</v>
      </c>
      <c r="JO69" s="32">
        <v>248257</v>
      </c>
      <c r="JP69" s="32">
        <v>200885.47</v>
      </c>
      <c r="JQ69" s="32">
        <v>186880</v>
      </c>
      <c r="JR69" s="32">
        <v>27795</v>
      </c>
      <c r="JS69" s="32">
        <v>169976</v>
      </c>
      <c r="JT69" s="63">
        <v>306363.62</v>
      </c>
      <c r="JU69" s="32">
        <v>235766</v>
      </c>
      <c r="JV69" s="32">
        <v>208159</v>
      </c>
      <c r="JW69" s="7">
        <v>245705</v>
      </c>
      <c r="JX69" s="7">
        <v>56764</v>
      </c>
      <c r="JY69" s="7">
        <v>49993.5</v>
      </c>
      <c r="JZ69" s="7">
        <v>15978</v>
      </c>
      <c r="KA69" s="7">
        <v>119707</v>
      </c>
      <c r="KD69" s="32">
        <v>25522</v>
      </c>
      <c r="KE69" s="7">
        <v>127614</v>
      </c>
      <c r="KF69" s="7">
        <v>7211</v>
      </c>
      <c r="KG69" s="7">
        <v>16229</v>
      </c>
      <c r="KH69" s="7">
        <v>37019</v>
      </c>
      <c r="KI69" s="7">
        <v>18515</v>
      </c>
      <c r="KJ69" s="7">
        <v>0</v>
      </c>
      <c r="KK69" s="32">
        <v>40372</v>
      </c>
      <c r="KL69" s="32">
        <v>40442</v>
      </c>
      <c r="KM69" s="32">
        <f>43790+33849</f>
        <v>77639</v>
      </c>
      <c r="KN69" s="7">
        <v>75540</v>
      </c>
      <c r="KO69" s="7">
        <v>69799</v>
      </c>
      <c r="KP69" s="32"/>
      <c r="KQ69" s="32">
        <v>71527</v>
      </c>
      <c r="KR69" s="32">
        <v>10771</v>
      </c>
      <c r="KS69" s="7">
        <v>0</v>
      </c>
      <c r="KT69" s="32">
        <v>44363</v>
      </c>
      <c r="KU69" s="32">
        <v>38057</v>
      </c>
      <c r="KV69" s="32">
        <v>19061</v>
      </c>
      <c r="KW69" s="32">
        <v>114035</v>
      </c>
      <c r="KX69" s="32">
        <v>24528</v>
      </c>
      <c r="KY69" s="32">
        <v>27390</v>
      </c>
      <c r="KZ69" s="32">
        <v>10069</v>
      </c>
      <c r="LA69" s="32">
        <v>12097</v>
      </c>
      <c r="LB69" s="32">
        <v>334804</v>
      </c>
      <c r="LC69" s="32">
        <v>234583</v>
      </c>
      <c r="LD69" s="32">
        <v>39000</v>
      </c>
      <c r="LE69" s="32">
        <v>125666</v>
      </c>
      <c r="LF69" s="32">
        <v>46044</v>
      </c>
      <c r="LG69" s="32">
        <v>125539</v>
      </c>
      <c r="LH69" s="32">
        <v>8530</v>
      </c>
      <c r="LI69" s="32">
        <v>65780</v>
      </c>
      <c r="LJ69" s="32">
        <f>105098.04+80329.3+15152.9+6830.59</f>
        <v>207410.83</v>
      </c>
      <c r="LK69" s="32">
        <v>10896</v>
      </c>
      <c r="LL69" s="7">
        <v>50615</v>
      </c>
      <c r="LM69" s="7">
        <v>0</v>
      </c>
      <c r="LN69" s="32">
        <v>44580</v>
      </c>
      <c r="LO69" s="32">
        <v>199298</v>
      </c>
      <c r="LP69" s="32">
        <v>653241</v>
      </c>
      <c r="LQ69" s="7">
        <v>15380</v>
      </c>
      <c r="LR69" s="32">
        <v>49875</v>
      </c>
      <c r="LS69" s="32">
        <f>26222.76+9591.79</f>
        <v>35814.550000000003</v>
      </c>
      <c r="LT69" s="7">
        <v>0</v>
      </c>
      <c r="LU69" s="32">
        <v>98666</v>
      </c>
      <c r="LV69" s="32">
        <v>54000</v>
      </c>
      <c r="LW69" s="32">
        <v>89299</v>
      </c>
      <c r="LX69" s="32"/>
      <c r="LY69" s="32">
        <v>34401</v>
      </c>
      <c r="LZ69" s="32">
        <v>43123</v>
      </c>
      <c r="MA69" s="32">
        <v>9025</v>
      </c>
      <c r="MB69" s="32">
        <v>5600</v>
      </c>
      <c r="MC69" s="7">
        <v>0</v>
      </c>
      <c r="MD69" s="7">
        <v>0</v>
      </c>
      <c r="ME69" s="7">
        <v>13496</v>
      </c>
      <c r="MF69" s="32">
        <v>31385</v>
      </c>
      <c r="MG69" s="32">
        <v>46709</v>
      </c>
      <c r="MH69" s="32">
        <v>0</v>
      </c>
      <c r="MI69" s="7">
        <v>0</v>
      </c>
      <c r="MJ69" s="7">
        <v>32348</v>
      </c>
      <c r="MK69" s="7">
        <v>50</v>
      </c>
      <c r="ML69" s="32">
        <v>212297</v>
      </c>
      <c r="MM69" s="31">
        <f>130222.19+1181.25</f>
        <v>131403.44</v>
      </c>
      <c r="MN69" s="32">
        <v>217825</v>
      </c>
      <c r="MO69" s="32">
        <v>1228511</v>
      </c>
      <c r="MP69" s="32">
        <v>19083</v>
      </c>
      <c r="MQ69" s="32">
        <f>20796*3.5</f>
        <v>72786</v>
      </c>
      <c r="MR69" s="32">
        <v>73564</v>
      </c>
      <c r="MS69" s="32">
        <v>36199</v>
      </c>
      <c r="MT69" s="32">
        <v>26871</v>
      </c>
      <c r="MU69" s="32">
        <v>12720</v>
      </c>
      <c r="MV69" s="31">
        <f>122506+1287.58</f>
        <v>123793.58</v>
      </c>
      <c r="MW69" s="32">
        <v>30000</v>
      </c>
      <c r="MX69" s="32">
        <v>10000</v>
      </c>
      <c r="MY69" s="32">
        <v>292146</v>
      </c>
      <c r="MZ69" s="32">
        <v>85587</v>
      </c>
      <c r="NA69" s="7">
        <v>50952</v>
      </c>
      <c r="NB69" s="32">
        <v>19287</v>
      </c>
      <c r="NC69" s="32">
        <v>29096</v>
      </c>
      <c r="ND69" s="32">
        <v>7667</v>
      </c>
      <c r="NE69" s="32"/>
      <c r="NF69" s="32">
        <v>11411</v>
      </c>
      <c r="NG69" s="32">
        <v>38312</v>
      </c>
      <c r="NH69" s="32">
        <v>10203</v>
      </c>
      <c r="NI69" s="32">
        <v>13926</v>
      </c>
      <c r="NJ69" s="32">
        <v>45</v>
      </c>
      <c r="NK69" s="32">
        <v>7068</v>
      </c>
      <c r="NL69" s="32">
        <v>81016</v>
      </c>
      <c r="NM69" s="32">
        <f>23208+25000</f>
        <v>48208</v>
      </c>
      <c r="NN69" s="7">
        <v>52964</v>
      </c>
      <c r="NO69" s="32">
        <v>78504</v>
      </c>
      <c r="NP69" s="32">
        <v>61883.87</v>
      </c>
      <c r="NQ69" s="32">
        <v>1939</v>
      </c>
      <c r="NR69" s="32">
        <v>26949</v>
      </c>
      <c r="NS69" s="32">
        <f>166223-1579-3158-12450</f>
        <v>149036</v>
      </c>
      <c r="NT69" s="32">
        <v>11963</v>
      </c>
      <c r="NU69" s="32">
        <v>247627</v>
      </c>
      <c r="NV69" s="32">
        <v>25241.51</v>
      </c>
      <c r="NW69" s="32">
        <v>39073</v>
      </c>
      <c r="NX69" s="32">
        <v>2908</v>
      </c>
      <c r="NY69" s="32">
        <v>35929</v>
      </c>
      <c r="NZ69" s="32">
        <v>0</v>
      </c>
      <c r="OA69" s="32">
        <v>61966</v>
      </c>
      <c r="OB69" s="32">
        <v>659634</v>
      </c>
      <c r="OC69" s="32">
        <v>75059</v>
      </c>
      <c r="OD69" s="32"/>
      <c r="OE69" s="32">
        <v>10718</v>
      </c>
      <c r="OF69" s="31">
        <v>242057</v>
      </c>
      <c r="OG69" s="32">
        <v>42674</v>
      </c>
      <c r="OH69" s="32">
        <v>15000</v>
      </c>
      <c r="OI69" s="32">
        <v>34646</v>
      </c>
      <c r="OJ69" s="32">
        <v>54890</v>
      </c>
      <c r="OK69" s="32">
        <v>114255</v>
      </c>
      <c r="OL69" s="32">
        <v>51343</v>
      </c>
      <c r="OM69" s="32">
        <f>81405-32000</f>
        <v>49405</v>
      </c>
      <c r="ON69" s="32">
        <v>3790</v>
      </c>
      <c r="OO69" s="32">
        <v>244744</v>
      </c>
      <c r="OP69" s="7">
        <v>0</v>
      </c>
      <c r="OQ69" s="32">
        <v>47139</v>
      </c>
      <c r="OR69" s="32">
        <v>36264</v>
      </c>
      <c r="OS69" s="32">
        <v>114985</v>
      </c>
      <c r="OT69" s="32">
        <f>64048+55825-16479</f>
        <v>103394</v>
      </c>
      <c r="OU69" s="32">
        <v>55235</v>
      </c>
      <c r="OV69" s="174"/>
      <c r="OW69" s="150">
        <f t="shared" ref="OW69:OW73" si="4">SUM(B69:OU69)</f>
        <v>33520765.420000002</v>
      </c>
      <c r="OX69" s="6">
        <f t="shared" ref="OX69:OX73" si="5">OW69/199315</f>
        <v>168.17984306248903</v>
      </c>
      <c r="OY69" s="153"/>
      <c r="OZ69" s="6"/>
      <c r="PA69" s="13"/>
      <c r="PB69" s="13"/>
      <c r="PC69" s="31"/>
      <c r="PD69" s="13"/>
      <c r="PE69" s="13"/>
      <c r="PF69" s="13"/>
      <c r="PG69" s="13"/>
      <c r="PH69" s="13"/>
      <c r="PI69" s="13"/>
      <c r="PJ69" s="13"/>
      <c r="PK69" s="13"/>
      <c r="PL69" s="13"/>
      <c r="PM69" s="13"/>
      <c r="PN69" s="13"/>
      <c r="PO69" s="13"/>
      <c r="PP69" s="13"/>
      <c r="PQ69" s="13"/>
      <c r="PR69" s="13"/>
      <c r="PS69" s="13"/>
      <c r="PT69" s="13"/>
      <c r="PU69" s="13"/>
    </row>
    <row r="70" spans="1:437" s="7" customFormat="1">
      <c r="A70" s="49" t="s">
        <v>952</v>
      </c>
      <c r="B70" s="32">
        <v>294</v>
      </c>
      <c r="C70" s="32">
        <v>2812</v>
      </c>
      <c r="D70" s="7">
        <v>10365</v>
      </c>
      <c r="E70" s="7">
        <v>8760</v>
      </c>
      <c r="F70" s="7">
        <v>3326</v>
      </c>
      <c r="G70" s="7">
        <v>4900</v>
      </c>
      <c r="H70" s="7">
        <v>17654</v>
      </c>
      <c r="I70" s="7">
        <v>0</v>
      </c>
      <c r="J70" s="32">
        <v>3075</v>
      </c>
      <c r="K70" s="32">
        <v>5594</v>
      </c>
      <c r="L70" s="32"/>
      <c r="M70" s="32">
        <f>25639.58+11057.18+2585.97+2549.92-470-47.93-1240-85.88-290-20.09-168.62</f>
        <v>39510.130000000005</v>
      </c>
      <c r="N70" s="32">
        <v>12149</v>
      </c>
      <c r="O70" s="32"/>
      <c r="R70" s="32">
        <v>16423</v>
      </c>
      <c r="S70" s="32">
        <v>22815</v>
      </c>
      <c r="T70" s="7">
        <v>19957</v>
      </c>
      <c r="U70" s="7">
        <v>26597</v>
      </c>
      <c r="V70" s="7">
        <v>9743</v>
      </c>
      <c r="W70" s="7">
        <v>26774</v>
      </c>
      <c r="X70" s="7">
        <v>22234</v>
      </c>
      <c r="Y70" s="7">
        <v>35656</v>
      </c>
      <c r="Z70" s="7">
        <v>30823</v>
      </c>
      <c r="AA70" s="7">
        <v>12544</v>
      </c>
      <c r="AB70" s="7">
        <v>27906</v>
      </c>
      <c r="AC70" s="7">
        <v>16683</v>
      </c>
      <c r="AD70" s="32">
        <v>165071</v>
      </c>
      <c r="AE70" s="32">
        <f>235892-15300</f>
        <v>220592</v>
      </c>
      <c r="AF70" s="32">
        <f>(AF69*20.05%)+1356</f>
        <v>7521.9765000000007</v>
      </c>
      <c r="AG70" s="32">
        <v>74958</v>
      </c>
      <c r="AH70" s="7">
        <v>76702</v>
      </c>
      <c r="AI70" s="7">
        <v>31731</v>
      </c>
      <c r="AJ70" s="7">
        <v>38666</v>
      </c>
      <c r="AK70" s="32">
        <v>50071</v>
      </c>
      <c r="AL70" s="7">
        <v>116966</v>
      </c>
      <c r="AM70" s="7">
        <v>61466</v>
      </c>
      <c r="AN70" s="7">
        <v>70998</v>
      </c>
      <c r="AO70" s="7">
        <v>31825</v>
      </c>
      <c r="AP70" s="7">
        <v>35325</v>
      </c>
      <c r="AQ70" s="7">
        <v>46676</v>
      </c>
      <c r="AR70" s="7">
        <v>46489</v>
      </c>
      <c r="AS70" s="7">
        <v>13735</v>
      </c>
      <c r="AT70" s="7">
        <v>33642</v>
      </c>
      <c r="AU70" s="7">
        <v>25806</v>
      </c>
      <c r="AV70" s="7">
        <v>44242</v>
      </c>
      <c r="AW70" s="7">
        <v>62332</v>
      </c>
      <c r="AX70" s="7">
        <v>32481</v>
      </c>
      <c r="AY70" s="7">
        <v>7273</v>
      </c>
      <c r="AZ70" s="7">
        <v>48206</v>
      </c>
      <c r="BA70" s="7">
        <v>77458</v>
      </c>
      <c r="BB70" s="7">
        <v>2788</v>
      </c>
      <c r="BC70" s="7">
        <v>15523</v>
      </c>
      <c r="BD70" s="32">
        <v>6723</v>
      </c>
      <c r="BE70" s="32">
        <v>16645</v>
      </c>
      <c r="BF70" s="32">
        <v>7112</v>
      </c>
      <c r="BG70" s="32">
        <v>9973</v>
      </c>
      <c r="BH70" s="31">
        <v>275065</v>
      </c>
      <c r="BI70" s="32">
        <f>BI69*16%</f>
        <v>878.56000000000006</v>
      </c>
      <c r="BJ70" s="32">
        <v>70175.73</v>
      </c>
      <c r="BK70" s="32">
        <v>65947</v>
      </c>
      <c r="BL70" s="32"/>
      <c r="BN70" s="32">
        <v>15430.34</v>
      </c>
      <c r="BO70" s="32">
        <v>7576</v>
      </c>
      <c r="BP70" s="32">
        <f>9221+11687</f>
        <v>20908</v>
      </c>
      <c r="BQ70" s="32">
        <f>-3161+6808</f>
        <v>3647</v>
      </c>
      <c r="BR70" s="32">
        <f>-3122+6375</f>
        <v>3253</v>
      </c>
      <c r="BS70" s="32">
        <v>14034</v>
      </c>
      <c r="BT70" s="32">
        <v>11390</v>
      </c>
      <c r="BU70" s="32">
        <f>31674-2843</f>
        <v>28831</v>
      </c>
      <c r="BV70" s="32">
        <f>17040-2877</f>
        <v>14163</v>
      </c>
      <c r="BW70" s="32">
        <f>14085</f>
        <v>14085</v>
      </c>
      <c r="BX70" s="32">
        <v>6039</v>
      </c>
      <c r="BY70" s="32">
        <f>10258-9386</f>
        <v>872</v>
      </c>
      <c r="CA70" s="32">
        <v>4085</v>
      </c>
      <c r="CC70" s="32">
        <v>1854</v>
      </c>
      <c r="CD70" s="32">
        <f>8349</f>
        <v>8349</v>
      </c>
      <c r="CE70" s="7">
        <v>41588</v>
      </c>
      <c r="CF70" s="7">
        <v>19841</v>
      </c>
      <c r="CG70" s="7">
        <v>29026</v>
      </c>
      <c r="DD70" s="32"/>
      <c r="DE70" s="7">
        <v>72112</v>
      </c>
      <c r="DF70" s="32">
        <v>16192</v>
      </c>
      <c r="DG70" s="32">
        <v>19449</v>
      </c>
      <c r="DH70" s="7">
        <v>11510</v>
      </c>
      <c r="DJ70" s="32">
        <v>12034</v>
      </c>
      <c r="DK70" s="32">
        <v>9251</v>
      </c>
      <c r="DL70" s="32">
        <v>1976</v>
      </c>
      <c r="DM70" s="32">
        <v>793</v>
      </c>
      <c r="DN70" s="32">
        <v>5390</v>
      </c>
      <c r="DO70" s="32">
        <v>20742</v>
      </c>
      <c r="DP70" s="7">
        <v>19862</v>
      </c>
      <c r="DQ70" s="32">
        <v>1772</v>
      </c>
      <c r="DR70" s="32">
        <v>2844</v>
      </c>
      <c r="DS70" s="32">
        <v>2908</v>
      </c>
      <c r="DT70" s="62">
        <v>30060</v>
      </c>
      <c r="DU70" s="7">
        <v>21815</v>
      </c>
      <c r="DV70" s="51"/>
      <c r="DW70" s="32">
        <v>87629</v>
      </c>
      <c r="DX70" s="32">
        <v>11456</v>
      </c>
      <c r="DY70" s="7">
        <v>3354</v>
      </c>
      <c r="DZ70" s="32">
        <f>11039+9810</f>
        <v>20849</v>
      </c>
      <c r="EA70" s="32">
        <v>6808</v>
      </c>
      <c r="EB70" s="7">
        <v>39061</v>
      </c>
      <c r="EC70" s="32">
        <v>6832</v>
      </c>
      <c r="ED70" s="7">
        <v>1869</v>
      </c>
      <c r="EE70" s="7">
        <v>8088</v>
      </c>
      <c r="EF70" s="7">
        <v>18442</v>
      </c>
      <c r="EG70" s="7">
        <v>5944</v>
      </c>
      <c r="EH70" s="7">
        <v>7996</v>
      </c>
      <c r="EI70" s="7">
        <v>839</v>
      </c>
      <c r="EL70" s="32">
        <v>3251</v>
      </c>
      <c r="EM70" s="32">
        <v>630</v>
      </c>
      <c r="EN70" s="32">
        <f>232+13014</f>
        <v>13246</v>
      </c>
      <c r="EO70" s="32">
        <v>0</v>
      </c>
      <c r="EP70" s="7">
        <v>0</v>
      </c>
      <c r="EQ70" s="32">
        <v>0</v>
      </c>
      <c r="ER70" s="31">
        <f>1446.15+338.33+821.56+13000</f>
        <v>15606.04</v>
      </c>
      <c r="ES70" s="32">
        <v>4762</v>
      </c>
      <c r="ET70" s="7">
        <v>19472</v>
      </c>
      <c r="EU70" s="32">
        <v>1445</v>
      </c>
      <c r="EV70" s="32">
        <f>1354.42-200</f>
        <v>1154.42</v>
      </c>
      <c r="EW70" s="32">
        <v>8852</v>
      </c>
      <c r="EY70" s="32">
        <v>31262</v>
      </c>
      <c r="EZ70" s="7">
        <v>4790</v>
      </c>
      <c r="FA70" s="32">
        <v>1443</v>
      </c>
      <c r="FC70" s="32">
        <v>163</v>
      </c>
      <c r="FD70" s="31"/>
      <c r="FE70" s="32">
        <f>1590+880+115+1507+197</f>
        <v>4289</v>
      </c>
      <c r="FF70" s="32">
        <v>7392</v>
      </c>
      <c r="FH70" s="7">
        <v>18314</v>
      </c>
      <c r="FI70" s="7">
        <v>12992</v>
      </c>
      <c r="FJ70" s="7">
        <v>15062</v>
      </c>
      <c r="FK70" s="7">
        <v>14290</v>
      </c>
      <c r="FL70" s="7">
        <v>1161</v>
      </c>
      <c r="FM70" s="7">
        <v>44592</v>
      </c>
      <c r="FN70" s="7">
        <v>21824</v>
      </c>
      <c r="FO70" s="7">
        <v>37126</v>
      </c>
      <c r="FP70" s="7">
        <v>19916</v>
      </c>
      <c r="FQ70" s="7">
        <v>149087</v>
      </c>
      <c r="FR70" s="7">
        <v>12338</v>
      </c>
      <c r="FS70" s="32">
        <v>1071</v>
      </c>
      <c r="FT70" s="32">
        <v>4149</v>
      </c>
      <c r="FU70" s="7">
        <v>761</v>
      </c>
      <c r="FV70" s="32">
        <v>321052</v>
      </c>
      <c r="FW70" s="7">
        <v>28900</v>
      </c>
      <c r="FX70" s="32">
        <v>10642</v>
      </c>
      <c r="FY70" s="32">
        <v>8191</v>
      </c>
      <c r="GB70" s="7">
        <v>0</v>
      </c>
      <c r="GC70" s="32">
        <v>12034</v>
      </c>
      <c r="GE70" s="32">
        <v>53566</v>
      </c>
      <c r="GF70" s="7">
        <v>26247</v>
      </c>
      <c r="GG70" s="32"/>
      <c r="GH70" s="7">
        <v>3337</v>
      </c>
      <c r="GI70" s="32">
        <v>1008</v>
      </c>
      <c r="GJ70" s="32">
        <v>45087</v>
      </c>
      <c r="GK70" s="32">
        <v>6297</v>
      </c>
      <c r="GL70" s="32">
        <v>7444</v>
      </c>
      <c r="GM70" s="32">
        <v>5827</v>
      </c>
      <c r="GO70" s="7">
        <v>6064</v>
      </c>
      <c r="GQ70" s="32">
        <f>3443</f>
        <v>3443</v>
      </c>
      <c r="GR70" s="7">
        <v>3007</v>
      </c>
      <c r="GS70" s="32"/>
      <c r="GT70" s="32">
        <v>14377</v>
      </c>
      <c r="GV70" s="32">
        <v>9500</v>
      </c>
      <c r="GW70" s="7">
        <v>7040</v>
      </c>
      <c r="GX70" s="7">
        <v>2824</v>
      </c>
      <c r="GY70" s="7">
        <v>8974</v>
      </c>
      <c r="GZ70" s="7">
        <v>11518</v>
      </c>
      <c r="HA70" s="7">
        <v>4517</v>
      </c>
      <c r="HB70" s="7">
        <v>9074</v>
      </c>
      <c r="HC70" s="7">
        <v>803</v>
      </c>
      <c r="HD70" s="7">
        <v>17174</v>
      </c>
      <c r="HE70" s="32">
        <v>28947</v>
      </c>
      <c r="HF70" s="32">
        <v>23314</v>
      </c>
      <c r="HG70" s="7">
        <v>13080</v>
      </c>
      <c r="HH70" s="7">
        <v>59700</v>
      </c>
      <c r="HI70" s="32">
        <f>471+12202</f>
        <v>12673</v>
      </c>
      <c r="HJ70" s="7">
        <v>17518</v>
      </c>
      <c r="HK70" s="7">
        <v>42471</v>
      </c>
      <c r="HL70" s="7">
        <v>1117</v>
      </c>
      <c r="HM70" s="7">
        <v>8646</v>
      </c>
      <c r="HN70" s="7">
        <v>21391</v>
      </c>
      <c r="HO70" s="7">
        <v>18198</v>
      </c>
      <c r="HP70" s="7">
        <v>45392</v>
      </c>
      <c r="HQ70" s="7">
        <v>16369</v>
      </c>
      <c r="HR70" s="7">
        <v>7689</v>
      </c>
      <c r="HS70" s="7">
        <v>38572</v>
      </c>
      <c r="HT70" s="7">
        <v>6658</v>
      </c>
      <c r="HU70" s="7">
        <v>23809</v>
      </c>
      <c r="HV70" s="7">
        <v>15457</v>
      </c>
      <c r="HW70" s="7">
        <v>10086</v>
      </c>
      <c r="HX70" s="7">
        <v>41099</v>
      </c>
      <c r="HY70" s="7">
        <v>34108</v>
      </c>
      <c r="HZ70" s="7">
        <v>32454</v>
      </c>
      <c r="IA70" s="32">
        <f>20076.13+22908.04+5460+10677.85</f>
        <v>59122.02</v>
      </c>
      <c r="IB70" s="32"/>
      <c r="IC70" s="7">
        <v>638</v>
      </c>
      <c r="ID70" s="32">
        <v>4507</v>
      </c>
      <c r="IE70" s="7">
        <v>13196</v>
      </c>
      <c r="IF70" s="7">
        <v>2808</v>
      </c>
      <c r="IG70" s="7">
        <v>1386</v>
      </c>
      <c r="IH70" s="7">
        <v>63661</v>
      </c>
      <c r="II70" s="7">
        <v>975</v>
      </c>
      <c r="IJ70" s="7">
        <v>2371</v>
      </c>
      <c r="IK70" s="7">
        <v>1434</v>
      </c>
      <c r="IL70" s="7">
        <v>12631</v>
      </c>
      <c r="IM70" s="7">
        <v>9974</v>
      </c>
      <c r="IN70" s="7">
        <v>33895</v>
      </c>
      <c r="IO70" s="7">
        <v>17821</v>
      </c>
      <c r="IP70" s="7">
        <v>22451</v>
      </c>
      <c r="IQ70" s="7">
        <v>12274</v>
      </c>
      <c r="IR70" s="7">
        <v>16211</v>
      </c>
      <c r="IS70" s="7">
        <v>22624</v>
      </c>
      <c r="IT70" s="7">
        <v>14351</v>
      </c>
      <c r="IU70" s="7">
        <v>23482</v>
      </c>
      <c r="IV70" s="7">
        <v>2728</v>
      </c>
      <c r="IW70" s="7">
        <v>20008</v>
      </c>
      <c r="IX70" s="7">
        <v>3992</v>
      </c>
      <c r="IZ70" s="7">
        <v>47484</v>
      </c>
      <c r="JA70" s="7">
        <v>6382</v>
      </c>
      <c r="JC70" s="7">
        <v>100126</v>
      </c>
      <c r="JD70" s="7">
        <v>4550</v>
      </c>
      <c r="JE70" s="7">
        <v>11418</v>
      </c>
      <c r="JF70" s="7">
        <v>8835</v>
      </c>
      <c r="JG70" s="7">
        <v>14463</v>
      </c>
      <c r="JH70" s="7">
        <v>5560</v>
      </c>
      <c r="JI70" s="32">
        <v>31139</v>
      </c>
      <c r="JJ70" s="7">
        <v>13546</v>
      </c>
      <c r="JK70" s="32">
        <v>35521</v>
      </c>
      <c r="JL70" s="32">
        <v>20674</v>
      </c>
      <c r="JM70" s="32">
        <v>29942</v>
      </c>
      <c r="JN70" s="32">
        <v>43245</v>
      </c>
      <c r="JO70" s="32">
        <v>40240</v>
      </c>
      <c r="JP70" s="32">
        <v>31708</v>
      </c>
      <c r="JQ70" s="32">
        <v>29387</v>
      </c>
      <c r="JR70" s="32">
        <v>4269</v>
      </c>
      <c r="JS70" s="32">
        <v>26768</v>
      </c>
      <c r="JT70" s="63">
        <v>47071.403318722849</v>
      </c>
      <c r="JU70" s="32">
        <v>39517</v>
      </c>
      <c r="JV70" s="32">
        <v>32919</v>
      </c>
      <c r="JW70" s="7">
        <v>60509</v>
      </c>
      <c r="JX70" s="7">
        <v>10690</v>
      </c>
      <c r="JY70" s="7">
        <v>3741.23</v>
      </c>
      <c r="JZ70" s="7">
        <v>1222</v>
      </c>
      <c r="KA70" s="7">
        <v>9158</v>
      </c>
      <c r="KD70" s="32">
        <v>8919</v>
      </c>
      <c r="KE70" s="7">
        <v>46007</v>
      </c>
      <c r="KF70" s="7">
        <v>1442</v>
      </c>
      <c r="KG70" s="7">
        <v>3349</v>
      </c>
      <c r="KH70" s="7">
        <v>13188</v>
      </c>
      <c r="KI70" s="7">
        <v>5700</v>
      </c>
      <c r="KJ70" s="7">
        <v>0</v>
      </c>
      <c r="KK70" s="32">
        <v>6037</v>
      </c>
      <c r="KL70" s="32">
        <v>14809</v>
      </c>
      <c r="KM70" s="32">
        <f>5094+9679+8004+658</f>
        <v>23435</v>
      </c>
      <c r="KN70" s="7">
        <v>24616</v>
      </c>
      <c r="KO70" s="7">
        <v>9074</v>
      </c>
      <c r="KP70" s="32"/>
      <c r="KQ70" s="32">
        <v>7942</v>
      </c>
      <c r="KR70" s="32">
        <v>824</v>
      </c>
      <c r="KS70" s="7">
        <v>0</v>
      </c>
      <c r="KT70" s="32">
        <v>8000</v>
      </c>
      <c r="KU70" s="32">
        <v>7610</v>
      </c>
      <c r="KV70" s="32">
        <f>KV69*0.09</f>
        <v>1715.49</v>
      </c>
      <c r="KW70" s="32">
        <v>32842</v>
      </c>
      <c r="KX70" s="32">
        <v>2769</v>
      </c>
      <c r="KY70" s="32">
        <v>13413</v>
      </c>
      <c r="KZ70" s="32">
        <v>2687</v>
      </c>
      <c r="LA70" s="32">
        <v>925</v>
      </c>
      <c r="LB70" s="32">
        <v>55371</v>
      </c>
      <c r="LC70" s="32">
        <v>20206</v>
      </c>
      <c r="LD70" s="32">
        <v>3413</v>
      </c>
      <c r="LE70" s="32">
        <v>68754</v>
      </c>
      <c r="LF70" s="32">
        <v>3840</v>
      </c>
      <c r="LG70" s="32">
        <v>26011</v>
      </c>
      <c r="LH70" s="32">
        <v>1183</v>
      </c>
      <c r="LI70" s="32">
        <v>2664</v>
      </c>
      <c r="LJ70" s="32">
        <f>28617.32+25181.32+2849.73+11195.97+16104.49+1077.79+7127.99+19969.85+26256.46+1743.3+10147.02+839.8+1400+1847.69+200</f>
        <v>154558.72999999995</v>
      </c>
      <c r="LK70" s="32">
        <v>2076</v>
      </c>
      <c r="LL70" s="7">
        <v>9162</v>
      </c>
      <c r="LN70" s="32">
        <v>15127</v>
      </c>
      <c r="LO70" s="32">
        <v>23117</v>
      </c>
      <c r="LP70" s="32">
        <v>251461</v>
      </c>
      <c r="LQ70" s="7">
        <v>2991</v>
      </c>
      <c r="LR70" s="32">
        <f>LR69*0.35</f>
        <v>17456.25</v>
      </c>
      <c r="LS70" s="32">
        <f>10413.18+4922.44</f>
        <v>15335.619999999999</v>
      </c>
      <c r="LU70" s="32">
        <v>63058</v>
      </c>
      <c r="LV70" s="32">
        <v>10800</v>
      </c>
      <c r="LW70" s="32">
        <v>3766</v>
      </c>
      <c r="LX70" s="32"/>
      <c r="LY70" s="32">
        <v>6331</v>
      </c>
      <c r="LZ70" s="32">
        <f>+LZ69*0.18</f>
        <v>7762.1399999999994</v>
      </c>
      <c r="MA70" s="32">
        <v>1755</v>
      </c>
      <c r="MB70" s="32">
        <v>841</v>
      </c>
      <c r="MC70" s="7">
        <v>0</v>
      </c>
      <c r="ME70" s="7">
        <v>6874</v>
      </c>
      <c r="MF70" s="32">
        <f>MF69*0.09</f>
        <v>2824.65</v>
      </c>
      <c r="MG70" s="32">
        <v>13756</v>
      </c>
      <c r="MH70" s="32"/>
      <c r="MJ70" s="7">
        <v>11194</v>
      </c>
      <c r="MK70" s="7">
        <v>10</v>
      </c>
      <c r="ML70" s="32">
        <v>47830</v>
      </c>
      <c r="MM70" s="31">
        <v>43950</v>
      </c>
      <c r="MN70" s="32">
        <v>48269</v>
      </c>
      <c r="MO70" s="32">
        <v>262098</v>
      </c>
      <c r="MP70" s="32">
        <v>1868</v>
      </c>
      <c r="MQ70" s="32">
        <f>+MQ69*0.25</f>
        <v>18196.5</v>
      </c>
      <c r="MR70" s="32">
        <v>28608</v>
      </c>
      <c r="MS70" s="32">
        <v>20823</v>
      </c>
      <c r="MT70" s="32">
        <v>13614</v>
      </c>
      <c r="MU70" s="32">
        <v>3999</v>
      </c>
      <c r="MV70" s="31">
        <f>-4797+14000</f>
        <v>9203</v>
      </c>
      <c r="MW70" s="32"/>
      <c r="MX70" s="32">
        <v>1200</v>
      </c>
      <c r="MY70" s="32">
        <v>123146</v>
      </c>
      <c r="MZ70" s="32">
        <v>3720</v>
      </c>
      <c r="NB70" s="32">
        <v>3361</v>
      </c>
      <c r="NC70" s="32">
        <v>10554</v>
      </c>
      <c r="ND70" s="32">
        <v>1162</v>
      </c>
      <c r="NE70" s="32"/>
      <c r="NF70" s="32">
        <v>1686</v>
      </c>
      <c r="NG70" s="32">
        <v>5328</v>
      </c>
      <c r="NH70" s="32">
        <v>1380</v>
      </c>
      <c r="NI70" s="32">
        <v>1567</v>
      </c>
      <c r="NJ70" s="32">
        <v>1</v>
      </c>
      <c r="NK70" s="32">
        <v>7253</v>
      </c>
      <c r="NL70" s="32">
        <v>27092</v>
      </c>
      <c r="NM70" s="32">
        <f>2515+(25000*0.08)</f>
        <v>4515</v>
      </c>
      <c r="NN70" s="7">
        <v>4086</v>
      </c>
      <c r="NO70" s="32">
        <v>11714</v>
      </c>
      <c r="NP70" s="32">
        <v>11139</v>
      </c>
      <c r="NQ70" s="32"/>
      <c r="NR70" s="32">
        <v>6363</v>
      </c>
      <c r="NS70" s="32">
        <f>41127-121-242-2100</f>
        <v>38664</v>
      </c>
      <c r="NT70" s="32">
        <v>957</v>
      </c>
      <c r="NU70" s="32">
        <v>54082</v>
      </c>
      <c r="NV70" s="32">
        <v>5462.7</v>
      </c>
      <c r="NW70" s="32">
        <v>9251</v>
      </c>
      <c r="NX70" s="32">
        <v>5368</v>
      </c>
      <c r="NY70" s="32">
        <v>2750</v>
      </c>
      <c r="NZ70" s="32"/>
      <c r="OA70" s="32">
        <v>9981</v>
      </c>
      <c r="OB70" s="32"/>
      <c r="OC70" s="32">
        <v>7849</v>
      </c>
      <c r="OD70" s="32"/>
      <c r="OE70" s="32">
        <v>2079</v>
      </c>
      <c r="OF70" s="31">
        <v>57464</v>
      </c>
      <c r="OG70" s="32">
        <v>5122</v>
      </c>
      <c r="OH70" s="32">
        <v>4200</v>
      </c>
      <c r="OI70" s="32">
        <v>7592</v>
      </c>
      <c r="OJ70" s="32">
        <v>11911</v>
      </c>
      <c r="OK70" s="32">
        <f>26116+3101</f>
        <v>29217</v>
      </c>
      <c r="OL70" s="32">
        <v>3783</v>
      </c>
      <c r="OM70" s="32">
        <v>8105</v>
      </c>
      <c r="ON70" s="32">
        <v>290</v>
      </c>
      <c r="OO70" s="32">
        <v>29516</v>
      </c>
      <c r="OQ70" s="32">
        <v>8319</v>
      </c>
      <c r="OR70" s="32">
        <v>3538</v>
      </c>
      <c r="OS70" s="32">
        <v>25657</v>
      </c>
      <c r="OT70" s="32">
        <f>119873*0.298</f>
        <v>35722.153999999995</v>
      </c>
      <c r="OU70" s="32">
        <v>12325</v>
      </c>
      <c r="OV70" s="174"/>
      <c r="OW70" s="150">
        <f t="shared" si="4"/>
        <v>7810198.0838187225</v>
      </c>
      <c r="OX70" s="6">
        <f t="shared" si="5"/>
        <v>39.185199728162573</v>
      </c>
      <c r="OY70" s="153"/>
      <c r="OZ70" s="6"/>
      <c r="PA70" s="13"/>
      <c r="PB70" s="13"/>
      <c r="PC70" s="31"/>
      <c r="PD70" s="13"/>
      <c r="PE70" s="13"/>
      <c r="PF70" s="13"/>
      <c r="PG70" s="13"/>
      <c r="PH70" s="13"/>
      <c r="PI70" s="13"/>
      <c r="PJ70" s="13"/>
      <c r="PK70" s="13"/>
      <c r="PL70" s="13"/>
      <c r="PM70" s="13"/>
      <c r="PN70" s="13"/>
      <c r="PO70" s="13"/>
      <c r="PP70" s="13"/>
      <c r="PQ70" s="13"/>
      <c r="PR70" s="13"/>
      <c r="PS70" s="13"/>
      <c r="PT70" s="13"/>
      <c r="PU70" s="13"/>
    </row>
    <row r="71" spans="1:437" s="7" customFormat="1">
      <c r="A71" s="49" t="s">
        <v>953</v>
      </c>
      <c r="B71" s="32"/>
      <c r="D71" s="7">
        <v>1908</v>
      </c>
      <c r="F71" s="7">
        <v>41853</v>
      </c>
      <c r="H71" s="7" t="s">
        <v>917</v>
      </c>
      <c r="I71" s="7">
        <v>0</v>
      </c>
      <c r="J71" s="32">
        <v>48022</v>
      </c>
      <c r="L71" s="32">
        <v>114794</v>
      </c>
      <c r="M71" s="32">
        <f>15</f>
        <v>15</v>
      </c>
      <c r="O71" s="32"/>
      <c r="S71" s="32">
        <v>78052</v>
      </c>
      <c r="AB71" s="7">
        <v>1140</v>
      </c>
      <c r="AD71" s="32">
        <v>347240</v>
      </c>
      <c r="AE71" s="32">
        <v>328861</v>
      </c>
      <c r="AG71" s="32">
        <v>116015</v>
      </c>
      <c r="AH71" s="7">
        <v>36085</v>
      </c>
      <c r="AI71" s="7">
        <v>24904</v>
      </c>
      <c r="AJ71" s="7">
        <v>44776</v>
      </c>
      <c r="AK71" s="32">
        <v>120715</v>
      </c>
      <c r="AL71" s="7">
        <v>143681</v>
      </c>
      <c r="AM71" s="7">
        <v>104317</v>
      </c>
      <c r="AN71" s="7">
        <v>196734</v>
      </c>
      <c r="AO71" s="7">
        <v>123489</v>
      </c>
      <c r="AP71" s="7">
        <v>93103</v>
      </c>
      <c r="AQ71" s="7">
        <v>170158</v>
      </c>
      <c r="AR71" s="7">
        <v>27918</v>
      </c>
      <c r="AS71" s="7">
        <v>22705</v>
      </c>
      <c r="AT71" s="7">
        <v>27511</v>
      </c>
      <c r="AU71" s="7">
        <v>29737</v>
      </c>
      <c r="AV71" s="7">
        <v>38953</v>
      </c>
      <c r="AW71" s="7">
        <v>180100</v>
      </c>
      <c r="AX71" s="7">
        <v>30817</v>
      </c>
      <c r="AY71" s="7">
        <v>13685</v>
      </c>
      <c r="AZ71" s="7">
        <v>41975</v>
      </c>
      <c r="BA71" s="7">
        <v>127842</v>
      </c>
      <c r="BB71" s="7">
        <v>3902</v>
      </c>
      <c r="BC71" s="7">
        <v>4493</v>
      </c>
      <c r="BD71" s="32">
        <v>68274</v>
      </c>
      <c r="BE71" s="32">
        <v>4246</v>
      </c>
      <c r="BF71" s="32">
        <v>15517</v>
      </c>
      <c r="BG71" s="32">
        <v>62971</v>
      </c>
      <c r="BH71" s="31">
        <v>100658</v>
      </c>
      <c r="BI71" s="32">
        <v>6848</v>
      </c>
      <c r="BJ71" s="32">
        <v>26200</v>
      </c>
      <c r="BK71" s="32">
        <v>2786113</v>
      </c>
      <c r="BL71" s="32"/>
      <c r="BN71" s="32">
        <v>61492</v>
      </c>
      <c r="BO71" s="32">
        <v>63647</v>
      </c>
      <c r="BP71" s="32">
        <f>58+2393+129</f>
        <v>2580</v>
      </c>
      <c r="BQ71" s="32"/>
      <c r="BT71" s="32">
        <v>10816</v>
      </c>
      <c r="BW71" s="32">
        <f>25481-18</f>
        <v>25463</v>
      </c>
      <c r="CC71" s="32">
        <v>53140</v>
      </c>
      <c r="CD71" s="62"/>
      <c r="DD71" s="32">
        <v>1300</v>
      </c>
      <c r="DF71" s="32">
        <f>3148+1496.74+588.59+25.65</f>
        <v>5258.98</v>
      </c>
      <c r="DG71" s="32">
        <v>9293</v>
      </c>
      <c r="DH71" s="7">
        <v>21903</v>
      </c>
      <c r="DI71" s="7">
        <v>37650</v>
      </c>
      <c r="DJ71" s="32"/>
      <c r="DK71" s="32"/>
      <c r="DL71" s="32"/>
      <c r="DM71" s="32"/>
      <c r="DN71" s="32"/>
      <c r="DP71" s="7">
        <v>73383</v>
      </c>
      <c r="DQ71" s="32">
        <v>12652</v>
      </c>
      <c r="DS71" s="32"/>
      <c r="DT71" s="62">
        <v>0</v>
      </c>
      <c r="DV71" s="51"/>
      <c r="DW71" s="32"/>
      <c r="DX71" s="32"/>
      <c r="DZ71" s="32"/>
      <c r="EA71" s="32">
        <v>42442</v>
      </c>
      <c r="EB71" s="7">
        <v>8973</v>
      </c>
      <c r="EG71" s="7">
        <v>15476</v>
      </c>
      <c r="EK71" s="7">
        <v>6963</v>
      </c>
      <c r="EO71" s="32">
        <f>487+284000</f>
        <v>284487</v>
      </c>
      <c r="EP71" s="7">
        <v>47500</v>
      </c>
      <c r="EQ71" s="32">
        <v>42791</v>
      </c>
      <c r="ER71" s="31">
        <f>200+4000</f>
        <v>4200</v>
      </c>
      <c r="ES71" s="32">
        <v>0</v>
      </c>
      <c r="ET71" s="7">
        <v>21090</v>
      </c>
      <c r="EU71" s="32">
        <v>5270</v>
      </c>
      <c r="EV71" s="32">
        <f>1312.5</f>
        <v>1312.5</v>
      </c>
      <c r="EW71" s="32">
        <v>38612.18</v>
      </c>
      <c r="EY71" s="32">
        <v>21720</v>
      </c>
      <c r="FA71" s="32">
        <v>3296</v>
      </c>
      <c r="FD71" s="31"/>
      <c r="FE71" s="32"/>
      <c r="FH71" s="7">
        <v>56650</v>
      </c>
      <c r="FI71" s="7">
        <v>140</v>
      </c>
      <c r="FJ71" s="7">
        <v>34472</v>
      </c>
      <c r="FK71" s="7">
        <v>42336</v>
      </c>
      <c r="FL71" s="7">
        <v>30755</v>
      </c>
      <c r="FM71" s="7">
        <v>61512</v>
      </c>
      <c r="FN71" s="7">
        <v>33483</v>
      </c>
      <c r="FO71" s="7">
        <v>20688</v>
      </c>
      <c r="FP71" s="7">
        <v>9148</v>
      </c>
      <c r="FQ71" s="7">
        <v>210620</v>
      </c>
      <c r="FR71" s="7">
        <v>9475</v>
      </c>
      <c r="FS71" s="32">
        <v>29791</v>
      </c>
      <c r="FT71" s="32">
        <v>810</v>
      </c>
      <c r="FU71" s="7">
        <v>32</v>
      </c>
      <c r="FV71" s="32">
        <v>29443</v>
      </c>
      <c r="FW71" s="7">
        <v>236381</v>
      </c>
      <c r="FX71" s="32">
        <v>27735</v>
      </c>
      <c r="FY71" s="32">
        <v>2450</v>
      </c>
      <c r="GB71" s="7">
        <v>49450</v>
      </c>
      <c r="GC71" s="32"/>
      <c r="GE71" s="32"/>
      <c r="GF71" s="7">
        <v>58829</v>
      </c>
      <c r="GG71" s="32">
        <v>39503</v>
      </c>
      <c r="GH71" s="7">
        <v>17229</v>
      </c>
      <c r="GI71" s="32">
        <f>32148+2027+10000</f>
        <v>44175</v>
      </c>
      <c r="GJ71" s="32">
        <v>36896</v>
      </c>
      <c r="GL71" s="32">
        <v>98487</v>
      </c>
      <c r="GM71" s="32">
        <v>6827</v>
      </c>
      <c r="GN71" s="7">
        <v>2835</v>
      </c>
      <c r="GO71" s="7">
        <v>19720</v>
      </c>
      <c r="GQ71" s="32"/>
      <c r="GS71" s="32">
        <f>26303-22468+13135</f>
        <v>16970</v>
      </c>
      <c r="GT71" s="32">
        <f>(62507+157417)-114265</f>
        <v>105659</v>
      </c>
      <c r="GU71" s="7">
        <v>129589</v>
      </c>
      <c r="GX71" s="7">
        <v>3900</v>
      </c>
      <c r="GY71" s="7">
        <v>12143</v>
      </c>
      <c r="GZ71" s="7">
        <v>2081</v>
      </c>
      <c r="HB71" s="7">
        <v>9556</v>
      </c>
      <c r="HC71" s="7">
        <v>4697</v>
      </c>
      <c r="HD71" s="7">
        <v>47505</v>
      </c>
      <c r="HE71" s="32">
        <v>0</v>
      </c>
      <c r="HF71" s="32">
        <v>0</v>
      </c>
      <c r="HI71" s="32">
        <f>85593+1375</f>
        <v>86968</v>
      </c>
      <c r="HK71" s="7">
        <v>3300</v>
      </c>
      <c r="HL71" s="7">
        <v>69731</v>
      </c>
      <c r="HM71" s="7">
        <v>61260</v>
      </c>
      <c r="HN71" s="7">
        <v>15195</v>
      </c>
      <c r="HP71" s="7">
        <v>58882</v>
      </c>
      <c r="HQ71" s="7">
        <v>711</v>
      </c>
      <c r="HR71" s="7">
        <v>3149</v>
      </c>
      <c r="HS71" s="7">
        <v>40220</v>
      </c>
      <c r="HT71" s="7">
        <v>173133</v>
      </c>
      <c r="HU71" s="7">
        <v>2291</v>
      </c>
      <c r="HV71" s="7">
        <v>8641</v>
      </c>
      <c r="HW71" s="7">
        <v>76</v>
      </c>
      <c r="HX71" s="7">
        <v>4092</v>
      </c>
      <c r="HY71" s="7">
        <v>23352</v>
      </c>
      <c r="HZ71" s="7">
        <v>939</v>
      </c>
      <c r="IA71" s="32">
        <f>61948.57</f>
        <v>61948.57</v>
      </c>
      <c r="IB71" s="32">
        <v>52788</v>
      </c>
      <c r="ID71" s="32">
        <v>400</v>
      </c>
      <c r="II71" s="7">
        <v>11180</v>
      </c>
      <c r="IK71" s="7">
        <v>114794</v>
      </c>
      <c r="IL71" s="7">
        <v>688</v>
      </c>
      <c r="IM71" s="7">
        <v>13500</v>
      </c>
      <c r="IO71" s="7">
        <v>9252</v>
      </c>
      <c r="IT71" s="7">
        <v>17385</v>
      </c>
      <c r="IW71" s="7">
        <v>12395</v>
      </c>
      <c r="IX71" s="7">
        <v>761</v>
      </c>
      <c r="IY71" s="7">
        <v>10500</v>
      </c>
      <c r="IZ71" s="7">
        <v>69709</v>
      </c>
      <c r="JB71" s="7">
        <v>2702</v>
      </c>
      <c r="JC71" s="7">
        <v>190</v>
      </c>
      <c r="JE71" s="7">
        <v>237347</v>
      </c>
      <c r="JF71" s="7">
        <v>161614</v>
      </c>
      <c r="JG71" s="7">
        <v>113170</v>
      </c>
      <c r="JW71" s="7">
        <v>111</v>
      </c>
      <c r="JX71" s="7">
        <v>111</v>
      </c>
      <c r="JZ71" s="7">
        <v>11704</v>
      </c>
      <c r="KA71" s="7">
        <v>33568</v>
      </c>
      <c r="KB71" s="7">
        <v>23504</v>
      </c>
      <c r="KC71" s="7">
        <v>83240</v>
      </c>
      <c r="KD71" s="32">
        <v>2590</v>
      </c>
      <c r="KE71" s="7">
        <v>800</v>
      </c>
      <c r="KF71" s="7">
        <v>1648</v>
      </c>
      <c r="KG71" s="7">
        <v>19170</v>
      </c>
      <c r="KH71" s="7">
        <v>1550</v>
      </c>
      <c r="KL71" s="32"/>
      <c r="KM71" s="32">
        <f>1300+800</f>
        <v>2100</v>
      </c>
      <c r="KN71" s="7">
        <v>800</v>
      </c>
      <c r="KO71" s="7">
        <v>9556</v>
      </c>
      <c r="KP71" s="32">
        <f>28748+107000</f>
        <v>135748</v>
      </c>
      <c r="KQ71" s="32">
        <v>94531</v>
      </c>
      <c r="KR71" s="32">
        <v>20245</v>
      </c>
      <c r="KS71" s="7">
        <v>0</v>
      </c>
      <c r="KT71" s="32">
        <v>1700</v>
      </c>
      <c r="KU71" s="32">
        <v>17501</v>
      </c>
      <c r="KV71" s="32">
        <f>5154+2786</f>
        <v>7940</v>
      </c>
      <c r="KW71" s="32">
        <v>1438</v>
      </c>
      <c r="KX71" s="32"/>
      <c r="KY71" s="32">
        <v>3496</v>
      </c>
      <c r="KZ71" s="32">
        <v>574</v>
      </c>
      <c r="LA71" s="32">
        <v>1219</v>
      </c>
      <c r="LB71" s="32">
        <v>207406</v>
      </c>
      <c r="LC71" s="32">
        <v>77741</v>
      </c>
      <c r="LF71" s="32">
        <v>830</v>
      </c>
      <c r="LG71" s="32">
        <v>26242</v>
      </c>
      <c r="LI71" s="32">
        <v>17915</v>
      </c>
      <c r="LJ71" s="32">
        <f>4504</f>
        <v>4504</v>
      </c>
      <c r="LK71" s="32">
        <v>995</v>
      </c>
      <c r="LL71" s="7">
        <v>1073</v>
      </c>
      <c r="LN71" s="32">
        <v>1480</v>
      </c>
      <c r="LO71" s="32"/>
      <c r="LP71" s="32">
        <v>87443</v>
      </c>
      <c r="LQ71" s="7">
        <v>20958</v>
      </c>
      <c r="LR71" s="32">
        <v>47400</v>
      </c>
      <c r="LS71" s="32">
        <v>795</v>
      </c>
      <c r="LU71" s="32"/>
      <c r="LV71" s="32">
        <v>29781</v>
      </c>
      <c r="LW71" s="32">
        <v>8855</v>
      </c>
      <c r="LX71" s="32"/>
      <c r="LY71" s="32">
        <v>7500</v>
      </c>
      <c r="LZ71" s="32">
        <f>86679.76+35476.25+23458.75+86320+101707.5</f>
        <v>333642.26</v>
      </c>
      <c r="MA71" s="32"/>
      <c r="MC71" s="7">
        <v>12</v>
      </c>
      <c r="MF71" s="32">
        <v>12721</v>
      </c>
      <c r="MG71" s="32"/>
      <c r="MH71" s="32"/>
      <c r="ML71" s="32">
        <v>72374</v>
      </c>
      <c r="MM71" s="31">
        <f>32245+150</f>
        <v>32395</v>
      </c>
      <c r="MN71" s="32">
        <v>768</v>
      </c>
      <c r="MO71" s="32">
        <v>1503615</v>
      </c>
      <c r="MP71" s="32">
        <f>113+1242+869+1418</f>
        <v>3642</v>
      </c>
      <c r="MQ71" s="32">
        <v>1250</v>
      </c>
      <c r="MR71" s="32">
        <v>67537</v>
      </c>
      <c r="MS71" s="32">
        <v>74428</v>
      </c>
      <c r="MT71" s="32">
        <v>31740</v>
      </c>
      <c r="MV71" s="31">
        <v>100722</v>
      </c>
      <c r="MW71" s="32"/>
      <c r="MX71" s="32">
        <v>14861</v>
      </c>
      <c r="MY71" s="32">
        <v>34553</v>
      </c>
      <c r="MZ71" s="32">
        <v>139414</v>
      </c>
      <c r="NB71" s="32"/>
      <c r="NC71" s="32">
        <v>430</v>
      </c>
      <c r="ND71" s="32"/>
      <c r="NE71" s="32">
        <v>6987</v>
      </c>
      <c r="NF71" s="32"/>
      <c r="NG71" s="32">
        <v>2991</v>
      </c>
      <c r="NH71" s="32">
        <v>74320</v>
      </c>
      <c r="NI71" s="32"/>
      <c r="NJ71" s="32">
        <v>128920</v>
      </c>
      <c r="NK71" s="32">
        <f>6385+42501</f>
        <v>48886</v>
      </c>
      <c r="NM71" s="32">
        <v>28646</v>
      </c>
      <c r="NN71" s="7">
        <v>28759</v>
      </c>
      <c r="NP71" s="32">
        <v>8675</v>
      </c>
      <c r="NQ71" s="32">
        <v>21067</v>
      </c>
      <c r="NR71" s="32">
        <v>367</v>
      </c>
      <c r="NS71" s="32">
        <f>41770+34066-25129</f>
        <v>50707</v>
      </c>
      <c r="NU71" s="32">
        <v>2268</v>
      </c>
      <c r="NV71" s="32">
        <v>32000</v>
      </c>
      <c r="NW71" s="32"/>
      <c r="NX71" s="32"/>
      <c r="NY71" s="32">
        <v>2180</v>
      </c>
      <c r="NZ71" s="32"/>
      <c r="OA71" s="32">
        <v>386</v>
      </c>
      <c r="OB71" s="32">
        <f>976056</f>
        <v>976056</v>
      </c>
      <c r="OC71" s="32">
        <v>0</v>
      </c>
      <c r="OD71" s="32"/>
      <c r="OF71" s="31">
        <v>3665</v>
      </c>
      <c r="OG71" s="32">
        <f>14029+49890</f>
        <v>63919</v>
      </c>
      <c r="OH71" s="32"/>
      <c r="OK71" s="32">
        <f>10322.7+204.88</f>
        <v>10527.58</v>
      </c>
      <c r="OL71" s="32">
        <v>40143</v>
      </c>
      <c r="OM71" s="32">
        <v>21798</v>
      </c>
      <c r="ON71" s="32"/>
      <c r="OO71" s="32"/>
      <c r="OQ71" s="32"/>
      <c r="OR71" s="32"/>
      <c r="OS71" s="32">
        <v>16351</v>
      </c>
      <c r="OT71" s="32">
        <v>1785</v>
      </c>
      <c r="OU71" s="32">
        <v>14195</v>
      </c>
      <c r="OV71" s="174"/>
      <c r="OW71" s="150">
        <f t="shared" si="4"/>
        <v>14688738.07</v>
      </c>
      <c r="OX71" s="6">
        <f t="shared" si="5"/>
        <v>73.696099490755842</v>
      </c>
      <c r="OY71" s="153"/>
      <c r="OZ71" s="6"/>
      <c r="PA71" s="13"/>
      <c r="PB71" s="13"/>
      <c r="PC71" s="31"/>
      <c r="PD71" s="13"/>
      <c r="PE71" s="13"/>
      <c r="PF71" s="13"/>
      <c r="PG71" s="13"/>
      <c r="PH71" s="13"/>
      <c r="PI71" s="13"/>
      <c r="PJ71" s="13"/>
      <c r="PK71" s="13"/>
      <c r="PL71" s="13"/>
      <c r="PM71" s="13"/>
      <c r="PN71" s="13"/>
      <c r="PO71" s="13"/>
      <c r="PP71" s="13"/>
      <c r="PQ71" s="13"/>
      <c r="PR71" s="13"/>
      <c r="PS71" s="13"/>
      <c r="PT71" s="13"/>
      <c r="PU71" s="13"/>
    </row>
    <row r="72" spans="1:437" s="7" customFormat="1">
      <c r="A72" s="49" t="s">
        <v>954</v>
      </c>
      <c r="B72" s="32"/>
      <c r="D72" s="7">
        <v>235</v>
      </c>
      <c r="F72" s="7">
        <v>9941</v>
      </c>
      <c r="G72" s="7">
        <v>1081</v>
      </c>
      <c r="H72" s="7">
        <v>811</v>
      </c>
      <c r="I72" s="7">
        <v>0</v>
      </c>
      <c r="M72" s="32">
        <f>1570</f>
        <v>1570</v>
      </c>
      <c r="O72" s="32">
        <v>850</v>
      </c>
      <c r="S72" s="32"/>
      <c r="AC72" s="7">
        <v>31</v>
      </c>
      <c r="AD72" s="32">
        <v>4288</v>
      </c>
      <c r="AE72" s="32">
        <v>27880</v>
      </c>
      <c r="AG72" s="32">
        <v>1671</v>
      </c>
      <c r="AH72" s="7">
        <v>4093</v>
      </c>
      <c r="AI72" s="7">
        <v>868</v>
      </c>
      <c r="AJ72" s="7">
        <v>3508</v>
      </c>
      <c r="AK72" s="32">
        <v>1906</v>
      </c>
      <c r="AL72" s="7">
        <v>3485</v>
      </c>
      <c r="AM72" s="7">
        <v>2823</v>
      </c>
      <c r="AN72" s="7">
        <v>9239</v>
      </c>
      <c r="AO72" s="7">
        <v>860</v>
      </c>
      <c r="AP72" s="7">
        <v>1222</v>
      </c>
      <c r="AQ72" s="7">
        <v>1877</v>
      </c>
      <c r="AR72" s="7">
        <v>313</v>
      </c>
      <c r="AS72" s="7">
        <v>1713</v>
      </c>
      <c r="AT72" s="7">
        <v>1520</v>
      </c>
      <c r="AU72" s="7">
        <v>1320</v>
      </c>
      <c r="AV72" s="7">
        <v>784</v>
      </c>
      <c r="AW72" s="7">
        <v>799</v>
      </c>
      <c r="AX72" s="7">
        <v>758</v>
      </c>
      <c r="AY72" s="7">
        <v>270</v>
      </c>
      <c r="AZ72" s="7">
        <v>2516</v>
      </c>
      <c r="BA72" s="7">
        <v>2374</v>
      </c>
      <c r="BB72" s="7">
        <v>340</v>
      </c>
      <c r="BC72" s="7">
        <v>214</v>
      </c>
      <c r="BD72" s="32">
        <v>86</v>
      </c>
      <c r="BE72" s="32">
        <v>334</v>
      </c>
      <c r="BF72" s="32">
        <v>280</v>
      </c>
      <c r="BG72" s="32">
        <v>210</v>
      </c>
      <c r="BH72" s="31">
        <f>6844.04+4361.02</f>
        <v>11205.060000000001</v>
      </c>
      <c r="BK72" s="32">
        <v>0</v>
      </c>
      <c r="BL72" s="32"/>
      <c r="BO72" s="32">
        <v>145</v>
      </c>
      <c r="BQ72" s="32">
        <f>-90+284</f>
        <v>194</v>
      </c>
      <c r="BT72" s="32">
        <v>40</v>
      </c>
      <c r="CE72" s="7">
        <v>1453</v>
      </c>
      <c r="CF72" s="7">
        <v>995</v>
      </c>
      <c r="CG72" s="7">
        <v>1821</v>
      </c>
      <c r="DF72" s="32">
        <v>12883</v>
      </c>
      <c r="DG72" s="32">
        <v>55</v>
      </c>
      <c r="DH72" s="7">
        <v>0</v>
      </c>
      <c r="DJ72" s="32">
        <v>895</v>
      </c>
      <c r="DK72" s="32">
        <v>85</v>
      </c>
      <c r="DL72" s="32">
        <v>85</v>
      </c>
      <c r="DM72" s="32">
        <v>568</v>
      </c>
      <c r="DN72" s="32">
        <v>708</v>
      </c>
      <c r="DP72" s="7">
        <v>1623</v>
      </c>
      <c r="DQ72" s="32">
        <v>2212</v>
      </c>
      <c r="DS72" s="32">
        <v>846</v>
      </c>
      <c r="DT72" s="62">
        <v>27</v>
      </c>
      <c r="DV72" s="51">
        <v>2254</v>
      </c>
      <c r="DW72" s="32">
        <v>25</v>
      </c>
      <c r="DX72" s="32">
        <v>1891</v>
      </c>
      <c r="DY72" s="7">
        <v>27</v>
      </c>
      <c r="DZ72" s="32">
        <v>2896</v>
      </c>
      <c r="EA72" s="32">
        <v>2225</v>
      </c>
      <c r="EB72" s="7">
        <v>2611</v>
      </c>
      <c r="EE72" s="7">
        <v>26456</v>
      </c>
      <c r="EF72" s="7">
        <v>55</v>
      </c>
      <c r="EG72" s="7">
        <v>28</v>
      </c>
      <c r="EH72" s="7">
        <v>89</v>
      </c>
      <c r="EJ72" s="7">
        <v>923</v>
      </c>
      <c r="EK72" s="7">
        <v>1128</v>
      </c>
      <c r="EO72" s="32">
        <f>1497+13000</f>
        <v>14497</v>
      </c>
      <c r="EQ72" s="32">
        <v>0</v>
      </c>
      <c r="ES72" s="32">
        <v>2000</v>
      </c>
      <c r="ET72" s="7">
        <v>437</v>
      </c>
      <c r="EU72" s="32">
        <v>1600</v>
      </c>
      <c r="EW72" s="32">
        <v>26</v>
      </c>
      <c r="FA72" s="32">
        <v>25896</v>
      </c>
      <c r="FD72" s="31">
        <v>1771</v>
      </c>
      <c r="FE72" s="32">
        <v>194</v>
      </c>
      <c r="FH72" s="7">
        <v>188</v>
      </c>
      <c r="FI72" s="7">
        <v>1025</v>
      </c>
      <c r="FO72" s="7">
        <v>4598</v>
      </c>
      <c r="FQ72" s="7">
        <v>4487</v>
      </c>
      <c r="FV72" s="32">
        <v>4837</v>
      </c>
      <c r="FW72" s="7">
        <v>114</v>
      </c>
      <c r="FZ72" s="7">
        <v>5044</v>
      </c>
      <c r="GB72" s="7">
        <v>0</v>
      </c>
      <c r="GC72" s="32">
        <v>895</v>
      </c>
      <c r="GE72" s="32"/>
      <c r="GF72" s="7">
        <v>771</v>
      </c>
      <c r="GH72" s="7">
        <v>25</v>
      </c>
      <c r="GL72" s="32">
        <v>1916</v>
      </c>
      <c r="GQ72" s="32">
        <v>2046</v>
      </c>
      <c r="GS72" s="32">
        <f>391</f>
        <v>391</v>
      </c>
      <c r="GT72" s="32"/>
      <c r="GY72" s="7">
        <v>200</v>
      </c>
      <c r="HD72" s="7">
        <v>513</v>
      </c>
      <c r="HE72" s="32">
        <v>4005</v>
      </c>
      <c r="HF72" s="32">
        <v>4500</v>
      </c>
      <c r="HH72" s="7">
        <v>5556</v>
      </c>
      <c r="HI72" s="32">
        <f>249+3069</f>
        <v>3318</v>
      </c>
      <c r="HM72" s="7">
        <v>669</v>
      </c>
      <c r="HN72" s="7">
        <v>1482</v>
      </c>
      <c r="HO72" s="7">
        <v>14</v>
      </c>
      <c r="HP72" s="7">
        <v>340</v>
      </c>
      <c r="HQ72" s="7">
        <v>10131</v>
      </c>
      <c r="HR72" s="7">
        <v>8033</v>
      </c>
      <c r="HS72" s="7">
        <v>3845</v>
      </c>
      <c r="HU72" s="7">
        <v>4188</v>
      </c>
      <c r="HV72" s="7">
        <v>1115</v>
      </c>
      <c r="HW72" s="7">
        <v>2049</v>
      </c>
      <c r="HX72" s="7">
        <v>51</v>
      </c>
      <c r="HY72" s="7">
        <v>29</v>
      </c>
      <c r="HZ72" s="7">
        <v>53</v>
      </c>
      <c r="IC72" s="7">
        <v>1589</v>
      </c>
      <c r="IF72" s="7">
        <v>986</v>
      </c>
      <c r="IN72" s="7">
        <v>266</v>
      </c>
      <c r="IO72" s="7">
        <v>174</v>
      </c>
      <c r="IZ72" s="7">
        <v>2345</v>
      </c>
      <c r="JB72" s="7">
        <v>196</v>
      </c>
      <c r="JC72" s="7">
        <v>3024</v>
      </c>
      <c r="JD72" s="7">
        <v>1164</v>
      </c>
      <c r="JE72" s="7">
        <v>394</v>
      </c>
      <c r="JF72" s="7">
        <v>3611</v>
      </c>
      <c r="JG72" s="7">
        <v>1055</v>
      </c>
      <c r="JW72" s="7">
        <v>1128</v>
      </c>
      <c r="JX72" s="7">
        <v>2075</v>
      </c>
      <c r="JZ72" s="7">
        <v>3756</v>
      </c>
      <c r="KA72" s="7">
        <v>1395</v>
      </c>
      <c r="KC72" s="7">
        <v>313</v>
      </c>
      <c r="KD72" s="32">
        <v>1208</v>
      </c>
      <c r="KE72" s="7">
        <v>4835</v>
      </c>
      <c r="KG72" s="7">
        <v>5444</v>
      </c>
      <c r="KH72" s="7">
        <v>1249</v>
      </c>
      <c r="KL72" s="32">
        <v>135</v>
      </c>
      <c r="KM72" s="32">
        <v>1212</v>
      </c>
      <c r="KN72" s="7">
        <v>1726</v>
      </c>
      <c r="KS72" s="7">
        <v>0</v>
      </c>
      <c r="KU72" s="32">
        <v>236</v>
      </c>
      <c r="KV72" s="32">
        <v>1460</v>
      </c>
      <c r="KW72" s="32"/>
      <c r="KX72" s="32">
        <v>225</v>
      </c>
      <c r="KY72" s="32">
        <v>306</v>
      </c>
      <c r="KZ72" s="32">
        <v>16</v>
      </c>
      <c r="LA72" s="32">
        <v>3315</v>
      </c>
      <c r="LB72" s="32">
        <v>1078</v>
      </c>
      <c r="LC72" s="32">
        <v>758</v>
      </c>
      <c r="LI72" s="32">
        <v>6160</v>
      </c>
      <c r="LJ72" s="32">
        <f>1682.79+231.15+549.07+550+219</f>
        <v>3232.01</v>
      </c>
      <c r="LK72" s="32">
        <v>403</v>
      </c>
      <c r="LL72" s="7">
        <v>3899</v>
      </c>
      <c r="LN72" s="32">
        <v>1325</v>
      </c>
      <c r="LO72" s="32">
        <v>662</v>
      </c>
      <c r="LP72" s="32">
        <v>17635</v>
      </c>
      <c r="LQ72" s="7">
        <v>1767</v>
      </c>
      <c r="LU72" s="32">
        <v>2439</v>
      </c>
      <c r="LX72" s="32">
        <f>140.9+5091</f>
        <v>5231.8999999999996</v>
      </c>
      <c r="LZ72" s="32">
        <f>512.34+3494+158</f>
        <v>4164.34</v>
      </c>
      <c r="MA72" s="32">
        <v>4811</v>
      </c>
      <c r="MC72" s="7">
        <v>0</v>
      </c>
      <c r="MF72" s="32">
        <v>3343</v>
      </c>
      <c r="MG72" s="32">
        <v>2580</v>
      </c>
      <c r="MH72" s="32"/>
      <c r="ML72" s="32">
        <v>6658</v>
      </c>
      <c r="MM72" s="31">
        <v>851</v>
      </c>
      <c r="MO72" s="32">
        <v>1110958</v>
      </c>
      <c r="MP72" s="32">
        <f>643+1535</f>
        <v>2178</v>
      </c>
      <c r="MQ72" s="32">
        <v>6461</v>
      </c>
      <c r="MR72" s="32">
        <v>4172</v>
      </c>
      <c r="MS72" s="32">
        <v>250</v>
      </c>
      <c r="MT72" s="32">
        <v>322</v>
      </c>
      <c r="MV72" s="31">
        <v>795</v>
      </c>
      <c r="MW72" s="32">
        <v>1481</v>
      </c>
      <c r="MY72" s="32">
        <v>18808</v>
      </c>
      <c r="MZ72" s="32">
        <v>1715</v>
      </c>
      <c r="NB72" s="32">
        <v>32</v>
      </c>
      <c r="NE72" s="32">
        <v>160</v>
      </c>
      <c r="NF72" s="32">
        <v>624</v>
      </c>
      <c r="NI72" s="32">
        <v>591</v>
      </c>
      <c r="NK72" s="32"/>
      <c r="NP72" s="32">
        <v>6540</v>
      </c>
      <c r="NR72" s="32">
        <v>719</v>
      </c>
      <c r="NS72" s="32">
        <f>2006</f>
        <v>2006</v>
      </c>
      <c r="NU72" s="32">
        <v>3001</v>
      </c>
      <c r="NV72" s="32">
        <v>1043</v>
      </c>
      <c r="NW72" s="32">
        <v>85</v>
      </c>
      <c r="NX72" s="32">
        <v>65</v>
      </c>
      <c r="OA72" s="32">
        <v>159</v>
      </c>
      <c r="OB72" s="32">
        <v>4448</v>
      </c>
      <c r="OC72" s="32">
        <v>0</v>
      </c>
      <c r="OD72" s="32">
        <v>34</v>
      </c>
      <c r="OF72" s="31">
        <v>2856</v>
      </c>
      <c r="OG72" s="32">
        <v>433</v>
      </c>
      <c r="OH72" s="32">
        <v>150</v>
      </c>
      <c r="OK72" s="32">
        <v>4128</v>
      </c>
      <c r="ON72" s="32">
        <v>441</v>
      </c>
      <c r="OO72" s="32">
        <v>1233</v>
      </c>
      <c r="OQ72" s="32">
        <v>1081</v>
      </c>
      <c r="OR72" s="32">
        <v>60</v>
      </c>
      <c r="OS72" s="32">
        <v>437</v>
      </c>
      <c r="OT72" s="32">
        <v>1790</v>
      </c>
      <c r="OU72" s="32">
        <v>1763</v>
      </c>
      <c r="OV72" s="174"/>
      <c r="OW72" s="150">
        <f t="shared" si="4"/>
        <v>1584221.31</v>
      </c>
      <c r="OX72" s="6">
        <f t="shared" si="5"/>
        <v>7.9483295788074155</v>
      </c>
      <c r="OY72" s="153"/>
      <c r="OZ72" s="6"/>
      <c r="PA72" s="13"/>
      <c r="PB72" s="13"/>
      <c r="PC72" s="31"/>
      <c r="PD72" s="13"/>
      <c r="PE72" s="13"/>
      <c r="PF72" s="13"/>
      <c r="PG72" s="13"/>
      <c r="PH72" s="13"/>
      <c r="PI72" s="13"/>
      <c r="PJ72" s="13"/>
      <c r="PK72" s="13"/>
      <c r="PL72" s="13"/>
      <c r="PM72" s="13"/>
      <c r="PN72" s="13"/>
      <c r="PO72" s="13"/>
      <c r="PP72" s="13"/>
      <c r="PQ72" s="13"/>
      <c r="PR72" s="13"/>
      <c r="PS72" s="13"/>
      <c r="PT72" s="13"/>
      <c r="PU72" s="13"/>
    </row>
    <row r="73" spans="1:437" s="7" customFormat="1" ht="18" customHeight="1">
      <c r="A73" s="49" t="s">
        <v>955</v>
      </c>
      <c r="B73" s="32"/>
      <c r="I73" s="7">
        <v>0</v>
      </c>
      <c r="S73" s="32"/>
      <c r="AD73" s="31">
        <v>0</v>
      </c>
      <c r="AE73" s="32">
        <v>233</v>
      </c>
      <c r="BT73" s="32">
        <v>379</v>
      </c>
      <c r="CE73" s="7">
        <v>884</v>
      </c>
      <c r="CF73" s="7">
        <v>9182</v>
      </c>
      <c r="CG73" s="7">
        <v>1132</v>
      </c>
      <c r="DF73" s="32">
        <v>69</v>
      </c>
      <c r="DG73" s="32">
        <v>240</v>
      </c>
      <c r="DV73" s="51"/>
      <c r="DZ73" s="32">
        <v>32893</v>
      </c>
      <c r="EO73" s="32">
        <v>0</v>
      </c>
      <c r="ET73" s="7">
        <v>21</v>
      </c>
      <c r="FH73" s="7">
        <v>10</v>
      </c>
      <c r="GE73" s="32">
        <v>25</v>
      </c>
      <c r="HD73" s="7">
        <v>0</v>
      </c>
      <c r="HI73" s="32">
        <v>131</v>
      </c>
      <c r="JC73" s="7">
        <v>0</v>
      </c>
      <c r="KD73" s="32">
        <v>1542</v>
      </c>
      <c r="KL73" s="32"/>
      <c r="KS73" s="7">
        <v>0</v>
      </c>
      <c r="KW73" s="32">
        <v>66</v>
      </c>
      <c r="KY73" s="32">
        <v>400</v>
      </c>
      <c r="KZ73" s="32">
        <v>0</v>
      </c>
      <c r="LC73" s="32">
        <v>0</v>
      </c>
      <c r="LI73" s="32">
        <v>170</v>
      </c>
      <c r="LJ73" s="32"/>
      <c r="LL73" s="7">
        <v>2865</v>
      </c>
      <c r="LP73" s="32"/>
      <c r="LZ73" s="32">
        <v>17577</v>
      </c>
      <c r="ML73" s="7">
        <v>0</v>
      </c>
      <c r="MO73" s="32">
        <v>183</v>
      </c>
      <c r="MQ73" s="32">
        <v>0</v>
      </c>
      <c r="MR73" s="32">
        <v>718</v>
      </c>
      <c r="MS73" s="32">
        <v>210</v>
      </c>
      <c r="MV73" s="31"/>
      <c r="MY73" s="32">
        <v>15254</v>
      </c>
      <c r="NE73" s="32"/>
      <c r="NP73" s="32">
        <v>99</v>
      </c>
      <c r="NU73" s="32">
        <v>0</v>
      </c>
      <c r="OB73" s="32"/>
      <c r="OC73" s="32">
        <v>5</v>
      </c>
      <c r="OD73" s="32"/>
      <c r="OF73" s="31">
        <v>1495</v>
      </c>
      <c r="OO73" s="32">
        <v>1624</v>
      </c>
      <c r="OS73" s="32">
        <v>0</v>
      </c>
      <c r="OU73" s="32">
        <v>0</v>
      </c>
      <c r="OV73" s="174"/>
      <c r="OW73" s="150">
        <f t="shared" si="4"/>
        <v>87407</v>
      </c>
      <c r="OX73" s="6">
        <f t="shared" si="5"/>
        <v>0.4385369891879688</v>
      </c>
      <c r="OY73" s="153"/>
      <c r="OZ73" s="6"/>
      <c r="PA73" s="13"/>
      <c r="PB73" s="13"/>
      <c r="PC73" s="31"/>
      <c r="PD73" s="13"/>
      <c r="PE73" s="13"/>
      <c r="PF73" s="13"/>
      <c r="PG73" s="13"/>
      <c r="PH73" s="13"/>
      <c r="PI73" s="13"/>
      <c r="PJ73" s="13"/>
      <c r="PK73" s="13"/>
      <c r="PL73" s="13"/>
      <c r="PM73" s="13"/>
      <c r="PN73" s="13"/>
      <c r="PO73" s="13"/>
      <c r="PP73" s="13"/>
      <c r="PQ73" s="13"/>
      <c r="PR73" s="13"/>
      <c r="PS73" s="13"/>
      <c r="PT73" s="13"/>
      <c r="PU73" s="13"/>
    </row>
    <row r="74" spans="1:437" s="39" customFormat="1">
      <c r="A74" s="41" t="s">
        <v>61</v>
      </c>
      <c r="AD74" s="42"/>
      <c r="MM74" s="113"/>
      <c r="OV74" s="3"/>
      <c r="OW74" s="154"/>
      <c r="OX74" s="169"/>
      <c r="OY74" s="166"/>
      <c r="OZ74" s="169"/>
      <c r="PA74" s="146"/>
      <c r="PB74" s="146"/>
      <c r="PC74" s="146"/>
      <c r="PD74" s="146"/>
      <c r="PE74" s="146"/>
      <c r="PF74" s="146"/>
      <c r="PG74" s="146"/>
      <c r="PH74" s="146"/>
      <c r="PI74" s="146"/>
      <c r="PJ74" s="146"/>
      <c r="PK74" s="146"/>
      <c r="PL74" s="146"/>
      <c r="PM74" s="146"/>
      <c r="PN74" s="146"/>
      <c r="PO74" s="146"/>
      <c r="PP74" s="146"/>
      <c r="PQ74" s="146"/>
      <c r="PR74" s="146"/>
      <c r="PS74" s="146"/>
      <c r="PT74" s="146"/>
      <c r="PU74" s="146"/>
    </row>
    <row r="75" spans="1:437" s="3" customFormat="1">
      <c r="A75" s="5" t="s">
        <v>945</v>
      </c>
      <c r="AD75" s="4"/>
      <c r="MM75" s="114"/>
      <c r="OW75" s="155"/>
      <c r="OX75" s="169"/>
      <c r="OY75" s="166"/>
      <c r="OZ75" s="169"/>
      <c r="PA75" s="146"/>
      <c r="PB75" s="146"/>
      <c r="PC75" s="146"/>
      <c r="PD75" s="146"/>
      <c r="PE75" s="146"/>
      <c r="PF75" s="146"/>
      <c r="PG75" s="146"/>
      <c r="PH75" s="146"/>
      <c r="PI75" s="146"/>
      <c r="PJ75" s="146"/>
      <c r="PK75" s="146"/>
      <c r="PL75" s="146"/>
      <c r="PM75" s="146"/>
      <c r="PN75" s="146"/>
      <c r="PO75" s="146"/>
      <c r="PP75" s="146"/>
      <c r="PQ75" s="146"/>
      <c r="PR75" s="146"/>
      <c r="PS75" s="146"/>
      <c r="PT75" s="146"/>
      <c r="PU75" s="146"/>
    </row>
    <row r="76" spans="1:437" s="24" customFormat="1">
      <c r="A76" s="24" t="s">
        <v>37</v>
      </c>
      <c r="B76" s="52">
        <v>2</v>
      </c>
      <c r="C76" s="24">
        <v>31</v>
      </c>
      <c r="D76" s="24">
        <v>8</v>
      </c>
      <c r="E76" s="24">
        <v>13</v>
      </c>
      <c r="F76" s="24">
        <v>13</v>
      </c>
      <c r="G76" s="24">
        <v>7</v>
      </c>
      <c r="H76" s="24">
        <v>0</v>
      </c>
      <c r="I76" s="24">
        <v>7</v>
      </c>
      <c r="J76" s="24">
        <v>4</v>
      </c>
      <c r="K76" s="24">
        <v>7.5</v>
      </c>
      <c r="L76" s="24">
        <v>13</v>
      </c>
      <c r="M76" s="24">
        <v>19</v>
      </c>
      <c r="N76" s="24">
        <v>1</v>
      </c>
      <c r="O76" s="24">
        <v>1</v>
      </c>
      <c r="P76" s="45">
        <v>1</v>
      </c>
      <c r="Q76" s="24">
        <v>8</v>
      </c>
      <c r="R76" s="24">
        <v>21</v>
      </c>
      <c r="S76" s="24">
        <v>0</v>
      </c>
      <c r="T76" s="24">
        <v>10</v>
      </c>
      <c r="U76" s="24">
        <v>4</v>
      </c>
      <c r="V76" s="24">
        <v>4</v>
      </c>
      <c r="W76" s="24">
        <v>5</v>
      </c>
      <c r="X76" s="24">
        <v>5</v>
      </c>
      <c r="Y76" s="24">
        <v>9</v>
      </c>
      <c r="Z76" s="24">
        <v>3</v>
      </c>
      <c r="AA76" s="24">
        <v>10</v>
      </c>
      <c r="AB76" s="24">
        <v>8</v>
      </c>
      <c r="AC76" s="24">
        <v>6</v>
      </c>
      <c r="AD76" s="53">
        <v>194</v>
      </c>
      <c r="AE76" s="24">
        <v>66</v>
      </c>
      <c r="AF76" s="24">
        <v>5</v>
      </c>
      <c r="AG76" s="24">
        <v>7</v>
      </c>
      <c r="AH76" s="24">
        <v>5</v>
      </c>
      <c r="AI76" s="24">
        <v>4</v>
      </c>
      <c r="AJ76" s="24">
        <v>3</v>
      </c>
      <c r="AK76" s="24">
        <v>6</v>
      </c>
      <c r="AL76" s="24">
        <v>11</v>
      </c>
      <c r="AM76" s="24">
        <v>5</v>
      </c>
      <c r="AN76" s="24">
        <v>6</v>
      </c>
      <c r="AO76" s="24">
        <v>2</v>
      </c>
      <c r="AP76" s="24">
        <v>3</v>
      </c>
      <c r="AQ76" s="24">
        <v>6</v>
      </c>
      <c r="AR76" s="24">
        <v>5</v>
      </c>
      <c r="AS76" s="24">
        <v>1</v>
      </c>
      <c r="AT76" s="24">
        <v>2</v>
      </c>
      <c r="AU76" s="24">
        <v>3</v>
      </c>
      <c r="AV76" s="24">
        <v>3</v>
      </c>
      <c r="AW76" s="24">
        <v>5</v>
      </c>
      <c r="AX76" s="24">
        <v>3</v>
      </c>
      <c r="AY76" s="24">
        <v>1</v>
      </c>
      <c r="AZ76" s="24">
        <v>4</v>
      </c>
      <c r="BA76" s="24">
        <v>7</v>
      </c>
      <c r="BB76" s="24">
        <v>3</v>
      </c>
      <c r="BC76" s="24">
        <v>8</v>
      </c>
      <c r="BD76" s="24">
        <v>13</v>
      </c>
      <c r="BE76" s="24">
        <v>5</v>
      </c>
      <c r="BF76" s="24">
        <v>13</v>
      </c>
      <c r="BG76" s="24">
        <v>13</v>
      </c>
      <c r="BH76" s="24">
        <v>18</v>
      </c>
      <c r="BI76" s="24">
        <v>5</v>
      </c>
      <c r="BJ76" s="24">
        <v>74</v>
      </c>
      <c r="BK76" s="24">
        <v>64</v>
      </c>
      <c r="BL76" s="24">
        <v>3</v>
      </c>
      <c r="BM76" s="24">
        <v>0</v>
      </c>
      <c r="BN76" s="24">
        <v>25</v>
      </c>
      <c r="BO76" s="24">
        <v>17</v>
      </c>
      <c r="BP76" s="24">
        <v>11</v>
      </c>
      <c r="BQ76" s="24">
        <v>23</v>
      </c>
      <c r="BR76" s="24">
        <v>22</v>
      </c>
      <c r="BS76" s="24">
        <v>18</v>
      </c>
      <c r="BT76" s="24">
        <v>11</v>
      </c>
      <c r="BU76" s="24">
        <v>34</v>
      </c>
      <c r="BV76" s="24">
        <v>20</v>
      </c>
      <c r="BW76" s="24">
        <v>21</v>
      </c>
      <c r="BX76" s="24">
        <v>4</v>
      </c>
      <c r="BY76" s="24">
        <v>15</v>
      </c>
      <c r="BZ76" s="24">
        <v>10</v>
      </c>
      <c r="CA76" s="24">
        <v>22</v>
      </c>
      <c r="CB76" s="24">
        <v>6</v>
      </c>
      <c r="CC76" s="24">
        <v>13</v>
      </c>
      <c r="CD76" s="24">
        <v>6</v>
      </c>
      <c r="CE76" s="24">
        <v>24.5</v>
      </c>
      <c r="CF76" s="24">
        <v>36</v>
      </c>
      <c r="CG76" s="24">
        <v>17.100000000000001</v>
      </c>
      <c r="CH76" s="24">
        <v>1</v>
      </c>
      <c r="CI76" s="24">
        <v>1</v>
      </c>
      <c r="CJ76" s="24">
        <v>1</v>
      </c>
      <c r="CK76" s="24">
        <v>1</v>
      </c>
      <c r="CL76" s="24">
        <v>1</v>
      </c>
      <c r="CM76" s="24">
        <v>1</v>
      </c>
      <c r="CN76" s="24">
        <v>1</v>
      </c>
      <c r="CO76" s="24">
        <v>1</v>
      </c>
      <c r="CP76" s="24">
        <v>2</v>
      </c>
      <c r="CQ76" s="24">
        <v>1</v>
      </c>
      <c r="CR76" s="24">
        <v>1</v>
      </c>
      <c r="CS76" s="24">
        <v>1</v>
      </c>
      <c r="CT76" s="24">
        <v>1</v>
      </c>
      <c r="CU76" s="24">
        <v>1</v>
      </c>
      <c r="CV76" s="24">
        <v>2</v>
      </c>
      <c r="CW76" s="24">
        <v>1</v>
      </c>
      <c r="CX76" s="24">
        <v>1</v>
      </c>
      <c r="CY76" s="24">
        <v>1</v>
      </c>
      <c r="CZ76" s="24">
        <v>1</v>
      </c>
      <c r="DA76" s="24">
        <v>1</v>
      </c>
      <c r="DB76" s="24">
        <v>1</v>
      </c>
      <c r="DC76" s="24">
        <v>2</v>
      </c>
      <c r="DD76" s="24">
        <v>14</v>
      </c>
      <c r="DE76" s="24">
        <v>118</v>
      </c>
      <c r="DF76" s="24">
        <v>3</v>
      </c>
      <c r="DG76" s="24">
        <v>13</v>
      </c>
      <c r="DH76" s="24">
        <v>12</v>
      </c>
      <c r="DI76" s="24">
        <v>11</v>
      </c>
      <c r="DJ76" s="24">
        <v>12</v>
      </c>
      <c r="DK76" s="24">
        <v>12</v>
      </c>
      <c r="DL76" s="24">
        <v>8</v>
      </c>
      <c r="DM76" s="24">
        <v>27</v>
      </c>
      <c r="DN76" s="24">
        <v>15</v>
      </c>
      <c r="DO76" s="24">
        <v>34</v>
      </c>
      <c r="DP76" s="24">
        <v>36</v>
      </c>
      <c r="DQ76" s="24">
        <v>9</v>
      </c>
      <c r="DR76" s="24">
        <v>10</v>
      </c>
      <c r="DS76" s="24">
        <v>3</v>
      </c>
      <c r="DT76" s="24">
        <v>27</v>
      </c>
      <c r="DU76" s="24">
        <v>7</v>
      </c>
      <c r="DV76" s="24">
        <v>6</v>
      </c>
      <c r="DW76" s="24">
        <v>27</v>
      </c>
      <c r="DX76" s="24">
        <v>27</v>
      </c>
      <c r="DY76" s="24">
        <v>13</v>
      </c>
      <c r="DZ76" s="24">
        <v>24</v>
      </c>
      <c r="EA76" s="24">
        <v>13</v>
      </c>
      <c r="EB76" s="24">
        <v>17</v>
      </c>
      <c r="EC76" s="24">
        <v>19</v>
      </c>
      <c r="ED76" s="24">
        <v>10</v>
      </c>
      <c r="EE76" s="24">
        <v>2</v>
      </c>
      <c r="EF76" s="24">
        <v>13</v>
      </c>
      <c r="EG76" s="24">
        <v>8</v>
      </c>
      <c r="EH76" s="24">
        <v>1</v>
      </c>
      <c r="EJ76" s="24">
        <v>0</v>
      </c>
      <c r="EK76" s="24">
        <v>1</v>
      </c>
      <c r="EL76" s="24">
        <v>3</v>
      </c>
      <c r="EM76" s="24">
        <v>10</v>
      </c>
      <c r="EN76" s="24">
        <v>25</v>
      </c>
      <c r="EO76" s="24">
        <v>32</v>
      </c>
      <c r="EP76" s="147">
        <v>0</v>
      </c>
      <c r="EQ76" s="24">
        <v>13</v>
      </c>
      <c r="ER76" s="24">
        <v>12</v>
      </c>
      <c r="ES76" s="24">
        <v>10</v>
      </c>
      <c r="ET76" s="24">
        <v>18</v>
      </c>
      <c r="EU76" s="24">
        <v>5</v>
      </c>
      <c r="EV76" s="24">
        <v>1</v>
      </c>
      <c r="EW76" s="24">
        <v>4</v>
      </c>
      <c r="EX76" s="24">
        <v>13</v>
      </c>
      <c r="EY76" s="24">
        <v>9</v>
      </c>
      <c r="EZ76" s="24">
        <v>7</v>
      </c>
      <c r="FA76" s="24">
        <v>16</v>
      </c>
      <c r="FB76" s="24">
        <v>9</v>
      </c>
      <c r="FC76" s="24">
        <v>13</v>
      </c>
      <c r="FD76" s="24">
        <v>9</v>
      </c>
      <c r="FE76" s="24">
        <v>26</v>
      </c>
      <c r="FF76" s="24">
        <v>3</v>
      </c>
      <c r="FG76" s="24">
        <v>4</v>
      </c>
      <c r="FH76" s="24">
        <v>4</v>
      </c>
      <c r="FI76" s="24">
        <v>15</v>
      </c>
      <c r="FJ76" s="24">
        <v>11</v>
      </c>
      <c r="FK76" s="24">
        <v>21</v>
      </c>
      <c r="FL76" s="24">
        <v>10</v>
      </c>
      <c r="FM76" s="24">
        <v>16</v>
      </c>
      <c r="FN76" s="24">
        <v>21</v>
      </c>
      <c r="FO76" s="24">
        <v>25</v>
      </c>
      <c r="FP76" s="24">
        <v>4</v>
      </c>
      <c r="FQ76" s="24">
        <v>10</v>
      </c>
      <c r="FR76" s="24">
        <v>12</v>
      </c>
      <c r="FS76" s="24">
        <v>8</v>
      </c>
      <c r="FT76" s="24">
        <v>4</v>
      </c>
      <c r="FU76" s="24">
        <v>2</v>
      </c>
      <c r="FV76" s="24">
        <v>194</v>
      </c>
      <c r="FW76" s="24">
        <v>35</v>
      </c>
      <c r="FX76" s="24">
        <v>16</v>
      </c>
      <c r="FY76" s="24">
        <v>5</v>
      </c>
      <c r="FZ76" s="24">
        <v>2</v>
      </c>
      <c r="GA76" s="24">
        <v>4</v>
      </c>
      <c r="GB76" s="24">
        <v>15</v>
      </c>
      <c r="GC76" s="24">
        <v>12</v>
      </c>
      <c r="GD76" s="24">
        <v>49</v>
      </c>
      <c r="GE76" s="24">
        <v>9</v>
      </c>
      <c r="GF76" s="24">
        <v>12</v>
      </c>
      <c r="GG76" s="24">
        <v>18</v>
      </c>
      <c r="GH76" s="24">
        <v>17</v>
      </c>
      <c r="GI76" s="24">
        <v>5</v>
      </c>
      <c r="GJ76" s="24">
        <v>28</v>
      </c>
      <c r="GK76" s="24">
        <v>6</v>
      </c>
      <c r="GL76" s="24">
        <v>7</v>
      </c>
      <c r="GM76" s="24">
        <v>22</v>
      </c>
      <c r="GN76" s="24">
        <v>0</v>
      </c>
      <c r="GO76" s="24">
        <v>4</v>
      </c>
      <c r="GP76" s="24">
        <v>6</v>
      </c>
      <c r="GQ76" s="24">
        <v>16</v>
      </c>
      <c r="GR76" s="24">
        <v>10</v>
      </c>
      <c r="GV76" s="24">
        <v>95</v>
      </c>
      <c r="GW76" s="24">
        <v>7</v>
      </c>
      <c r="GX76" s="24">
        <v>11</v>
      </c>
      <c r="GY76" s="24">
        <v>12</v>
      </c>
      <c r="GZ76" s="24">
        <v>13</v>
      </c>
      <c r="HA76" s="24">
        <v>27</v>
      </c>
      <c r="HB76" s="24">
        <v>12</v>
      </c>
      <c r="HC76" s="24">
        <v>3</v>
      </c>
      <c r="HD76" s="24">
        <v>11</v>
      </c>
      <c r="HE76" s="24">
        <v>36</v>
      </c>
      <c r="HF76" s="24">
        <v>41</v>
      </c>
      <c r="HG76" s="24">
        <v>15</v>
      </c>
      <c r="HH76" s="24">
        <v>31</v>
      </c>
      <c r="HI76" s="24">
        <v>21</v>
      </c>
      <c r="HJ76" s="24">
        <v>10</v>
      </c>
      <c r="HK76" s="24">
        <v>21</v>
      </c>
      <c r="HL76" s="24">
        <v>7</v>
      </c>
      <c r="HM76" s="24">
        <v>6</v>
      </c>
      <c r="HN76" s="24">
        <v>17</v>
      </c>
      <c r="HO76" s="24">
        <v>26</v>
      </c>
      <c r="HP76" s="24">
        <v>22</v>
      </c>
      <c r="HQ76" s="24">
        <v>14</v>
      </c>
      <c r="HR76" s="24">
        <v>5</v>
      </c>
      <c r="HS76" s="24">
        <v>11</v>
      </c>
      <c r="HT76" s="24">
        <v>9</v>
      </c>
      <c r="HU76" s="24">
        <v>12</v>
      </c>
      <c r="HV76" s="24">
        <v>11</v>
      </c>
      <c r="HW76" s="24">
        <v>6</v>
      </c>
      <c r="HX76" s="24">
        <v>35</v>
      </c>
      <c r="HY76" s="24">
        <v>12</v>
      </c>
      <c r="HZ76" s="24">
        <v>4</v>
      </c>
      <c r="IA76" s="24">
        <v>16</v>
      </c>
      <c r="IB76" s="24">
        <v>4</v>
      </c>
      <c r="IC76" s="24">
        <v>2</v>
      </c>
      <c r="ID76" s="24">
        <v>4</v>
      </c>
      <c r="IE76" s="24">
        <v>13</v>
      </c>
      <c r="IF76" s="24">
        <v>1</v>
      </c>
      <c r="IG76" s="24">
        <v>2</v>
      </c>
      <c r="IH76" s="24">
        <v>22</v>
      </c>
      <c r="II76" s="24">
        <v>0</v>
      </c>
      <c r="IJ76" s="24">
        <v>3</v>
      </c>
      <c r="IK76" s="24">
        <v>5</v>
      </c>
      <c r="IL76" s="24">
        <v>7</v>
      </c>
      <c r="IM76" s="24">
        <v>5</v>
      </c>
      <c r="IN76" s="24">
        <v>12</v>
      </c>
      <c r="IO76" s="24">
        <v>8</v>
      </c>
      <c r="IP76" s="24">
        <v>7</v>
      </c>
      <c r="IQ76" s="24">
        <v>6</v>
      </c>
      <c r="IR76" s="24">
        <v>0</v>
      </c>
      <c r="IS76" s="24">
        <v>9</v>
      </c>
      <c r="IT76" s="24">
        <v>0</v>
      </c>
      <c r="IU76" s="24">
        <v>2</v>
      </c>
      <c r="IV76" s="24">
        <v>1</v>
      </c>
      <c r="IW76" s="24">
        <v>12</v>
      </c>
      <c r="IX76" s="24">
        <v>2</v>
      </c>
      <c r="IY76" s="24">
        <v>1</v>
      </c>
      <c r="IZ76" s="24">
        <v>15</v>
      </c>
      <c r="JA76" s="24">
        <v>2</v>
      </c>
      <c r="JB76" s="24">
        <v>0</v>
      </c>
      <c r="JC76" s="24">
        <v>64</v>
      </c>
      <c r="JD76" s="24">
        <v>5</v>
      </c>
      <c r="JE76" s="24">
        <v>24</v>
      </c>
      <c r="JF76" s="24">
        <v>12</v>
      </c>
      <c r="JG76" s="24">
        <v>14</v>
      </c>
      <c r="JH76" s="24">
        <v>5</v>
      </c>
      <c r="JI76" s="24">
        <v>52</v>
      </c>
      <c r="JJ76" s="24">
        <v>51</v>
      </c>
      <c r="JK76" s="24">
        <v>59</v>
      </c>
      <c r="JL76" s="24">
        <v>37</v>
      </c>
      <c r="JM76" s="24">
        <v>51</v>
      </c>
      <c r="JN76" s="24">
        <v>56</v>
      </c>
      <c r="JO76" s="24">
        <v>52</v>
      </c>
      <c r="JP76" s="24">
        <v>46</v>
      </c>
      <c r="JQ76" s="24">
        <v>54</v>
      </c>
      <c r="JR76" s="24">
        <v>33</v>
      </c>
      <c r="JS76" s="24">
        <v>59</v>
      </c>
      <c r="JT76" s="24">
        <v>54</v>
      </c>
      <c r="JU76" s="24">
        <v>82</v>
      </c>
      <c r="JV76" s="24">
        <v>56</v>
      </c>
      <c r="JW76" s="24">
        <v>97</v>
      </c>
      <c r="JX76" s="24">
        <v>5</v>
      </c>
      <c r="JY76" s="24">
        <v>20</v>
      </c>
      <c r="JZ76" s="24">
        <v>1</v>
      </c>
      <c r="KA76" s="24">
        <v>7</v>
      </c>
      <c r="KB76" s="24">
        <v>19</v>
      </c>
      <c r="KC76" s="24">
        <v>6</v>
      </c>
      <c r="KD76" s="24">
        <v>7</v>
      </c>
      <c r="KE76" s="24">
        <v>11</v>
      </c>
      <c r="KF76" s="24">
        <v>8</v>
      </c>
      <c r="KG76" s="24">
        <v>9</v>
      </c>
      <c r="KH76" s="24">
        <v>5</v>
      </c>
      <c r="KI76" s="24">
        <v>5</v>
      </c>
      <c r="KJ76" s="24">
        <v>5</v>
      </c>
      <c r="KK76" s="24">
        <v>13</v>
      </c>
      <c r="KL76" s="24">
        <v>10</v>
      </c>
      <c r="KM76" s="24">
        <v>25</v>
      </c>
      <c r="KN76" s="24">
        <v>25</v>
      </c>
      <c r="KO76" s="24">
        <v>12</v>
      </c>
      <c r="KP76" s="24">
        <v>11</v>
      </c>
      <c r="KQ76" s="24">
        <v>9</v>
      </c>
      <c r="KR76" s="24">
        <v>0</v>
      </c>
      <c r="KS76" s="24">
        <v>0</v>
      </c>
      <c r="KT76" s="24">
        <v>25</v>
      </c>
      <c r="KU76" s="24">
        <v>2</v>
      </c>
      <c r="KV76" s="24">
        <v>9</v>
      </c>
      <c r="KW76" s="24">
        <v>7</v>
      </c>
      <c r="KX76" s="24">
        <v>1</v>
      </c>
      <c r="KY76" s="24">
        <v>4</v>
      </c>
      <c r="KZ76" s="24">
        <v>4</v>
      </c>
      <c r="LA76" s="24">
        <v>11</v>
      </c>
      <c r="LB76" s="24">
        <v>29</v>
      </c>
      <c r="LC76" s="24">
        <v>12</v>
      </c>
      <c r="LD76" s="24">
        <v>4</v>
      </c>
      <c r="LE76" s="24">
        <v>30</v>
      </c>
      <c r="LF76" s="24">
        <v>18</v>
      </c>
      <c r="LG76" s="24">
        <v>48</v>
      </c>
      <c r="LH76" s="24">
        <v>2</v>
      </c>
      <c r="LI76" s="24">
        <v>8</v>
      </c>
      <c r="LJ76" s="24">
        <v>46</v>
      </c>
      <c r="LK76" s="24">
        <v>3</v>
      </c>
      <c r="LL76" s="24">
        <v>7</v>
      </c>
      <c r="LM76" s="24">
        <v>8</v>
      </c>
      <c r="LN76" s="24">
        <v>6</v>
      </c>
      <c r="LO76" s="24">
        <v>25</v>
      </c>
      <c r="LP76" s="24">
        <v>133</v>
      </c>
      <c r="LQ76" s="24">
        <v>13</v>
      </c>
      <c r="LR76" s="24">
        <v>14</v>
      </c>
      <c r="LS76" s="24">
        <v>7</v>
      </c>
      <c r="LT76" s="24">
        <v>0</v>
      </c>
      <c r="LU76" s="24">
        <v>22</v>
      </c>
      <c r="LV76" s="24">
        <v>5</v>
      </c>
      <c r="LW76" s="24">
        <v>10</v>
      </c>
      <c r="LX76" s="24">
        <v>9</v>
      </c>
      <c r="LY76" s="24">
        <v>15</v>
      </c>
      <c r="LZ76" s="24">
        <v>11</v>
      </c>
      <c r="MA76" s="24">
        <v>1</v>
      </c>
      <c r="MB76" s="24">
        <v>1</v>
      </c>
      <c r="MC76" s="135">
        <v>1</v>
      </c>
      <c r="MD76" s="135">
        <v>3</v>
      </c>
      <c r="ME76" s="135">
        <v>4</v>
      </c>
      <c r="MF76" s="24">
        <v>3</v>
      </c>
      <c r="MG76" s="24">
        <v>5</v>
      </c>
      <c r="MH76" s="24">
        <v>2.75</v>
      </c>
      <c r="MI76" s="24">
        <v>5</v>
      </c>
      <c r="MJ76" s="24">
        <v>30</v>
      </c>
      <c r="MK76" s="24">
        <v>2</v>
      </c>
      <c r="ML76" s="24">
        <v>29</v>
      </c>
      <c r="MM76" s="24">
        <v>30</v>
      </c>
      <c r="MN76" s="24">
        <v>23</v>
      </c>
      <c r="MO76" s="24">
        <v>180</v>
      </c>
      <c r="MP76" s="24">
        <v>6</v>
      </c>
      <c r="MQ76" s="24">
        <v>18</v>
      </c>
      <c r="MR76" s="24">
        <v>13</v>
      </c>
      <c r="MS76" s="24">
        <v>27</v>
      </c>
      <c r="MT76" s="24">
        <v>26</v>
      </c>
      <c r="MU76" s="24">
        <v>1</v>
      </c>
      <c r="MV76" s="24">
        <v>26</v>
      </c>
      <c r="MW76" s="24">
        <v>3</v>
      </c>
      <c r="MX76" s="24">
        <v>7</v>
      </c>
      <c r="MY76" s="24">
        <v>38</v>
      </c>
      <c r="MZ76" s="24">
        <v>54</v>
      </c>
      <c r="NA76" s="24">
        <v>2</v>
      </c>
      <c r="NB76" s="24">
        <v>7</v>
      </c>
      <c r="NC76" s="24">
        <v>4</v>
      </c>
      <c r="ND76" s="24">
        <v>0</v>
      </c>
      <c r="NE76" s="24">
        <v>10</v>
      </c>
      <c r="NF76" s="24">
        <v>12</v>
      </c>
      <c r="NG76" s="24">
        <v>9</v>
      </c>
      <c r="NH76" s="24">
        <v>8</v>
      </c>
      <c r="NI76" s="45"/>
      <c r="NJ76" s="24">
        <v>13</v>
      </c>
      <c r="NK76" s="24">
        <v>8</v>
      </c>
      <c r="NL76" s="24">
        <v>14</v>
      </c>
      <c r="NM76" s="24">
        <v>19</v>
      </c>
      <c r="NN76" s="24">
        <v>16</v>
      </c>
      <c r="NO76" s="24">
        <v>6</v>
      </c>
      <c r="NP76" s="24">
        <v>25</v>
      </c>
      <c r="NQ76" s="24">
        <v>12</v>
      </c>
      <c r="NR76" s="24">
        <v>5</v>
      </c>
      <c r="NS76" s="24">
        <v>8</v>
      </c>
      <c r="NT76" s="24">
        <v>5</v>
      </c>
      <c r="NU76" s="24">
        <v>29</v>
      </c>
      <c r="NV76" s="24">
        <v>1</v>
      </c>
      <c r="NW76" s="24">
        <v>12</v>
      </c>
      <c r="NX76" s="24">
        <v>15</v>
      </c>
      <c r="NY76" s="24">
        <v>3</v>
      </c>
      <c r="NZ76" s="24">
        <v>2</v>
      </c>
      <c r="OA76" s="24">
        <v>33</v>
      </c>
      <c r="OB76" s="24">
        <v>75</v>
      </c>
      <c r="OC76" s="24">
        <v>29</v>
      </c>
      <c r="OE76" s="24">
        <v>3</v>
      </c>
      <c r="OF76" s="24">
        <v>21</v>
      </c>
      <c r="OG76" s="24">
        <v>14</v>
      </c>
      <c r="OH76" s="24">
        <v>0</v>
      </c>
      <c r="OI76" s="24">
        <v>2</v>
      </c>
      <c r="OJ76" s="24">
        <v>16</v>
      </c>
      <c r="OK76" s="24">
        <v>9</v>
      </c>
      <c r="OL76" s="24">
        <v>17</v>
      </c>
      <c r="OM76" s="24">
        <v>18</v>
      </c>
      <c r="ON76" s="24">
        <v>2</v>
      </c>
      <c r="OO76" s="24">
        <v>11</v>
      </c>
      <c r="OP76" s="24">
        <v>0</v>
      </c>
      <c r="OQ76" s="24">
        <v>4</v>
      </c>
      <c r="OR76" s="24">
        <v>18</v>
      </c>
      <c r="OS76" s="24">
        <v>32</v>
      </c>
      <c r="OT76" s="24">
        <v>19</v>
      </c>
      <c r="OU76" s="24">
        <v>5</v>
      </c>
      <c r="OV76" s="40"/>
      <c r="OW76" s="204">
        <f t="shared" ref="OW76:OW78" si="6">SUM(B76:OU76)</f>
        <v>6185.85</v>
      </c>
      <c r="OX76" s="6">
        <f t="shared" ref="OX76:OX78" si="7">OW76/199315</f>
        <v>3.1035546747610568E-2</v>
      </c>
      <c r="OY76" s="153"/>
      <c r="OZ76" s="6"/>
      <c r="PA76" s="147"/>
      <c r="PB76" s="147"/>
      <c r="PC76" s="147"/>
      <c r="PD76" s="147"/>
      <c r="PE76" s="147"/>
      <c r="PF76" s="147"/>
      <c r="PG76" s="147"/>
      <c r="PH76" s="147"/>
      <c r="PI76" s="147"/>
      <c r="PJ76" s="147"/>
      <c r="PK76" s="147"/>
      <c r="PL76" s="147"/>
      <c r="PM76" s="147"/>
      <c r="PN76" s="147"/>
      <c r="PO76" s="147"/>
      <c r="PP76" s="147"/>
      <c r="PQ76" s="147"/>
      <c r="PR76" s="147"/>
      <c r="PS76" s="147"/>
      <c r="PT76" s="147"/>
      <c r="PU76" s="147"/>
    </row>
    <row r="77" spans="1:437" s="24" customFormat="1">
      <c r="A77" s="24" t="s">
        <v>956</v>
      </c>
      <c r="B77" s="52">
        <v>2</v>
      </c>
      <c r="D77" s="24">
        <v>3</v>
      </c>
      <c r="E77" s="24">
        <v>57</v>
      </c>
      <c r="F77" s="24">
        <v>19</v>
      </c>
      <c r="G77" s="24">
        <v>48</v>
      </c>
      <c r="H77" s="24">
        <v>44</v>
      </c>
      <c r="I77" s="24">
        <v>0</v>
      </c>
      <c r="J77" s="24">
        <v>7</v>
      </c>
      <c r="K77" s="24">
        <v>0</v>
      </c>
      <c r="L77" s="24">
        <v>5</v>
      </c>
      <c r="N77" s="24">
        <v>2</v>
      </c>
      <c r="R77" s="24">
        <v>0</v>
      </c>
      <c r="S77" s="24">
        <v>0</v>
      </c>
      <c r="T77" s="24">
        <v>7</v>
      </c>
      <c r="U77" s="24">
        <v>4</v>
      </c>
      <c r="V77" s="24">
        <v>7</v>
      </c>
      <c r="W77" s="24">
        <v>5</v>
      </c>
      <c r="Y77" s="24">
        <v>8</v>
      </c>
      <c r="Z77" s="24">
        <v>11</v>
      </c>
      <c r="AA77" s="24">
        <v>5</v>
      </c>
      <c r="AB77" s="24">
        <v>7</v>
      </c>
      <c r="AC77" s="24">
        <v>8</v>
      </c>
      <c r="AD77" s="53">
        <v>250</v>
      </c>
      <c r="AE77" s="24">
        <v>17</v>
      </c>
      <c r="AF77" s="24">
        <v>13</v>
      </c>
      <c r="AG77" s="24">
        <v>59</v>
      </c>
      <c r="AH77" s="24">
        <v>43</v>
      </c>
      <c r="AI77" s="24">
        <v>45</v>
      </c>
      <c r="AJ77" s="24">
        <v>42</v>
      </c>
      <c r="AK77" s="24">
        <v>46</v>
      </c>
      <c r="AL77" s="24">
        <v>58</v>
      </c>
      <c r="AM77" s="24">
        <v>67</v>
      </c>
      <c r="AN77" s="24">
        <v>72</v>
      </c>
      <c r="AO77" s="24">
        <v>44</v>
      </c>
      <c r="AP77" s="24">
        <v>41</v>
      </c>
      <c r="AQ77" s="24">
        <v>59</v>
      </c>
      <c r="AR77" s="24">
        <v>38</v>
      </c>
      <c r="AS77" s="24">
        <v>35</v>
      </c>
      <c r="AT77" s="24">
        <v>51</v>
      </c>
      <c r="AU77" s="24">
        <v>41</v>
      </c>
      <c r="AV77" s="24">
        <v>32</v>
      </c>
      <c r="AW77" s="24">
        <v>48</v>
      </c>
      <c r="AX77" s="24">
        <v>34</v>
      </c>
      <c r="AY77" s="24">
        <v>56</v>
      </c>
      <c r="AZ77" s="24">
        <v>61</v>
      </c>
      <c r="BA77" s="24">
        <v>51</v>
      </c>
      <c r="BB77" s="24">
        <v>1</v>
      </c>
      <c r="BC77" s="24">
        <v>0</v>
      </c>
      <c r="BD77" s="24">
        <v>7</v>
      </c>
      <c r="BE77" s="24">
        <v>5</v>
      </c>
      <c r="BF77" s="24">
        <v>4</v>
      </c>
      <c r="BG77" s="24">
        <v>2</v>
      </c>
      <c r="BI77" s="24">
        <v>0</v>
      </c>
      <c r="BJ77" s="24">
        <v>39</v>
      </c>
      <c r="BK77" s="24">
        <v>0</v>
      </c>
      <c r="BL77" s="24">
        <v>0</v>
      </c>
      <c r="BM77" s="24">
        <v>8</v>
      </c>
      <c r="BN77" s="24">
        <v>4</v>
      </c>
      <c r="BO77" s="24">
        <v>44</v>
      </c>
      <c r="BP77" s="24">
        <v>2</v>
      </c>
      <c r="BQ77" s="24">
        <v>1</v>
      </c>
      <c r="BR77" s="24">
        <v>1</v>
      </c>
      <c r="BT77" s="24">
        <v>2</v>
      </c>
      <c r="BU77" s="24">
        <v>1</v>
      </c>
      <c r="BV77" s="24">
        <v>1</v>
      </c>
      <c r="CA77" s="24">
        <v>0</v>
      </c>
      <c r="CB77" s="24">
        <v>1</v>
      </c>
      <c r="CE77" s="24">
        <v>0</v>
      </c>
      <c r="CG77" s="24">
        <v>0</v>
      </c>
      <c r="CH77" s="24">
        <v>56</v>
      </c>
      <c r="CI77" s="24">
        <v>43</v>
      </c>
      <c r="CJ77" s="24">
        <v>59</v>
      </c>
      <c r="CK77" s="24">
        <v>42</v>
      </c>
      <c r="CL77" s="24">
        <v>73</v>
      </c>
      <c r="CM77" s="24">
        <v>56</v>
      </c>
      <c r="CN77" s="24">
        <v>28</v>
      </c>
      <c r="CO77" s="24">
        <v>34</v>
      </c>
      <c r="CP77" s="24">
        <v>41</v>
      </c>
      <c r="CQ77" s="24">
        <v>43</v>
      </c>
      <c r="CR77" s="24">
        <v>52</v>
      </c>
      <c r="CS77" s="24">
        <v>61</v>
      </c>
      <c r="CT77" s="24">
        <v>42</v>
      </c>
      <c r="CU77" s="24">
        <v>61</v>
      </c>
      <c r="CV77" s="24">
        <v>67</v>
      </c>
      <c r="CW77" s="24">
        <v>52</v>
      </c>
      <c r="CX77" s="24">
        <v>37</v>
      </c>
      <c r="CY77" s="24">
        <v>20</v>
      </c>
      <c r="CZ77" s="24">
        <v>44</v>
      </c>
      <c r="DA77" s="24">
        <v>61</v>
      </c>
      <c r="DB77" s="24">
        <v>55</v>
      </c>
      <c r="DC77" s="24">
        <v>57</v>
      </c>
      <c r="DD77" s="24">
        <v>21</v>
      </c>
      <c r="DE77" s="24">
        <v>24</v>
      </c>
      <c r="DF77" s="24">
        <v>5</v>
      </c>
      <c r="DG77" s="24">
        <v>1</v>
      </c>
      <c r="DH77" s="24">
        <v>0</v>
      </c>
      <c r="DI77" s="24">
        <v>5</v>
      </c>
      <c r="DJ77" s="24">
        <v>2</v>
      </c>
      <c r="DK77" s="24">
        <v>23</v>
      </c>
      <c r="DL77" s="24">
        <v>0</v>
      </c>
      <c r="DN77" s="24">
        <v>6</v>
      </c>
      <c r="DP77" s="24">
        <v>0</v>
      </c>
      <c r="DQ77" s="24">
        <v>9</v>
      </c>
      <c r="DS77" s="24">
        <v>3</v>
      </c>
      <c r="DT77" s="24">
        <v>6</v>
      </c>
      <c r="DU77" s="24">
        <v>3</v>
      </c>
      <c r="DV77" s="24">
        <v>0</v>
      </c>
      <c r="DW77" s="24">
        <v>31</v>
      </c>
      <c r="DX77" s="24">
        <v>0</v>
      </c>
      <c r="DY77" s="24">
        <v>1</v>
      </c>
      <c r="DZ77" s="24">
        <v>31</v>
      </c>
      <c r="EA77" s="24">
        <v>24</v>
      </c>
      <c r="EB77" s="24">
        <v>8</v>
      </c>
      <c r="EE77" s="24">
        <v>16</v>
      </c>
      <c r="EF77" s="24">
        <v>0</v>
      </c>
      <c r="EG77" s="24">
        <v>7</v>
      </c>
      <c r="EH77" s="24">
        <v>10</v>
      </c>
      <c r="EI77" s="24">
        <v>1</v>
      </c>
      <c r="EJ77" s="24">
        <v>4</v>
      </c>
      <c r="EK77" s="24">
        <v>5</v>
      </c>
      <c r="EL77" s="24">
        <v>5</v>
      </c>
      <c r="EN77" s="24">
        <v>10</v>
      </c>
      <c r="EO77" s="24">
        <v>14</v>
      </c>
      <c r="EP77" s="147">
        <v>0</v>
      </c>
      <c r="EQ77" s="24">
        <v>10</v>
      </c>
      <c r="ER77" s="24">
        <v>5</v>
      </c>
      <c r="ES77" s="24">
        <v>8</v>
      </c>
      <c r="ET77" s="24">
        <v>39</v>
      </c>
      <c r="EU77" s="24">
        <v>3</v>
      </c>
      <c r="EV77" s="24">
        <v>4</v>
      </c>
      <c r="EW77" s="24">
        <v>22</v>
      </c>
      <c r="EY77" s="24">
        <v>3</v>
      </c>
      <c r="EZ77" s="24">
        <v>2</v>
      </c>
      <c r="FF77" s="24">
        <v>6</v>
      </c>
      <c r="FH77" s="24">
        <v>8</v>
      </c>
      <c r="FI77" s="24">
        <v>12</v>
      </c>
      <c r="FJ77" s="24">
        <v>17</v>
      </c>
      <c r="FK77" s="24">
        <v>16</v>
      </c>
      <c r="FL77" s="24">
        <v>5</v>
      </c>
      <c r="FM77" s="24">
        <v>35</v>
      </c>
      <c r="FN77" s="24">
        <v>5</v>
      </c>
      <c r="FO77" s="24">
        <v>29</v>
      </c>
      <c r="FP77" s="24">
        <v>5</v>
      </c>
      <c r="FQ77" s="24">
        <v>3</v>
      </c>
      <c r="FR77" s="24">
        <v>10</v>
      </c>
      <c r="FS77" s="24">
        <v>3</v>
      </c>
      <c r="FT77" s="24">
        <v>8</v>
      </c>
      <c r="FU77" s="24">
        <v>2</v>
      </c>
      <c r="FV77" s="24">
        <v>5</v>
      </c>
      <c r="FW77" s="24">
        <v>11</v>
      </c>
      <c r="FX77" s="24">
        <v>6</v>
      </c>
      <c r="FY77" s="24">
        <v>5</v>
      </c>
      <c r="FZ77" s="24">
        <v>1</v>
      </c>
      <c r="GB77" s="24">
        <v>0</v>
      </c>
      <c r="GC77" s="24">
        <v>2</v>
      </c>
      <c r="GD77" s="24">
        <v>10</v>
      </c>
      <c r="GE77" s="24">
        <v>12</v>
      </c>
      <c r="GF77" s="24">
        <v>9</v>
      </c>
      <c r="GG77" s="24">
        <v>9</v>
      </c>
      <c r="GH77" s="24">
        <v>5</v>
      </c>
      <c r="GJ77" s="24">
        <v>6</v>
      </c>
      <c r="GK77" s="24">
        <v>1</v>
      </c>
      <c r="GL77" s="24">
        <v>20</v>
      </c>
      <c r="GM77" s="24">
        <v>4</v>
      </c>
      <c r="GN77" s="24">
        <v>3</v>
      </c>
      <c r="GO77" s="24">
        <v>0</v>
      </c>
      <c r="GP77" s="40">
        <v>10</v>
      </c>
      <c r="GR77" s="24">
        <v>0</v>
      </c>
      <c r="GW77" s="24">
        <v>0</v>
      </c>
      <c r="GX77" s="24">
        <v>21</v>
      </c>
      <c r="GY77" s="24">
        <v>25</v>
      </c>
      <c r="GZ77" s="24">
        <v>29</v>
      </c>
      <c r="HA77" s="24">
        <v>23</v>
      </c>
      <c r="HB77" s="24">
        <v>1</v>
      </c>
      <c r="HC77" s="24">
        <v>1</v>
      </c>
      <c r="HD77" s="24">
        <v>0</v>
      </c>
      <c r="HE77" s="24">
        <v>6</v>
      </c>
      <c r="HF77" s="24">
        <v>3</v>
      </c>
      <c r="HG77" s="24">
        <v>0</v>
      </c>
      <c r="HH77" s="24">
        <v>3</v>
      </c>
      <c r="HI77" s="24">
        <v>0</v>
      </c>
      <c r="HJ77" s="24">
        <v>1</v>
      </c>
      <c r="HK77" s="24">
        <v>1</v>
      </c>
      <c r="HL77" s="24">
        <v>2</v>
      </c>
      <c r="HM77" s="24">
        <v>0</v>
      </c>
      <c r="HO77" s="24">
        <v>21</v>
      </c>
      <c r="HP77" s="24">
        <v>8</v>
      </c>
      <c r="HQ77" s="24">
        <v>9</v>
      </c>
      <c r="HR77" s="24">
        <v>0</v>
      </c>
      <c r="HS77" s="24">
        <v>8</v>
      </c>
      <c r="HT77" s="24">
        <v>10</v>
      </c>
      <c r="HU77" s="24">
        <v>2</v>
      </c>
      <c r="HV77" s="24">
        <v>7</v>
      </c>
      <c r="HW77" s="24">
        <v>1</v>
      </c>
      <c r="HX77" s="24">
        <v>1</v>
      </c>
      <c r="HY77" s="24">
        <v>2</v>
      </c>
      <c r="HZ77" s="24">
        <v>1</v>
      </c>
      <c r="IA77" s="24">
        <v>8</v>
      </c>
      <c r="IB77" s="24">
        <v>1</v>
      </c>
      <c r="IC77" s="24">
        <v>1</v>
      </c>
      <c r="IE77" s="24">
        <v>4</v>
      </c>
      <c r="IF77" s="24">
        <v>16</v>
      </c>
      <c r="IG77" s="24">
        <v>1</v>
      </c>
      <c r="IH77" s="24">
        <v>16</v>
      </c>
      <c r="II77" s="24">
        <v>4</v>
      </c>
      <c r="IJ77" s="24">
        <v>6</v>
      </c>
      <c r="IK77" s="24">
        <v>4</v>
      </c>
      <c r="IL77" s="24">
        <v>10</v>
      </c>
      <c r="IM77" s="24">
        <v>3</v>
      </c>
      <c r="IN77" s="24">
        <v>1</v>
      </c>
      <c r="IO77" s="24">
        <v>4</v>
      </c>
      <c r="IP77" s="24">
        <v>9</v>
      </c>
      <c r="IQ77" s="24">
        <v>8</v>
      </c>
      <c r="IR77" s="24">
        <v>5</v>
      </c>
      <c r="IS77" s="24">
        <v>5</v>
      </c>
      <c r="IT77" s="24">
        <v>6</v>
      </c>
      <c r="IU77" s="24">
        <v>7</v>
      </c>
      <c r="IV77" s="24">
        <v>1</v>
      </c>
      <c r="IW77" s="24">
        <v>3</v>
      </c>
      <c r="IX77" s="24">
        <v>1</v>
      </c>
      <c r="IZ77" s="24">
        <v>3</v>
      </c>
      <c r="JA77" s="24">
        <v>10</v>
      </c>
      <c r="JB77" s="24">
        <v>5</v>
      </c>
      <c r="JC77" s="24">
        <v>3</v>
      </c>
      <c r="JD77" s="24">
        <v>3</v>
      </c>
      <c r="JE77" s="24">
        <v>15</v>
      </c>
      <c r="JF77" s="24">
        <v>24</v>
      </c>
      <c r="JG77" s="24">
        <v>7</v>
      </c>
      <c r="JH77" s="24">
        <v>3</v>
      </c>
      <c r="JK77" s="24">
        <v>13</v>
      </c>
      <c r="JL77" s="24">
        <v>6</v>
      </c>
      <c r="JP77" s="24">
        <v>6</v>
      </c>
      <c r="JR77" s="24">
        <v>9</v>
      </c>
      <c r="JW77" s="24">
        <v>67</v>
      </c>
      <c r="JX77" s="24">
        <v>0</v>
      </c>
      <c r="JY77" s="24">
        <v>14</v>
      </c>
      <c r="JZ77" s="24">
        <v>1</v>
      </c>
      <c r="KA77" s="24">
        <v>11</v>
      </c>
      <c r="KC77" s="24">
        <v>7</v>
      </c>
      <c r="KD77" s="24">
        <v>6</v>
      </c>
      <c r="KE77" s="24">
        <v>14</v>
      </c>
      <c r="KF77" s="24">
        <v>22</v>
      </c>
      <c r="KH77" s="24">
        <v>10</v>
      </c>
      <c r="KI77" s="24">
        <v>7</v>
      </c>
      <c r="KJ77" s="24">
        <v>1</v>
      </c>
      <c r="KL77" s="24">
        <v>0</v>
      </c>
      <c r="KM77" s="24">
        <v>4</v>
      </c>
      <c r="KN77" s="24">
        <v>1</v>
      </c>
      <c r="KO77" s="24">
        <v>1</v>
      </c>
      <c r="KP77" s="24">
        <v>3</v>
      </c>
      <c r="KQ77" s="24">
        <v>21</v>
      </c>
      <c r="KR77" s="24">
        <v>4</v>
      </c>
      <c r="KS77" s="24">
        <v>9</v>
      </c>
      <c r="KT77" s="24">
        <v>0</v>
      </c>
      <c r="KU77" s="24">
        <v>1</v>
      </c>
      <c r="KV77" s="24">
        <v>4</v>
      </c>
      <c r="KW77" s="24">
        <v>3</v>
      </c>
      <c r="KX77" s="24">
        <v>8</v>
      </c>
      <c r="KY77" s="24">
        <v>12</v>
      </c>
      <c r="KZ77" s="24">
        <v>3</v>
      </c>
      <c r="LA77" s="24">
        <v>2</v>
      </c>
      <c r="LB77" s="24">
        <v>9</v>
      </c>
      <c r="LC77" s="24">
        <v>11</v>
      </c>
      <c r="LD77" s="24">
        <v>2</v>
      </c>
      <c r="LE77" s="24">
        <v>19</v>
      </c>
      <c r="LF77" s="24">
        <v>0</v>
      </c>
      <c r="LG77" s="24">
        <v>10</v>
      </c>
      <c r="LH77" s="24">
        <v>8</v>
      </c>
      <c r="LI77" s="24">
        <v>0</v>
      </c>
      <c r="LK77" s="24">
        <v>1</v>
      </c>
      <c r="LL77" s="24">
        <v>1</v>
      </c>
      <c r="LM77" s="24">
        <v>11</v>
      </c>
      <c r="LN77" s="24">
        <v>3</v>
      </c>
      <c r="LO77" s="24">
        <v>27</v>
      </c>
      <c r="LP77" s="24">
        <v>3</v>
      </c>
      <c r="LQ77" s="24">
        <v>3</v>
      </c>
      <c r="LT77" s="24">
        <v>4</v>
      </c>
      <c r="LU77" s="24">
        <v>6</v>
      </c>
      <c r="LV77" s="24">
        <v>2</v>
      </c>
      <c r="LW77" s="24">
        <v>0</v>
      </c>
      <c r="LX77" s="24">
        <v>2</v>
      </c>
      <c r="LY77" s="24">
        <v>0</v>
      </c>
      <c r="LZ77" s="24">
        <v>20</v>
      </c>
      <c r="MA77" s="24">
        <v>1</v>
      </c>
      <c r="MB77" s="24">
        <v>2</v>
      </c>
      <c r="MC77" s="135">
        <v>4</v>
      </c>
      <c r="MD77" s="135">
        <v>3</v>
      </c>
      <c r="ME77" s="135">
        <v>6</v>
      </c>
      <c r="MF77" s="24">
        <v>13</v>
      </c>
      <c r="MG77" s="24">
        <v>8</v>
      </c>
      <c r="ML77" s="24">
        <v>0</v>
      </c>
      <c r="MM77" s="24">
        <v>13</v>
      </c>
      <c r="MN77" s="24">
        <v>24</v>
      </c>
      <c r="MO77" s="24">
        <v>0</v>
      </c>
      <c r="MP77" s="24">
        <v>5</v>
      </c>
      <c r="MQ77" s="24">
        <v>1</v>
      </c>
      <c r="MR77" s="24">
        <v>10</v>
      </c>
      <c r="MS77" s="24">
        <v>5</v>
      </c>
      <c r="MT77" s="24">
        <v>10</v>
      </c>
      <c r="MU77" s="24">
        <v>5</v>
      </c>
      <c r="MV77" s="24">
        <v>12</v>
      </c>
      <c r="MW77" s="24">
        <v>0</v>
      </c>
      <c r="MX77" s="24">
        <v>1</v>
      </c>
      <c r="NA77" s="24">
        <v>1</v>
      </c>
      <c r="NB77" s="24">
        <v>0</v>
      </c>
      <c r="ND77" s="24">
        <v>2</v>
      </c>
      <c r="NF77" s="24">
        <v>1</v>
      </c>
      <c r="NG77" s="24">
        <v>1</v>
      </c>
      <c r="NH77" s="24">
        <v>4</v>
      </c>
      <c r="NI77" s="45"/>
      <c r="NJ77" s="24">
        <v>0</v>
      </c>
      <c r="NK77" s="24">
        <v>0</v>
      </c>
      <c r="NL77" s="24">
        <v>0</v>
      </c>
      <c r="NM77" s="24">
        <v>0</v>
      </c>
      <c r="NN77" s="24">
        <v>0</v>
      </c>
      <c r="NO77" s="24">
        <v>9</v>
      </c>
      <c r="NP77" s="24">
        <v>4</v>
      </c>
      <c r="NQ77" s="24">
        <v>3</v>
      </c>
      <c r="NR77" s="24">
        <v>0</v>
      </c>
      <c r="NS77" s="24">
        <v>5</v>
      </c>
      <c r="NT77" s="24">
        <v>0</v>
      </c>
      <c r="NU77" s="24">
        <v>21</v>
      </c>
      <c r="NV77" s="24">
        <v>32</v>
      </c>
      <c r="NW77" s="24">
        <v>23</v>
      </c>
      <c r="NX77" s="24">
        <v>21</v>
      </c>
      <c r="NY77" s="24">
        <v>2</v>
      </c>
      <c r="NZ77" s="24">
        <v>7</v>
      </c>
      <c r="OA77" s="24">
        <v>8</v>
      </c>
      <c r="OB77" s="24">
        <v>120</v>
      </c>
      <c r="OC77" s="24">
        <v>8</v>
      </c>
      <c r="OD77" s="24">
        <v>4</v>
      </c>
      <c r="OE77" s="24">
        <v>3</v>
      </c>
      <c r="OF77" s="24">
        <v>23</v>
      </c>
      <c r="OG77" s="24">
        <v>16</v>
      </c>
      <c r="OH77" s="24">
        <v>6</v>
      </c>
      <c r="OI77" s="24">
        <v>11</v>
      </c>
      <c r="OJ77" s="24">
        <v>2</v>
      </c>
      <c r="OK77" s="24">
        <v>17</v>
      </c>
      <c r="OL77" s="24">
        <v>0</v>
      </c>
      <c r="ON77" s="24">
        <v>1</v>
      </c>
      <c r="OO77" s="24">
        <v>18</v>
      </c>
      <c r="OP77" s="24">
        <v>1</v>
      </c>
      <c r="OQ77" s="24">
        <v>27</v>
      </c>
      <c r="OR77" s="24">
        <v>0</v>
      </c>
      <c r="OV77" s="40"/>
      <c r="OW77" s="204">
        <f t="shared" si="6"/>
        <v>4732</v>
      </c>
      <c r="OX77" s="6">
        <f t="shared" si="7"/>
        <v>2.3741314000451548E-2</v>
      </c>
      <c r="OY77" s="153"/>
      <c r="OZ77" s="6"/>
      <c r="PA77" s="147"/>
      <c r="PB77" s="147"/>
      <c r="PC77" s="147"/>
      <c r="PD77" s="147"/>
      <c r="PE77" s="147"/>
      <c r="PF77" s="147"/>
      <c r="PG77" s="147"/>
      <c r="PH77" s="147"/>
      <c r="PI77" s="147"/>
      <c r="PJ77" s="147"/>
      <c r="PK77" s="147"/>
      <c r="PL77" s="147"/>
      <c r="PM77" s="147"/>
      <c r="PN77" s="147"/>
      <c r="PO77" s="147"/>
      <c r="PP77" s="147"/>
      <c r="PQ77" s="147"/>
      <c r="PR77" s="147"/>
      <c r="PS77" s="147"/>
      <c r="PT77" s="147"/>
      <c r="PU77" s="147"/>
    </row>
    <row r="78" spans="1:437" s="24" customFormat="1">
      <c r="A78" s="24" t="s">
        <v>38</v>
      </c>
      <c r="B78" s="52">
        <v>0</v>
      </c>
      <c r="D78" s="24">
        <v>0</v>
      </c>
      <c r="F78" s="24">
        <v>0</v>
      </c>
      <c r="H78" s="24">
        <v>3</v>
      </c>
      <c r="I78" s="24">
        <v>1</v>
      </c>
      <c r="J78" s="24">
        <v>0</v>
      </c>
      <c r="K78" s="24">
        <v>0</v>
      </c>
      <c r="R78" s="24">
        <v>0</v>
      </c>
      <c r="S78" s="24">
        <v>33</v>
      </c>
      <c r="T78" s="24">
        <v>0</v>
      </c>
      <c r="U78" s="24">
        <v>0</v>
      </c>
      <c r="V78" s="24">
        <v>0</v>
      </c>
      <c r="W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54">
        <v>5</v>
      </c>
      <c r="AF78" s="24">
        <v>0</v>
      </c>
      <c r="AG78" s="24">
        <v>0</v>
      </c>
      <c r="AI78" s="24">
        <v>0</v>
      </c>
      <c r="AN78" s="24">
        <v>0</v>
      </c>
      <c r="AQ78" s="24">
        <v>0</v>
      </c>
      <c r="AW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I78" s="24">
        <v>0</v>
      </c>
      <c r="BK78" s="24">
        <v>0</v>
      </c>
      <c r="BL78" s="24">
        <v>0</v>
      </c>
      <c r="BM78" s="24">
        <v>0</v>
      </c>
      <c r="BO78" s="24">
        <v>1</v>
      </c>
      <c r="BP78" s="24">
        <v>0</v>
      </c>
      <c r="BQ78" s="24">
        <v>0</v>
      </c>
      <c r="CB78" s="24">
        <v>0</v>
      </c>
      <c r="CE78" s="24">
        <v>0</v>
      </c>
      <c r="CF78" s="24">
        <v>1</v>
      </c>
      <c r="CG78" s="24">
        <v>0</v>
      </c>
      <c r="CH78" s="24">
        <v>0</v>
      </c>
      <c r="CJ78" s="24">
        <v>0</v>
      </c>
      <c r="CN78" s="24">
        <v>0</v>
      </c>
      <c r="CO78" s="24">
        <v>0</v>
      </c>
      <c r="CR78" s="24">
        <v>0</v>
      </c>
      <c r="CW78" s="24">
        <v>0</v>
      </c>
      <c r="DD78" s="24">
        <v>1</v>
      </c>
      <c r="DF78" s="24">
        <v>0</v>
      </c>
      <c r="DH78" s="24">
        <v>0</v>
      </c>
      <c r="DI78" s="24">
        <v>16</v>
      </c>
      <c r="DK78" s="24">
        <v>0</v>
      </c>
      <c r="DL78" s="24">
        <v>0</v>
      </c>
      <c r="DN78" s="24">
        <v>0</v>
      </c>
      <c r="DP78" s="24">
        <v>0</v>
      </c>
      <c r="DT78" s="24">
        <v>0</v>
      </c>
      <c r="DU78" s="24">
        <v>0</v>
      </c>
      <c r="DV78" s="24">
        <v>0</v>
      </c>
      <c r="DW78" s="24">
        <v>0</v>
      </c>
      <c r="DX78" s="24">
        <v>0</v>
      </c>
      <c r="EB78" s="24">
        <v>3</v>
      </c>
      <c r="EE78" s="24">
        <v>0</v>
      </c>
      <c r="EF78" s="24">
        <v>0</v>
      </c>
      <c r="EI78" s="24">
        <v>23</v>
      </c>
      <c r="EJ78" s="24">
        <v>0</v>
      </c>
      <c r="EK78" s="24">
        <v>0</v>
      </c>
      <c r="EN78" s="24">
        <v>0</v>
      </c>
      <c r="EP78" s="24">
        <v>22</v>
      </c>
      <c r="ET78" s="24">
        <v>2</v>
      </c>
      <c r="EZ78" s="24">
        <v>0</v>
      </c>
      <c r="FC78" s="24">
        <v>1</v>
      </c>
      <c r="FF78" s="24">
        <v>0</v>
      </c>
      <c r="FH78" s="24">
        <v>0</v>
      </c>
      <c r="FI78" s="24">
        <v>0</v>
      </c>
      <c r="FJ78" s="24">
        <v>0</v>
      </c>
      <c r="FK78" s="24">
        <v>0</v>
      </c>
      <c r="FL78" s="24">
        <v>0</v>
      </c>
      <c r="FM78" s="24">
        <v>0</v>
      </c>
      <c r="FN78" s="24">
        <v>0</v>
      </c>
      <c r="FO78" s="24">
        <v>0</v>
      </c>
      <c r="FP78" s="24">
        <v>0</v>
      </c>
      <c r="FQ78" s="24">
        <v>0</v>
      </c>
      <c r="FR78" s="24">
        <v>0</v>
      </c>
      <c r="FT78" s="24">
        <v>2</v>
      </c>
      <c r="FU78" s="24">
        <v>0</v>
      </c>
      <c r="FW78" s="24">
        <v>0</v>
      </c>
      <c r="FX78" s="24">
        <v>0</v>
      </c>
      <c r="FZ78" s="24">
        <v>0</v>
      </c>
      <c r="GA78" s="24">
        <v>2</v>
      </c>
      <c r="GB78" s="24">
        <v>0</v>
      </c>
      <c r="GD78" s="24">
        <v>0</v>
      </c>
      <c r="GF78" s="24">
        <v>0</v>
      </c>
      <c r="GG78" s="24">
        <v>0</v>
      </c>
      <c r="GJ78" s="24">
        <v>0</v>
      </c>
      <c r="GK78" s="24">
        <v>0</v>
      </c>
      <c r="GM78" s="24">
        <v>0</v>
      </c>
      <c r="GN78" s="24">
        <v>0</v>
      </c>
      <c r="GO78" s="24">
        <v>0</v>
      </c>
      <c r="GP78" s="24">
        <v>0</v>
      </c>
      <c r="GR78" s="24">
        <v>2</v>
      </c>
      <c r="GS78" s="24">
        <v>13</v>
      </c>
      <c r="GT78" s="24">
        <v>23</v>
      </c>
      <c r="GU78" s="24">
        <v>30</v>
      </c>
      <c r="GW78" s="24">
        <v>0</v>
      </c>
      <c r="GX78" s="24">
        <v>2</v>
      </c>
      <c r="GY78" s="24">
        <v>2</v>
      </c>
      <c r="GZ78" s="24">
        <v>2</v>
      </c>
      <c r="HB78" s="24">
        <v>0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2</v>
      </c>
      <c r="HL78" s="24">
        <v>1</v>
      </c>
      <c r="HM78" s="24">
        <v>2</v>
      </c>
      <c r="HO78" s="24">
        <v>0</v>
      </c>
      <c r="HP78" s="24">
        <v>1</v>
      </c>
      <c r="HQ78" s="24">
        <v>0</v>
      </c>
      <c r="HR78" s="24">
        <v>0</v>
      </c>
      <c r="HS78" s="24">
        <v>0</v>
      </c>
      <c r="HT78" s="24">
        <v>7</v>
      </c>
      <c r="HU78" s="24">
        <v>0</v>
      </c>
      <c r="HV78" s="24">
        <v>0</v>
      </c>
      <c r="HW78" s="24">
        <v>0</v>
      </c>
      <c r="HY78" s="24">
        <v>0</v>
      </c>
      <c r="IA78" s="24">
        <v>0</v>
      </c>
      <c r="IB78" s="24">
        <v>0</v>
      </c>
      <c r="IC78" s="24">
        <v>1</v>
      </c>
      <c r="IE78" s="24">
        <v>0</v>
      </c>
      <c r="IF78" s="24">
        <v>0</v>
      </c>
      <c r="IH78" s="24">
        <v>0</v>
      </c>
      <c r="II78" s="24">
        <v>0</v>
      </c>
      <c r="IJ78" s="24">
        <v>0</v>
      </c>
      <c r="IK78" s="24">
        <v>0</v>
      </c>
      <c r="IL78" s="24">
        <v>0</v>
      </c>
      <c r="IM78" s="24">
        <v>0</v>
      </c>
      <c r="IN78" s="24">
        <v>0</v>
      </c>
      <c r="IO78" s="24">
        <v>0</v>
      </c>
      <c r="IP78" s="24">
        <v>0</v>
      </c>
      <c r="IQ78" s="24">
        <v>0</v>
      </c>
      <c r="IR78" s="24">
        <v>0</v>
      </c>
      <c r="IS78" s="24">
        <v>0</v>
      </c>
      <c r="IT78" s="24">
        <v>0</v>
      </c>
      <c r="IU78" s="24">
        <v>0</v>
      </c>
      <c r="IV78" s="24">
        <v>0</v>
      </c>
      <c r="IW78" s="24">
        <v>0</v>
      </c>
      <c r="IX78" s="24">
        <v>0</v>
      </c>
      <c r="IZ78" s="24">
        <v>0</v>
      </c>
      <c r="JA78" s="24">
        <v>1</v>
      </c>
      <c r="JB78" s="24">
        <v>0</v>
      </c>
      <c r="JC78" s="24">
        <v>0</v>
      </c>
      <c r="JD78" s="24">
        <v>0</v>
      </c>
      <c r="JE78" s="24">
        <v>1</v>
      </c>
      <c r="JF78" s="24">
        <v>0</v>
      </c>
      <c r="JG78" s="24">
        <v>1</v>
      </c>
      <c r="JH78" s="24">
        <v>0</v>
      </c>
      <c r="JW78" s="24">
        <v>0</v>
      </c>
      <c r="JX78" s="24">
        <v>0</v>
      </c>
      <c r="JZ78" s="24">
        <v>0</v>
      </c>
      <c r="KA78" s="24">
        <v>0</v>
      </c>
      <c r="KD78" s="24">
        <v>0</v>
      </c>
      <c r="KE78" s="24">
        <v>0</v>
      </c>
      <c r="KF78" s="24">
        <v>0</v>
      </c>
      <c r="KH78" s="24">
        <v>0</v>
      </c>
      <c r="KJ78" s="24">
        <v>0</v>
      </c>
      <c r="KL78" s="24">
        <v>0</v>
      </c>
      <c r="KM78" s="24">
        <v>25</v>
      </c>
      <c r="KN78" s="24">
        <v>26</v>
      </c>
      <c r="KO78" s="24">
        <v>0</v>
      </c>
      <c r="KP78" s="24">
        <v>1</v>
      </c>
      <c r="KQ78" s="24">
        <v>0</v>
      </c>
      <c r="KR78" s="24">
        <v>0</v>
      </c>
      <c r="KS78" s="24">
        <v>0</v>
      </c>
      <c r="KT78" s="24">
        <v>0</v>
      </c>
      <c r="KU78" s="24">
        <v>5</v>
      </c>
      <c r="KY78" s="24">
        <v>0</v>
      </c>
      <c r="KZ78" s="24">
        <v>0</v>
      </c>
      <c r="LB78" s="24">
        <v>0</v>
      </c>
      <c r="LC78" s="24">
        <v>0</v>
      </c>
      <c r="LE78" s="24">
        <v>0</v>
      </c>
      <c r="LF78" s="24">
        <v>0</v>
      </c>
      <c r="LI78" s="24">
        <v>0</v>
      </c>
      <c r="LL78" s="24">
        <v>0</v>
      </c>
      <c r="LM78" s="24">
        <v>1</v>
      </c>
      <c r="LN78" s="24">
        <v>0</v>
      </c>
      <c r="LP78" s="24">
        <v>1</v>
      </c>
      <c r="LQ78" s="24">
        <v>2</v>
      </c>
      <c r="LR78" s="24">
        <v>1</v>
      </c>
      <c r="LT78" s="24">
        <v>0</v>
      </c>
      <c r="LU78" s="24">
        <v>0</v>
      </c>
      <c r="LV78" s="24">
        <v>0</v>
      </c>
      <c r="LW78" s="24">
        <v>0</v>
      </c>
      <c r="LY78" s="24">
        <v>0</v>
      </c>
      <c r="LZ78" s="24">
        <v>4</v>
      </c>
      <c r="MA78" s="24">
        <v>1</v>
      </c>
      <c r="MC78" s="136">
        <v>2</v>
      </c>
      <c r="MD78" s="136">
        <v>0</v>
      </c>
      <c r="ME78" s="136">
        <v>0</v>
      </c>
      <c r="MG78" s="24">
        <v>0</v>
      </c>
      <c r="ML78" s="24">
        <v>0</v>
      </c>
      <c r="MM78" s="24">
        <v>0</v>
      </c>
      <c r="MN78" s="24">
        <v>0</v>
      </c>
      <c r="MO78" s="24">
        <v>0</v>
      </c>
      <c r="MP78" s="24">
        <v>0</v>
      </c>
      <c r="MQ78" s="24">
        <v>0</v>
      </c>
      <c r="MR78" s="24">
        <v>12</v>
      </c>
      <c r="MV78" s="24">
        <v>0</v>
      </c>
      <c r="MW78" s="24">
        <v>0</v>
      </c>
      <c r="NB78" s="24">
        <v>1</v>
      </c>
      <c r="NF78" s="24">
        <v>0</v>
      </c>
      <c r="NG78" s="24">
        <v>5</v>
      </c>
      <c r="NH78" s="24">
        <v>8</v>
      </c>
      <c r="NI78" s="45"/>
      <c r="NJ78" s="24">
        <v>0</v>
      </c>
      <c r="NK78" s="24">
        <v>0</v>
      </c>
      <c r="NL78" s="24">
        <v>0</v>
      </c>
      <c r="NM78" s="24">
        <v>0</v>
      </c>
      <c r="NN78" s="24">
        <v>0</v>
      </c>
      <c r="NO78" s="24">
        <v>0</v>
      </c>
      <c r="NQ78" s="24">
        <v>0</v>
      </c>
      <c r="NR78" s="24">
        <v>0</v>
      </c>
      <c r="NT78" s="24">
        <v>1</v>
      </c>
      <c r="NU78" s="24">
        <v>0</v>
      </c>
      <c r="NW78" s="24">
        <v>0</v>
      </c>
      <c r="NX78" s="24">
        <v>2</v>
      </c>
      <c r="NY78" s="24">
        <v>0</v>
      </c>
      <c r="OB78" s="24">
        <v>0</v>
      </c>
      <c r="OE78" s="24">
        <v>0</v>
      </c>
      <c r="OF78" s="24">
        <v>0</v>
      </c>
      <c r="OG78" s="24">
        <v>2</v>
      </c>
      <c r="OH78" s="24">
        <v>1</v>
      </c>
      <c r="OI78" s="24">
        <v>0</v>
      </c>
      <c r="OJ78" s="24">
        <v>0</v>
      </c>
      <c r="OL78" s="24">
        <v>0</v>
      </c>
      <c r="ON78" s="24">
        <v>1</v>
      </c>
      <c r="OO78" s="24">
        <v>0</v>
      </c>
      <c r="OP78" s="24">
        <v>0</v>
      </c>
      <c r="OQ78" s="24">
        <v>0</v>
      </c>
      <c r="OR78" s="24">
        <v>1</v>
      </c>
      <c r="OV78" s="40"/>
      <c r="OW78" s="204">
        <f t="shared" si="6"/>
        <v>310</v>
      </c>
      <c r="OX78" s="6">
        <f t="shared" si="7"/>
        <v>1.5553269949577302E-3</v>
      </c>
      <c r="OY78" s="153"/>
      <c r="OZ78" s="6"/>
      <c r="PA78" s="147"/>
      <c r="PB78" s="147"/>
      <c r="PC78" s="147"/>
      <c r="PD78" s="147"/>
      <c r="PE78" s="147"/>
      <c r="PF78" s="147"/>
      <c r="PG78" s="147"/>
      <c r="PH78" s="147"/>
      <c r="PI78" s="147"/>
      <c r="PJ78" s="147"/>
      <c r="PK78" s="147"/>
      <c r="PL78" s="147"/>
      <c r="PM78" s="147"/>
      <c r="PN78" s="147"/>
      <c r="PO78" s="147"/>
      <c r="PP78" s="147"/>
      <c r="PQ78" s="147"/>
      <c r="PR78" s="147"/>
      <c r="PS78" s="147"/>
      <c r="PT78" s="147"/>
      <c r="PU78" s="147"/>
    </row>
    <row r="79" spans="1:437" s="3" customFormat="1">
      <c r="A79" s="5" t="s">
        <v>41</v>
      </c>
      <c r="AD79" s="4"/>
      <c r="MM79" s="114"/>
      <c r="OW79" s="155"/>
      <c r="OX79" s="169"/>
      <c r="OY79" s="166"/>
      <c r="OZ79" s="169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</row>
    <row r="80" spans="1:437" s="7" customFormat="1">
      <c r="A80" s="7" t="s">
        <v>42</v>
      </c>
      <c r="B80" s="7">
        <v>78000</v>
      </c>
      <c r="C80" s="7">
        <v>1213047</v>
      </c>
      <c r="D80" s="7">
        <v>330643</v>
      </c>
      <c r="E80" s="7">
        <v>768939</v>
      </c>
      <c r="F80" s="7">
        <v>613658</v>
      </c>
      <c r="G80" s="7">
        <v>336871</v>
      </c>
      <c r="H80" s="7">
        <v>2181135</v>
      </c>
      <c r="I80" s="7">
        <v>404004</v>
      </c>
      <c r="J80" s="7">
        <v>0</v>
      </c>
      <c r="K80" s="7">
        <v>431016</v>
      </c>
      <c r="L80" s="7">
        <v>616087</v>
      </c>
      <c r="M80" s="7">
        <v>707791</v>
      </c>
      <c r="N80" s="7">
        <v>55178</v>
      </c>
      <c r="O80" s="7">
        <v>49987</v>
      </c>
      <c r="P80" s="7">
        <v>49987</v>
      </c>
      <c r="Q80" s="7">
        <v>393612</v>
      </c>
      <c r="R80" s="7">
        <v>1030186</v>
      </c>
      <c r="S80" s="7">
        <v>0</v>
      </c>
      <c r="T80" s="7">
        <v>392228</v>
      </c>
      <c r="U80" s="7">
        <v>130404</v>
      </c>
      <c r="V80" s="7">
        <v>167046</v>
      </c>
      <c r="W80" s="7">
        <v>165546</v>
      </c>
      <c r="X80" s="7">
        <v>169324</v>
      </c>
      <c r="Y80" s="7">
        <v>291326</v>
      </c>
      <c r="Z80" s="7">
        <v>142553</v>
      </c>
      <c r="AA80" s="7">
        <v>468103</v>
      </c>
      <c r="AB80" s="7">
        <v>349198</v>
      </c>
      <c r="AC80" s="7">
        <v>244403</v>
      </c>
      <c r="AD80" s="7">
        <v>8865621</v>
      </c>
      <c r="AE80" s="7">
        <v>1263260</v>
      </c>
      <c r="AF80" s="7">
        <v>144000</v>
      </c>
      <c r="BB80" s="7">
        <v>128713</v>
      </c>
      <c r="BC80" s="7">
        <v>421813</v>
      </c>
      <c r="BD80" s="7">
        <v>614309</v>
      </c>
      <c r="BE80" s="7">
        <v>256479</v>
      </c>
      <c r="BF80" s="7">
        <v>667866</v>
      </c>
      <c r="BG80" s="7">
        <v>555452</v>
      </c>
      <c r="BI80" s="7">
        <v>180138</v>
      </c>
      <c r="BJ80" s="7">
        <v>2938406</v>
      </c>
      <c r="BK80" s="7">
        <v>2967311</v>
      </c>
      <c r="BL80" s="7">
        <v>0</v>
      </c>
      <c r="BM80" s="7">
        <v>0</v>
      </c>
      <c r="BN80" s="7">
        <v>1141390</v>
      </c>
      <c r="BO80" s="7">
        <v>846768</v>
      </c>
      <c r="BP80" s="7">
        <v>800151</v>
      </c>
      <c r="BQ80" s="7">
        <v>1161071</v>
      </c>
      <c r="BR80" s="7">
        <v>776701</v>
      </c>
      <c r="BS80" s="7">
        <v>651461</v>
      </c>
      <c r="BT80" s="7">
        <v>800151</v>
      </c>
      <c r="BU80" s="7">
        <v>1708355</v>
      </c>
      <c r="BV80" s="7">
        <v>1083375</v>
      </c>
      <c r="BW80" s="7">
        <v>1242952</v>
      </c>
      <c r="BX80" s="7">
        <v>275383</v>
      </c>
      <c r="BY80" s="7">
        <v>607552</v>
      </c>
      <c r="BZ80" s="7">
        <v>645942</v>
      </c>
      <c r="CA80" s="7">
        <v>1166154</v>
      </c>
      <c r="CB80" s="7">
        <v>269055</v>
      </c>
      <c r="CC80" s="7">
        <v>528194</v>
      </c>
      <c r="CD80" s="7">
        <v>281066</v>
      </c>
      <c r="CE80" s="7">
        <v>1110030</v>
      </c>
      <c r="CF80" s="7">
        <v>1863088</v>
      </c>
      <c r="CG80" s="7">
        <v>769924</v>
      </c>
      <c r="CH80" s="7">
        <v>31731</v>
      </c>
      <c r="DD80" s="7">
        <v>614666</v>
      </c>
      <c r="DE80" s="7">
        <v>3021222</v>
      </c>
      <c r="DF80" s="7">
        <v>122500</v>
      </c>
      <c r="DG80" s="7">
        <v>523963</v>
      </c>
      <c r="DH80" s="7">
        <v>597586</v>
      </c>
      <c r="DI80" s="7">
        <v>530046</v>
      </c>
      <c r="DJ80" s="7">
        <v>369325</v>
      </c>
      <c r="DK80" s="7">
        <v>706698</v>
      </c>
      <c r="DL80" s="7">
        <v>418497</v>
      </c>
      <c r="DM80" s="7">
        <v>1193785</v>
      </c>
      <c r="DN80" s="7">
        <v>789414</v>
      </c>
      <c r="DO80" s="7">
        <v>1474722</v>
      </c>
      <c r="DP80" s="7">
        <v>1661533</v>
      </c>
      <c r="DQ80" s="7">
        <v>307589</v>
      </c>
      <c r="DR80" s="7">
        <v>313355</v>
      </c>
      <c r="DS80" s="7">
        <v>51710</v>
      </c>
      <c r="DT80" s="7">
        <v>958370</v>
      </c>
      <c r="DU80" s="7">
        <v>273161</v>
      </c>
      <c r="DV80" s="7">
        <v>265296</v>
      </c>
      <c r="DW80" s="7">
        <v>1093034</v>
      </c>
      <c r="DX80" s="7">
        <v>1221923</v>
      </c>
      <c r="DY80" s="7">
        <v>753294</v>
      </c>
      <c r="DZ80" s="7">
        <v>1022144</v>
      </c>
      <c r="EA80" s="7">
        <v>506169</v>
      </c>
      <c r="EB80" s="7">
        <v>446504</v>
      </c>
      <c r="EC80" s="7">
        <v>486377</v>
      </c>
      <c r="ED80" s="7">
        <v>425953</v>
      </c>
      <c r="EE80" s="7">
        <v>40936</v>
      </c>
      <c r="EF80" s="7">
        <v>472506</v>
      </c>
      <c r="EG80" s="7">
        <v>220837</v>
      </c>
      <c r="EH80" s="7">
        <v>0</v>
      </c>
      <c r="EI80" s="7">
        <v>62771</v>
      </c>
      <c r="EJ80" s="7">
        <v>151</v>
      </c>
      <c r="EK80" s="7">
        <v>44304</v>
      </c>
      <c r="EL80" s="7">
        <v>129838</v>
      </c>
      <c r="EM80" s="7">
        <v>780777</v>
      </c>
      <c r="EN80" s="7">
        <v>1550914</v>
      </c>
      <c r="EO80" s="7">
        <v>488119</v>
      </c>
      <c r="EP80" s="7">
        <v>0</v>
      </c>
      <c r="EQ80" s="7">
        <v>142177</v>
      </c>
      <c r="ER80" s="7">
        <v>701328</v>
      </c>
      <c r="ES80" s="7">
        <v>666992</v>
      </c>
      <c r="ET80" s="7">
        <v>630617</v>
      </c>
      <c r="EU80" s="7">
        <v>204811</v>
      </c>
      <c r="EV80" s="7">
        <v>43970</v>
      </c>
      <c r="EW80" s="7">
        <v>146856</v>
      </c>
      <c r="EX80" s="7">
        <v>634141</v>
      </c>
      <c r="EY80" s="7">
        <v>298049</v>
      </c>
      <c r="EZ80" s="7">
        <v>229801</v>
      </c>
      <c r="FA80" s="7">
        <v>757701</v>
      </c>
      <c r="FB80" s="7">
        <v>443118</v>
      </c>
      <c r="FC80" s="7">
        <v>644725</v>
      </c>
      <c r="FD80" s="7">
        <v>383049</v>
      </c>
      <c r="FE80" s="7">
        <v>1265975</v>
      </c>
      <c r="FF80" s="7">
        <v>105000</v>
      </c>
      <c r="FG80" s="7">
        <v>130968</v>
      </c>
      <c r="FH80" s="7">
        <v>118175</v>
      </c>
      <c r="FI80" s="7">
        <v>282560</v>
      </c>
      <c r="FJ80" s="7">
        <v>169457</v>
      </c>
      <c r="FK80" s="7">
        <v>546104</v>
      </c>
      <c r="FL80" s="7">
        <v>325853</v>
      </c>
      <c r="FM80" s="7">
        <v>656883</v>
      </c>
      <c r="FN80" s="7">
        <v>514578</v>
      </c>
      <c r="FO80" s="7">
        <v>564969</v>
      </c>
      <c r="FP80" s="7">
        <v>196620</v>
      </c>
      <c r="FQ80" s="7">
        <v>83318</v>
      </c>
      <c r="FR80" s="7">
        <v>214930</v>
      </c>
      <c r="FS80" s="7">
        <v>458978</v>
      </c>
      <c r="FT80" s="7">
        <v>114141</v>
      </c>
      <c r="FU80" s="7">
        <v>91982</v>
      </c>
      <c r="FV80" s="7">
        <v>8857522</v>
      </c>
      <c r="FW80" s="7">
        <v>1262576</v>
      </c>
      <c r="FX80" s="7">
        <v>980834</v>
      </c>
      <c r="FY80" s="7">
        <v>433718</v>
      </c>
      <c r="FZ80" s="7">
        <v>121849</v>
      </c>
      <c r="GA80" s="7">
        <v>178357</v>
      </c>
      <c r="GB80" s="7">
        <v>664261</v>
      </c>
      <c r="GC80" s="7">
        <v>369325</v>
      </c>
      <c r="GD80" s="7">
        <v>2459086</v>
      </c>
      <c r="GE80" s="7">
        <v>504721</v>
      </c>
      <c r="GF80" s="7">
        <v>512151</v>
      </c>
      <c r="GG80" s="7">
        <v>503577</v>
      </c>
      <c r="GH80" s="7">
        <v>726965</v>
      </c>
      <c r="GI80" s="7">
        <v>217862</v>
      </c>
      <c r="GJ80" s="7">
        <v>999212</v>
      </c>
      <c r="GK80" s="7">
        <v>178514</v>
      </c>
      <c r="GL80" s="7">
        <v>189046</v>
      </c>
      <c r="GM80" s="7">
        <v>928682</v>
      </c>
      <c r="GN80" s="7">
        <v>0</v>
      </c>
      <c r="GO80" s="7">
        <v>211836</v>
      </c>
      <c r="GP80" s="7">
        <v>460733</v>
      </c>
      <c r="GQ80" s="7">
        <v>583757</v>
      </c>
      <c r="GR80" s="7">
        <v>417427</v>
      </c>
      <c r="GS80" s="7">
        <v>0</v>
      </c>
      <c r="GV80" s="7">
        <v>4112949</v>
      </c>
      <c r="GW80" s="7">
        <v>259212</v>
      </c>
      <c r="GX80" s="7">
        <v>584860</v>
      </c>
      <c r="GY80" s="7">
        <v>564650</v>
      </c>
      <c r="GZ80" s="7">
        <v>667326</v>
      </c>
      <c r="HA80" s="7">
        <v>1113561</v>
      </c>
      <c r="HB80" s="7">
        <v>498222</v>
      </c>
      <c r="HC80" s="7">
        <v>140910</v>
      </c>
      <c r="HD80" s="7">
        <v>409828</v>
      </c>
      <c r="HE80" s="7">
        <v>1764140</v>
      </c>
      <c r="HF80" s="7">
        <v>2008041</v>
      </c>
      <c r="HG80" s="7">
        <v>895870</v>
      </c>
      <c r="HH80" s="7">
        <v>1440757</v>
      </c>
      <c r="HI80" s="7">
        <v>684058</v>
      </c>
      <c r="HJ80" s="7">
        <v>443691</v>
      </c>
      <c r="HK80" s="7">
        <v>829280</v>
      </c>
      <c r="HL80" s="7">
        <v>296723</v>
      </c>
      <c r="HM80" s="7">
        <v>234089</v>
      </c>
      <c r="HN80" s="7">
        <v>828660</v>
      </c>
      <c r="HO80" s="7">
        <v>963670</v>
      </c>
      <c r="HP80" s="7">
        <v>1001501</v>
      </c>
      <c r="HQ80" s="7">
        <v>573448</v>
      </c>
      <c r="HR80" s="7">
        <v>243835</v>
      </c>
      <c r="HS80" s="7">
        <v>520449</v>
      </c>
      <c r="HT80" s="7">
        <v>521720</v>
      </c>
      <c r="HU80" s="7">
        <v>662808</v>
      </c>
      <c r="HV80" s="7">
        <v>517985</v>
      </c>
      <c r="HW80" s="7">
        <v>230986</v>
      </c>
      <c r="HX80" s="7">
        <v>1098418</v>
      </c>
      <c r="HY80" s="7">
        <v>621587</v>
      </c>
      <c r="HZ80" s="7">
        <v>207736</v>
      </c>
      <c r="IA80" s="7">
        <v>881868</v>
      </c>
      <c r="IB80" s="7">
        <v>211837</v>
      </c>
      <c r="IC80" s="7">
        <v>0</v>
      </c>
      <c r="ID80" s="7">
        <v>117975</v>
      </c>
      <c r="IE80" s="7">
        <v>739139</v>
      </c>
      <c r="IF80" s="7">
        <v>37923</v>
      </c>
      <c r="IG80" s="7">
        <v>68154</v>
      </c>
      <c r="IH80" s="7">
        <v>1055434</v>
      </c>
      <c r="II80" s="7">
        <v>0</v>
      </c>
      <c r="IJ80" s="7">
        <v>109471</v>
      </c>
      <c r="IK80" s="7">
        <v>190718</v>
      </c>
      <c r="IL80" s="7">
        <v>330536</v>
      </c>
      <c r="IM80" s="7">
        <v>176928</v>
      </c>
      <c r="IN80" s="7">
        <v>409141</v>
      </c>
      <c r="IO80" s="7">
        <v>302056</v>
      </c>
      <c r="IP80" s="7">
        <v>264395</v>
      </c>
      <c r="IQ80" s="7">
        <v>214197</v>
      </c>
      <c r="IR80" s="7">
        <v>12942</v>
      </c>
      <c r="IS80" s="7">
        <v>302017</v>
      </c>
      <c r="IT80" s="7">
        <v>15021</v>
      </c>
      <c r="IU80" s="7">
        <v>103791</v>
      </c>
      <c r="IV80" s="7">
        <v>43055</v>
      </c>
      <c r="IW80" s="7">
        <v>408691</v>
      </c>
      <c r="IX80" s="7">
        <v>53094</v>
      </c>
      <c r="IY80" s="7">
        <v>37097</v>
      </c>
      <c r="IZ80" s="7">
        <v>1084939</v>
      </c>
      <c r="JA80" s="7">
        <v>46308</v>
      </c>
      <c r="JB80" s="7">
        <v>0</v>
      </c>
      <c r="JC80" s="7">
        <v>2791304</v>
      </c>
      <c r="JD80" s="7">
        <v>159000</v>
      </c>
      <c r="JE80" s="7">
        <v>1057133</v>
      </c>
      <c r="JF80" s="7">
        <v>474669</v>
      </c>
      <c r="JG80" s="7">
        <v>587760</v>
      </c>
      <c r="JH80" s="7">
        <v>214945</v>
      </c>
      <c r="JI80" s="7">
        <v>2819899.59</v>
      </c>
      <c r="JJ80" s="7">
        <v>2694820</v>
      </c>
      <c r="JK80" s="7">
        <v>2898922</v>
      </c>
      <c r="JL80" s="64">
        <v>1653312</v>
      </c>
      <c r="JM80" s="7">
        <v>2771901</v>
      </c>
      <c r="JN80" s="7">
        <v>2832135</v>
      </c>
      <c r="JO80" s="7">
        <v>2881799</v>
      </c>
      <c r="JP80" s="7">
        <v>2136528</v>
      </c>
      <c r="JQ80" s="7">
        <v>2919100.39</v>
      </c>
      <c r="JR80" s="7">
        <v>1518235</v>
      </c>
      <c r="JS80" s="7">
        <v>2571607</v>
      </c>
      <c r="JT80" s="7">
        <v>3027323.28</v>
      </c>
      <c r="JU80" s="7">
        <v>4262087</v>
      </c>
      <c r="JV80" s="7">
        <v>2651588</v>
      </c>
      <c r="JW80" s="7">
        <v>3077732</v>
      </c>
      <c r="JX80" s="7">
        <v>210686</v>
      </c>
      <c r="JY80" s="7">
        <v>801480</v>
      </c>
      <c r="JZ80" s="7">
        <v>17108</v>
      </c>
      <c r="KA80" s="7">
        <v>233176</v>
      </c>
      <c r="KB80" s="7">
        <v>872366</v>
      </c>
      <c r="KC80" s="7">
        <v>316409</v>
      </c>
      <c r="KD80" s="7">
        <v>526650</v>
      </c>
      <c r="KE80" s="7">
        <v>449866</v>
      </c>
      <c r="KF80" s="7">
        <v>404937</v>
      </c>
      <c r="KG80" s="7">
        <v>440777</v>
      </c>
      <c r="KH80" s="65">
        <v>150632</v>
      </c>
      <c r="KI80" s="7">
        <v>158871</v>
      </c>
      <c r="KJ80" s="7">
        <v>264201</v>
      </c>
      <c r="KK80" s="7">
        <v>490738</v>
      </c>
      <c r="KL80" s="7">
        <v>347740</v>
      </c>
      <c r="KM80" s="7">
        <v>1051997</v>
      </c>
      <c r="KN80" s="7">
        <v>854522</v>
      </c>
      <c r="KO80" s="7">
        <v>498222</v>
      </c>
      <c r="KP80" s="7">
        <v>0</v>
      </c>
      <c r="KQ80" s="7">
        <v>446532</v>
      </c>
      <c r="KR80" s="7">
        <v>0</v>
      </c>
      <c r="KT80" s="7">
        <v>1099067</v>
      </c>
      <c r="KU80" s="7">
        <v>93350</v>
      </c>
      <c r="KV80" s="7">
        <v>398908</v>
      </c>
      <c r="KW80" s="7">
        <v>249088</v>
      </c>
      <c r="KY80" s="7">
        <v>172404</v>
      </c>
      <c r="KZ80" s="7">
        <v>123635</v>
      </c>
      <c r="LA80" s="7">
        <v>253533</v>
      </c>
      <c r="LB80" s="7">
        <v>1224425</v>
      </c>
      <c r="LC80" s="7">
        <v>490356</v>
      </c>
      <c r="LD80" s="7">
        <v>193908</v>
      </c>
      <c r="LE80" s="7">
        <v>1372379</v>
      </c>
      <c r="LF80" s="7">
        <v>822027</v>
      </c>
      <c r="LG80" s="7">
        <v>3545424</v>
      </c>
      <c r="LH80" s="7">
        <v>90993</v>
      </c>
      <c r="LI80" s="7">
        <v>446279</v>
      </c>
      <c r="LJ80" s="7">
        <v>2984468</v>
      </c>
      <c r="LK80" s="7">
        <v>175087</v>
      </c>
      <c r="LL80" s="7">
        <v>274989</v>
      </c>
      <c r="LM80" s="7">
        <v>307248</v>
      </c>
      <c r="LN80" s="7">
        <v>174008</v>
      </c>
      <c r="LO80" s="7">
        <v>1082749</v>
      </c>
      <c r="LP80" s="7">
        <v>5857678</v>
      </c>
      <c r="LQ80" s="7">
        <v>409246</v>
      </c>
      <c r="LR80" s="7">
        <v>575053</v>
      </c>
      <c r="LS80" s="7">
        <v>222191</v>
      </c>
      <c r="LT80" s="7">
        <v>0</v>
      </c>
      <c r="LU80" s="7">
        <v>1014183</v>
      </c>
      <c r="LV80" s="7">
        <v>202507</v>
      </c>
      <c r="LW80" s="7">
        <v>344332</v>
      </c>
      <c r="LX80" s="7">
        <v>444294</v>
      </c>
      <c r="LY80" s="7">
        <v>679134</v>
      </c>
      <c r="LZ80" s="7">
        <v>508079</v>
      </c>
      <c r="MA80" s="7">
        <v>35900</v>
      </c>
      <c r="MB80" s="7">
        <v>11740</v>
      </c>
      <c r="MC80" s="7">
        <v>55709</v>
      </c>
      <c r="MD80" s="7">
        <v>90867</v>
      </c>
      <c r="ME80" s="7">
        <v>220701</v>
      </c>
      <c r="MF80" s="7">
        <v>208966</v>
      </c>
      <c r="MG80" s="7">
        <v>230852</v>
      </c>
      <c r="MH80" s="7">
        <v>137147</v>
      </c>
      <c r="MI80" s="7">
        <v>257775</v>
      </c>
      <c r="MJ80" s="7">
        <v>1172763</v>
      </c>
      <c r="MK80" s="7">
        <v>120938</v>
      </c>
      <c r="ML80" s="7">
        <v>1251341</v>
      </c>
      <c r="MM80" s="7">
        <v>1477986</v>
      </c>
      <c r="MN80" s="7">
        <v>696124</v>
      </c>
      <c r="MO80" s="7">
        <v>7636822</v>
      </c>
      <c r="MP80" s="7">
        <v>249311</v>
      </c>
      <c r="MQ80" s="7">
        <v>588585</v>
      </c>
      <c r="MR80" s="7">
        <v>462584</v>
      </c>
      <c r="MS80" s="7">
        <v>1235378</v>
      </c>
      <c r="MT80" s="7">
        <v>1364153</v>
      </c>
      <c r="MU80" s="7">
        <v>74432</v>
      </c>
      <c r="MV80" s="7">
        <v>1263066</v>
      </c>
      <c r="MW80" s="7">
        <v>125404</v>
      </c>
      <c r="MX80" s="7">
        <v>275166</v>
      </c>
      <c r="MY80" s="7">
        <v>957107</v>
      </c>
      <c r="MZ80" s="7">
        <v>2039986</v>
      </c>
      <c r="NA80" s="7">
        <v>99705</v>
      </c>
      <c r="NB80" s="7">
        <v>258719</v>
      </c>
      <c r="NC80" s="7">
        <v>103771</v>
      </c>
      <c r="ND80" s="7">
        <v>0</v>
      </c>
      <c r="NE80" s="7">
        <v>491393</v>
      </c>
      <c r="NF80" s="7">
        <v>490204</v>
      </c>
      <c r="NG80" s="7">
        <v>371804</v>
      </c>
      <c r="NH80" s="7">
        <v>444120</v>
      </c>
      <c r="NI80" s="35"/>
      <c r="NJ80" s="7">
        <v>557679</v>
      </c>
      <c r="NK80" s="7">
        <v>347558</v>
      </c>
      <c r="NL80" s="7">
        <v>646876</v>
      </c>
      <c r="NM80" s="7">
        <v>675418</v>
      </c>
      <c r="NN80" s="7">
        <v>687911</v>
      </c>
      <c r="NO80" s="7">
        <v>164729</v>
      </c>
      <c r="NP80" s="7">
        <v>735068</v>
      </c>
      <c r="NQ80" s="7">
        <v>564012</v>
      </c>
      <c r="NR80" s="7">
        <v>185043</v>
      </c>
      <c r="NS80" s="7">
        <v>261125</v>
      </c>
      <c r="NT80" s="7">
        <v>161504</v>
      </c>
      <c r="NU80" s="7">
        <v>947707</v>
      </c>
      <c r="NW80" s="7">
        <v>706698</v>
      </c>
      <c r="NX80" s="7">
        <v>733960</v>
      </c>
      <c r="NY80" s="7">
        <v>95947</v>
      </c>
      <c r="NZ80" s="7">
        <v>40486</v>
      </c>
      <c r="OA80" s="7">
        <v>1344306</v>
      </c>
      <c r="OB80" s="7">
        <v>6555418</v>
      </c>
      <c r="OC80" s="7">
        <v>1378753</v>
      </c>
      <c r="OD80" s="7">
        <v>0</v>
      </c>
      <c r="OE80" s="7">
        <v>86508</v>
      </c>
      <c r="OF80" s="7">
        <v>760069</v>
      </c>
      <c r="OG80" s="7">
        <v>543870</v>
      </c>
      <c r="OH80" s="7">
        <v>0</v>
      </c>
      <c r="OI80" s="7">
        <v>0</v>
      </c>
      <c r="OJ80" s="7">
        <v>664669</v>
      </c>
      <c r="OK80" s="7">
        <v>258580</v>
      </c>
      <c r="OL80" s="7">
        <v>622136</v>
      </c>
      <c r="OM80" s="7">
        <v>709920</v>
      </c>
      <c r="ON80" s="7">
        <v>47264</v>
      </c>
      <c r="OO80" s="7">
        <v>315952</v>
      </c>
      <c r="OP80" s="7">
        <v>0</v>
      </c>
      <c r="OQ80" s="7">
        <v>108139</v>
      </c>
      <c r="OR80" s="7">
        <v>811757</v>
      </c>
      <c r="OS80" s="7">
        <v>1449699</v>
      </c>
      <c r="OT80" s="7">
        <v>1155982</v>
      </c>
      <c r="OU80" s="7">
        <v>197104</v>
      </c>
      <c r="OV80" s="9"/>
      <c r="OW80" s="150">
        <f t="shared" ref="OW80:OW85" si="8">SUM(B80:OU80)</f>
        <v>267563755.25999999</v>
      </c>
      <c r="OX80" s="6">
        <f t="shared" ref="OX80:OX85" si="9">OW80/199315</f>
        <v>1342.4165529940044</v>
      </c>
      <c r="OY80" s="153"/>
      <c r="OZ80" s="6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</row>
    <row r="81" spans="1:437" s="7" customFormat="1">
      <c r="A81" s="7" t="s">
        <v>39</v>
      </c>
      <c r="C81" s="7">
        <v>111424</v>
      </c>
      <c r="D81" s="7">
        <v>55993</v>
      </c>
      <c r="E81" s="7">
        <v>265271</v>
      </c>
      <c r="F81" s="7">
        <v>49388</v>
      </c>
      <c r="G81" s="7">
        <v>144663</v>
      </c>
      <c r="H81" s="7">
        <v>88820</v>
      </c>
      <c r="K81" s="7">
        <v>25800</v>
      </c>
      <c r="M81" s="7">
        <v>118179</v>
      </c>
      <c r="N81" s="7">
        <v>26500</v>
      </c>
      <c r="R81" s="7">
        <v>63249</v>
      </c>
      <c r="T81" s="7">
        <v>45412</v>
      </c>
      <c r="U81" s="7">
        <v>30640</v>
      </c>
      <c r="V81" s="7">
        <v>15203</v>
      </c>
      <c r="W81" s="7">
        <v>44992</v>
      </c>
      <c r="X81" s="7">
        <v>15636</v>
      </c>
      <c r="Y81" s="7">
        <v>105254</v>
      </c>
      <c r="Z81" s="7">
        <v>750</v>
      </c>
      <c r="AA81" s="7">
        <v>14403</v>
      </c>
      <c r="AB81" s="7">
        <v>48500</v>
      </c>
      <c r="AC81" s="7">
        <v>18133</v>
      </c>
      <c r="AD81" s="7">
        <v>1927127</v>
      </c>
      <c r="AE81" s="7">
        <v>902479</v>
      </c>
      <c r="AG81" s="7">
        <v>173625</v>
      </c>
      <c r="AH81" s="7">
        <v>263455</v>
      </c>
      <c r="AI81" s="7">
        <v>61323</v>
      </c>
      <c r="AJ81" s="7">
        <v>148761</v>
      </c>
      <c r="AK81" s="7">
        <v>195968</v>
      </c>
      <c r="AL81" s="7">
        <v>351781</v>
      </c>
      <c r="AM81" s="7">
        <v>205037</v>
      </c>
      <c r="AN81" s="7">
        <v>202269</v>
      </c>
      <c r="AO81" s="7">
        <v>124813</v>
      </c>
      <c r="AP81" s="7">
        <v>151841</v>
      </c>
      <c r="AQ81" s="7">
        <v>120319</v>
      </c>
      <c r="AR81" s="7">
        <v>157188</v>
      </c>
      <c r="AS81" s="7">
        <v>61700</v>
      </c>
      <c r="AT81" s="7">
        <v>128245</v>
      </c>
      <c r="AU81" s="7">
        <v>61188</v>
      </c>
      <c r="AV81" s="7">
        <v>156302</v>
      </c>
      <c r="AW81" s="7">
        <v>176629</v>
      </c>
      <c r="AX81" s="7">
        <v>120518</v>
      </c>
      <c r="AY81" s="7">
        <v>50666</v>
      </c>
      <c r="AZ81" s="7">
        <v>109704</v>
      </c>
      <c r="BA81" s="7">
        <v>170755</v>
      </c>
      <c r="BD81" s="7">
        <v>25481</v>
      </c>
      <c r="BG81" s="7">
        <v>28438</v>
      </c>
      <c r="BH81" s="7">
        <v>528144</v>
      </c>
      <c r="BI81" s="7">
        <v>28410</v>
      </c>
      <c r="BJ81" s="7">
        <v>155364</v>
      </c>
      <c r="BK81" s="7">
        <v>423628</v>
      </c>
      <c r="BL81" s="7">
        <v>0</v>
      </c>
      <c r="BO81" s="7">
        <v>57149</v>
      </c>
      <c r="BP81" s="7">
        <v>38190</v>
      </c>
      <c r="BQ81" s="7">
        <v>62466</v>
      </c>
      <c r="BR81" s="7">
        <v>67572</v>
      </c>
      <c r="BS81" s="7">
        <v>85537</v>
      </c>
      <c r="BT81" s="7">
        <v>58190</v>
      </c>
      <c r="BU81" s="7">
        <v>116873</v>
      </c>
      <c r="BV81" s="7">
        <v>78998</v>
      </c>
      <c r="BW81" s="7">
        <v>119380</v>
      </c>
      <c r="BY81" s="7">
        <v>55845</v>
      </c>
      <c r="BZ81" s="7">
        <v>140140</v>
      </c>
      <c r="CC81" s="7">
        <v>42573</v>
      </c>
      <c r="CD81" s="7">
        <v>51871</v>
      </c>
      <c r="CE81" s="7">
        <v>124790</v>
      </c>
      <c r="CF81" s="7">
        <v>98583</v>
      </c>
      <c r="CG81" s="7">
        <v>82691</v>
      </c>
      <c r="CI81" s="7">
        <v>45457</v>
      </c>
      <c r="CJ81" s="7">
        <v>59561</v>
      </c>
      <c r="CK81" s="7">
        <v>63948</v>
      </c>
      <c r="CL81" s="7">
        <v>50578</v>
      </c>
      <c r="CM81" s="7">
        <v>56765</v>
      </c>
      <c r="CN81" s="7">
        <v>71722</v>
      </c>
      <c r="CO81" s="7">
        <v>54122</v>
      </c>
      <c r="CP81" s="7">
        <v>95114</v>
      </c>
      <c r="CQ81" s="7">
        <v>48520</v>
      </c>
      <c r="CR81" s="7">
        <v>45799</v>
      </c>
      <c r="CS81" s="7">
        <v>45860</v>
      </c>
      <c r="CT81" s="7">
        <v>49113</v>
      </c>
      <c r="CU81" s="7">
        <v>51800</v>
      </c>
      <c r="CV81" s="7">
        <v>96904</v>
      </c>
      <c r="CW81" s="7">
        <v>55098</v>
      </c>
      <c r="CX81" s="7">
        <v>45065</v>
      </c>
      <c r="CY81" s="7">
        <v>13967</v>
      </c>
      <c r="CZ81" s="7">
        <v>52580</v>
      </c>
      <c r="DA81" s="7">
        <v>52542</v>
      </c>
      <c r="DB81" s="7">
        <v>48009</v>
      </c>
      <c r="DC81" s="7">
        <v>102563</v>
      </c>
      <c r="DD81" s="7">
        <v>24241</v>
      </c>
      <c r="DE81" s="7">
        <v>237565</v>
      </c>
      <c r="DG81" s="7">
        <v>90243</v>
      </c>
      <c r="DH81" s="7">
        <v>59748</v>
      </c>
      <c r="DJ81" s="7">
        <v>92370</v>
      </c>
      <c r="DL81" s="7">
        <v>45646</v>
      </c>
      <c r="DN81" s="7">
        <v>50162</v>
      </c>
      <c r="DP81" s="7">
        <v>83125</v>
      </c>
      <c r="DQ81" s="7">
        <v>19684</v>
      </c>
      <c r="DR81" s="7">
        <v>28442</v>
      </c>
      <c r="DS81" s="7">
        <v>15438</v>
      </c>
      <c r="DT81" s="7">
        <v>220886</v>
      </c>
      <c r="DU81" s="7">
        <v>50781</v>
      </c>
      <c r="DW81" s="7">
        <v>74006</v>
      </c>
      <c r="DX81" s="7">
        <v>48417</v>
      </c>
      <c r="EA81" s="7">
        <v>141251</v>
      </c>
      <c r="EB81" s="7">
        <v>53700</v>
      </c>
      <c r="EC81" s="7">
        <v>71379</v>
      </c>
      <c r="ED81" s="7">
        <v>16953</v>
      </c>
      <c r="EE81" s="7">
        <v>59061</v>
      </c>
      <c r="EF81" s="7">
        <v>43665</v>
      </c>
      <c r="EG81" s="7">
        <v>39602</v>
      </c>
      <c r="EI81" s="7">
        <v>9625</v>
      </c>
      <c r="EN81" s="7">
        <v>68539</v>
      </c>
      <c r="ES81" s="7">
        <v>23811</v>
      </c>
      <c r="ET81" s="7">
        <v>122865</v>
      </c>
      <c r="EU81" s="7">
        <v>16061</v>
      </c>
      <c r="EW81" s="7">
        <v>61113</v>
      </c>
      <c r="EY81" s="7">
        <v>50500</v>
      </c>
      <c r="EZ81" s="7">
        <v>16697</v>
      </c>
      <c r="FD81" s="7">
        <v>11200</v>
      </c>
      <c r="FE81" s="7">
        <v>40702</v>
      </c>
      <c r="FF81" s="7">
        <v>56542</v>
      </c>
      <c r="FG81" s="7">
        <v>5600</v>
      </c>
      <c r="FH81" s="7">
        <v>51727</v>
      </c>
      <c r="FI81" s="7">
        <v>29198</v>
      </c>
      <c r="FJ81" s="7">
        <v>50207</v>
      </c>
      <c r="FK81" s="7">
        <v>16917</v>
      </c>
      <c r="FM81" s="7">
        <v>52977</v>
      </c>
      <c r="FN81" s="7">
        <v>46939</v>
      </c>
      <c r="FO81" s="7">
        <v>32219</v>
      </c>
      <c r="FP81" s="7">
        <v>23051</v>
      </c>
      <c r="FQ81" s="7">
        <v>223377</v>
      </c>
      <c r="FR81" s="7">
        <v>53500</v>
      </c>
      <c r="FT81" s="7">
        <v>12500</v>
      </c>
      <c r="FU81" s="7">
        <v>2090</v>
      </c>
      <c r="FV81" s="7">
        <v>1003856</v>
      </c>
      <c r="FW81" s="7">
        <v>255194</v>
      </c>
      <c r="FX81" s="7">
        <v>42466</v>
      </c>
      <c r="FY81" s="7">
        <v>95400</v>
      </c>
      <c r="GC81" s="7">
        <v>92370</v>
      </c>
      <c r="GD81" s="7">
        <v>158924</v>
      </c>
      <c r="GE81" s="7">
        <v>122729</v>
      </c>
      <c r="GF81" s="7">
        <v>126181</v>
      </c>
      <c r="GG81" s="7">
        <v>36434</v>
      </c>
      <c r="GH81" s="7">
        <v>42378</v>
      </c>
      <c r="GI81" s="7">
        <v>7925</v>
      </c>
      <c r="GJ81" s="7">
        <v>251400</v>
      </c>
      <c r="GK81" s="7">
        <v>39810</v>
      </c>
      <c r="GM81" s="7">
        <v>76167</v>
      </c>
      <c r="GP81" s="7">
        <v>26606</v>
      </c>
      <c r="GQ81" s="7">
        <v>45000</v>
      </c>
      <c r="GW81" s="7">
        <v>84823</v>
      </c>
      <c r="GX81" s="7">
        <v>47480</v>
      </c>
      <c r="GY81" s="7">
        <v>107940</v>
      </c>
      <c r="GZ81" s="7">
        <v>95000</v>
      </c>
      <c r="HB81" s="7">
        <v>53000</v>
      </c>
      <c r="HE81" s="7">
        <v>167513</v>
      </c>
      <c r="HF81" s="7">
        <v>84617</v>
      </c>
      <c r="HG81" s="7">
        <v>45440</v>
      </c>
      <c r="HI81" s="7">
        <v>406</v>
      </c>
      <c r="HJ81" s="7">
        <v>49323</v>
      </c>
      <c r="HK81" s="7">
        <v>41464</v>
      </c>
      <c r="HO81" s="7">
        <v>57724</v>
      </c>
      <c r="HP81" s="7">
        <v>71610</v>
      </c>
      <c r="HQ81" s="7">
        <v>58154</v>
      </c>
      <c r="HU81" s="7">
        <v>43000</v>
      </c>
      <c r="HW81" s="7">
        <v>44500</v>
      </c>
      <c r="HX81" s="7">
        <v>98681</v>
      </c>
      <c r="HY81" s="7">
        <v>47963</v>
      </c>
      <c r="HZ81" s="7">
        <v>48085</v>
      </c>
      <c r="IA81" s="7">
        <v>247583</v>
      </c>
      <c r="ID81" s="7">
        <v>34882</v>
      </c>
      <c r="IE81" s="7">
        <v>68516</v>
      </c>
      <c r="IG81" s="7">
        <v>22785</v>
      </c>
      <c r="IH81" s="7">
        <v>-1872</v>
      </c>
      <c r="IJ81" s="7">
        <v>5720</v>
      </c>
      <c r="IL81" s="7">
        <v>61531</v>
      </c>
      <c r="IM81" s="7">
        <v>15294</v>
      </c>
      <c r="IN81" s="7">
        <v>49027</v>
      </c>
      <c r="IO81" s="7">
        <v>25935</v>
      </c>
      <c r="IP81" s="7">
        <v>50506</v>
      </c>
      <c r="IQ81" s="7">
        <v>48613</v>
      </c>
      <c r="IS81" s="7">
        <v>53940</v>
      </c>
      <c r="IT81" s="7">
        <v>1750</v>
      </c>
      <c r="IU81" s="7">
        <v>15153</v>
      </c>
      <c r="IV81" s="7">
        <v>17438</v>
      </c>
      <c r="IW81" s="7">
        <v>64400</v>
      </c>
      <c r="IX81" s="7">
        <v>14975</v>
      </c>
      <c r="IZ81" s="7">
        <v>151073</v>
      </c>
      <c r="JA81" s="7">
        <v>24175</v>
      </c>
      <c r="JC81" s="7">
        <v>237533</v>
      </c>
      <c r="JD81" s="7">
        <v>40000</v>
      </c>
      <c r="JE81" s="7">
        <v>64111</v>
      </c>
      <c r="JF81" s="7">
        <v>102277</v>
      </c>
      <c r="JG81" s="7">
        <v>80808</v>
      </c>
      <c r="JH81" s="7">
        <v>36912</v>
      </c>
      <c r="JI81" s="7">
        <v>127807.07</v>
      </c>
      <c r="JJ81" s="7">
        <v>44932</v>
      </c>
      <c r="JK81" s="7">
        <v>160920.76</v>
      </c>
      <c r="JL81" s="64">
        <v>117487</v>
      </c>
      <c r="JM81" s="7">
        <v>153340</v>
      </c>
      <c r="JN81" s="7">
        <v>198838</v>
      </c>
      <c r="JO81" s="7">
        <v>198181</v>
      </c>
      <c r="JP81" s="7">
        <v>144628.47</v>
      </c>
      <c r="JQ81" s="7">
        <v>146180</v>
      </c>
      <c r="JR81" s="7">
        <v>4258</v>
      </c>
      <c r="JS81" s="7">
        <v>126801</v>
      </c>
      <c r="JT81" s="7">
        <v>257028.62</v>
      </c>
      <c r="JU81" s="7">
        <v>186791</v>
      </c>
      <c r="JV81" s="7">
        <v>156734</v>
      </c>
      <c r="JW81" s="7">
        <v>465420</v>
      </c>
      <c r="JX81" s="7">
        <v>63855</v>
      </c>
      <c r="JZ81" s="7">
        <v>25192</v>
      </c>
      <c r="KA81" s="7">
        <v>66687</v>
      </c>
      <c r="KF81" s="7">
        <v>46222</v>
      </c>
      <c r="KG81" s="7">
        <v>6023</v>
      </c>
      <c r="KH81" s="7">
        <v>54500</v>
      </c>
      <c r="KK81" s="7">
        <v>51875</v>
      </c>
      <c r="KL81" s="7">
        <v>50039</v>
      </c>
      <c r="KM81" s="7">
        <v>43790</v>
      </c>
      <c r="KN81" s="7">
        <v>44031</v>
      </c>
      <c r="KO81" s="7">
        <v>53000</v>
      </c>
      <c r="KQ81" s="7">
        <v>66852</v>
      </c>
      <c r="KU81" s="7">
        <v>25494</v>
      </c>
      <c r="KV81" s="7">
        <v>19061</v>
      </c>
      <c r="KW81" s="7">
        <v>43174</v>
      </c>
      <c r="KX81" s="7">
        <v>36591</v>
      </c>
      <c r="KY81" s="7">
        <v>37230</v>
      </c>
      <c r="KZ81" s="7">
        <v>19360</v>
      </c>
      <c r="LA81" s="7">
        <v>35892</v>
      </c>
      <c r="LB81" s="7">
        <v>112530</v>
      </c>
      <c r="LC81" s="7">
        <v>79368</v>
      </c>
      <c r="LD81" s="7">
        <v>82543</v>
      </c>
      <c r="LE81" s="7">
        <v>133350</v>
      </c>
      <c r="LG81" s="7">
        <v>125539</v>
      </c>
      <c r="LI81" s="7">
        <v>82255</v>
      </c>
      <c r="LJ81" s="7">
        <v>207411</v>
      </c>
      <c r="LL81" s="7">
        <v>46205</v>
      </c>
      <c r="LN81" s="7">
        <v>49980</v>
      </c>
      <c r="LO81" s="7">
        <v>161053</v>
      </c>
      <c r="LP81" s="7">
        <v>558556</v>
      </c>
      <c r="LQ81" s="7">
        <v>15380</v>
      </c>
      <c r="LR81" s="7">
        <v>49875</v>
      </c>
      <c r="LS81" s="7">
        <v>119266</v>
      </c>
      <c r="LU81" s="7">
        <v>54718</v>
      </c>
      <c r="LV81" s="7">
        <v>54000</v>
      </c>
      <c r="LY81" s="7">
        <v>38901</v>
      </c>
      <c r="LZ81" s="7">
        <v>43123</v>
      </c>
      <c r="MA81" s="7">
        <v>4750</v>
      </c>
      <c r="MB81" s="7">
        <v>700</v>
      </c>
      <c r="ME81" s="7">
        <v>41463</v>
      </c>
      <c r="MF81" s="7">
        <v>31385</v>
      </c>
      <c r="ML81" s="7">
        <v>63184</v>
      </c>
      <c r="MM81" s="7">
        <v>130222</v>
      </c>
      <c r="MN81" s="7">
        <v>223376</v>
      </c>
      <c r="MO81" s="7">
        <v>1243203</v>
      </c>
      <c r="MP81" s="7">
        <v>25846</v>
      </c>
      <c r="MQ81" s="7">
        <v>71109</v>
      </c>
      <c r="MR81" s="7">
        <v>86922</v>
      </c>
      <c r="MU81" s="7">
        <v>4240</v>
      </c>
      <c r="MV81" s="7">
        <v>31035</v>
      </c>
      <c r="MY81" s="7">
        <v>292146</v>
      </c>
      <c r="MZ81" s="7">
        <v>85587</v>
      </c>
      <c r="NA81" s="7">
        <v>50952</v>
      </c>
      <c r="NB81" s="7">
        <v>19287</v>
      </c>
      <c r="NC81" s="7">
        <v>54648</v>
      </c>
      <c r="NF81" s="7">
        <v>31000</v>
      </c>
      <c r="NG81" s="7">
        <v>42312</v>
      </c>
      <c r="NH81" s="7">
        <v>10203</v>
      </c>
      <c r="NJ81" s="7">
        <v>50870</v>
      </c>
      <c r="NK81" s="7">
        <v>26738</v>
      </c>
      <c r="NL81" s="7">
        <v>49153</v>
      </c>
      <c r="NM81" s="7">
        <v>60268</v>
      </c>
      <c r="NN81" s="7">
        <v>82864</v>
      </c>
      <c r="NO81" s="7">
        <v>78504</v>
      </c>
      <c r="NR81" s="7">
        <v>42425</v>
      </c>
      <c r="NS81" s="7">
        <v>34000</v>
      </c>
      <c r="NT81" s="7">
        <v>11963</v>
      </c>
      <c r="NU81" s="7">
        <v>288967</v>
      </c>
      <c r="NV81" s="7">
        <v>25242</v>
      </c>
      <c r="NX81" s="7">
        <v>41500</v>
      </c>
      <c r="NY81" s="7">
        <v>20625</v>
      </c>
      <c r="OB81" s="7">
        <v>659634</v>
      </c>
      <c r="OF81" s="7">
        <v>164273</v>
      </c>
      <c r="OI81" s="7">
        <v>85473</v>
      </c>
      <c r="OJ81" s="7">
        <v>51865</v>
      </c>
      <c r="OK81" s="7">
        <v>111151</v>
      </c>
      <c r="OL81" s="7">
        <v>77353</v>
      </c>
      <c r="ON81" s="7">
        <v>3790</v>
      </c>
      <c r="OO81" s="7">
        <v>182284</v>
      </c>
      <c r="OQ81" s="7">
        <v>47617</v>
      </c>
      <c r="OR81" s="7">
        <v>60112</v>
      </c>
      <c r="OS81" s="7">
        <v>67878</v>
      </c>
      <c r="OT81" s="7">
        <v>119873</v>
      </c>
      <c r="OU81" s="7">
        <v>18720</v>
      </c>
      <c r="OV81" s="9"/>
      <c r="OW81" s="150">
        <f t="shared" si="8"/>
        <v>29131232.920000002</v>
      </c>
      <c r="OX81" s="6">
        <f t="shared" si="9"/>
        <v>146.15675147379775</v>
      </c>
      <c r="OY81" s="153"/>
      <c r="OZ81" s="6"/>
      <c r="PA81" s="13"/>
      <c r="PB81" s="13"/>
      <c r="PC81" s="13"/>
      <c r="PD81" s="13"/>
      <c r="PE81" s="13"/>
      <c r="PF81" s="13"/>
      <c r="PG81" s="13"/>
      <c r="PH81" s="13"/>
      <c r="PI81" s="13"/>
      <c r="PJ81" s="13"/>
      <c r="PK81" s="13"/>
      <c r="PL81" s="13"/>
      <c r="PM81" s="13"/>
      <c r="PN81" s="13"/>
      <c r="PO81" s="13"/>
      <c r="PP81" s="13"/>
      <c r="PQ81" s="13"/>
      <c r="PR81" s="13"/>
      <c r="PS81" s="13"/>
      <c r="PT81" s="13"/>
      <c r="PU81" s="13"/>
    </row>
    <row r="82" spans="1:437" s="7" customFormat="1">
      <c r="A82" s="7" t="s">
        <v>43</v>
      </c>
      <c r="F82" s="7">
        <v>0</v>
      </c>
      <c r="BL82" s="7">
        <v>0</v>
      </c>
      <c r="GW82" s="7">
        <v>0</v>
      </c>
      <c r="HP82" s="7">
        <v>0</v>
      </c>
      <c r="HQ82" s="7">
        <v>0</v>
      </c>
      <c r="IZ82" s="7">
        <v>0</v>
      </c>
      <c r="JC82" s="7">
        <v>0</v>
      </c>
      <c r="NU82" s="7">
        <v>0</v>
      </c>
      <c r="OV82" s="9"/>
      <c r="OW82" s="150">
        <f t="shared" si="8"/>
        <v>0</v>
      </c>
      <c r="OX82" s="6">
        <f t="shared" si="9"/>
        <v>0</v>
      </c>
      <c r="OY82" s="153"/>
      <c r="OZ82" s="6"/>
      <c r="PA82" s="13"/>
      <c r="PB82" s="13"/>
      <c r="PC82" s="13"/>
      <c r="PD82" s="13"/>
      <c r="PE82" s="13"/>
      <c r="PF82" s="13"/>
      <c r="PG82" s="13"/>
      <c r="PH82" s="13"/>
      <c r="PI82" s="13"/>
      <c r="PJ82" s="13"/>
      <c r="PK82" s="13"/>
      <c r="PL82" s="13"/>
      <c r="PM82" s="13"/>
      <c r="PN82" s="13"/>
      <c r="PO82" s="13"/>
      <c r="PP82" s="13"/>
      <c r="PQ82" s="13"/>
      <c r="PR82" s="13"/>
      <c r="PS82" s="13"/>
      <c r="PT82" s="13"/>
      <c r="PU82" s="13"/>
    </row>
    <row r="83" spans="1:437" s="7" customFormat="1">
      <c r="A83" s="7" t="s">
        <v>40</v>
      </c>
      <c r="F83" s="7">
        <v>0</v>
      </c>
      <c r="BL83" s="7">
        <v>0</v>
      </c>
      <c r="GW83" s="7">
        <v>0</v>
      </c>
      <c r="HC83" s="7">
        <v>34508</v>
      </c>
      <c r="HP83" s="7">
        <v>0</v>
      </c>
      <c r="HQ83" s="7">
        <v>0</v>
      </c>
      <c r="IZ83" s="7">
        <v>0</v>
      </c>
      <c r="JC83" s="7">
        <v>48299</v>
      </c>
      <c r="LB83" s="7">
        <v>105791</v>
      </c>
      <c r="NU83" s="7">
        <v>44735</v>
      </c>
      <c r="OV83" s="9"/>
      <c r="OW83" s="150">
        <f t="shared" si="8"/>
        <v>233333</v>
      </c>
      <c r="OX83" s="6">
        <f t="shared" si="9"/>
        <v>1.1706745603692648</v>
      </c>
      <c r="OY83" s="153"/>
      <c r="OZ83" s="6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</row>
    <row r="84" spans="1:437" s="7" customFormat="1">
      <c r="OV84" s="9"/>
      <c r="OW84" s="150">
        <f t="shared" si="8"/>
        <v>0</v>
      </c>
      <c r="OX84" s="6">
        <f t="shared" si="9"/>
        <v>0</v>
      </c>
      <c r="OY84" s="153"/>
      <c r="OZ84" s="6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</row>
    <row r="85" spans="1:437" s="7" customFormat="1">
      <c r="A85" s="7" t="s">
        <v>44</v>
      </c>
      <c r="F85" s="7">
        <v>0</v>
      </c>
      <c r="Z85" s="7">
        <v>28026</v>
      </c>
      <c r="AA85" s="7">
        <v>14108</v>
      </c>
      <c r="AC85" s="7">
        <v>10108</v>
      </c>
      <c r="AD85" s="7">
        <v>254088</v>
      </c>
      <c r="BL85" s="7">
        <v>0</v>
      </c>
      <c r="DW85" s="35">
        <v>40944</v>
      </c>
      <c r="ET85" s="7">
        <v>55834</v>
      </c>
      <c r="FV85" s="7">
        <v>81786</v>
      </c>
      <c r="GW85" s="7">
        <v>0</v>
      </c>
      <c r="HE85" s="7">
        <v>131412</v>
      </c>
      <c r="HF85" s="7">
        <v>26100</v>
      </c>
      <c r="HQ85" s="7">
        <v>0</v>
      </c>
      <c r="IP85" s="7">
        <v>15420</v>
      </c>
      <c r="IQ85" s="7">
        <v>18750</v>
      </c>
      <c r="IU85" s="7">
        <v>2600</v>
      </c>
      <c r="IW85" s="7">
        <v>375</v>
      </c>
      <c r="IZ85" s="7">
        <v>0</v>
      </c>
      <c r="JC85" s="7">
        <v>30838</v>
      </c>
      <c r="JF85" s="7">
        <v>9346</v>
      </c>
      <c r="LP85" s="7">
        <v>120651</v>
      </c>
      <c r="NU85" s="7">
        <v>0</v>
      </c>
      <c r="OV85" s="9"/>
      <c r="OW85" s="150">
        <f t="shared" si="8"/>
        <v>840386</v>
      </c>
      <c r="OX85" s="6">
        <f t="shared" si="9"/>
        <v>4.2163710709178934</v>
      </c>
      <c r="OY85" s="153"/>
      <c r="OZ85" s="6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</row>
    <row r="86" spans="1:437" s="9" customFormat="1">
      <c r="A86" s="10" t="s">
        <v>45</v>
      </c>
      <c r="EJ86" s="9">
        <v>207587</v>
      </c>
      <c r="OW86" s="10"/>
      <c r="OX86" s="168"/>
      <c r="OY86" s="153"/>
      <c r="OZ86" s="168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</row>
    <row r="87" spans="1:437" s="7" customFormat="1">
      <c r="A87" s="7" t="s">
        <v>42</v>
      </c>
      <c r="B87" s="7">
        <v>78000</v>
      </c>
      <c r="C87" s="7">
        <v>0</v>
      </c>
      <c r="D87" s="7">
        <v>23146</v>
      </c>
      <c r="E87" s="7">
        <v>3431538</v>
      </c>
      <c r="F87" s="7">
        <v>822310</v>
      </c>
      <c r="G87" s="7">
        <v>2115389</v>
      </c>
      <c r="H87" s="7">
        <v>0</v>
      </c>
      <c r="I87" s="7">
        <v>0</v>
      </c>
      <c r="J87" s="7">
        <v>0</v>
      </c>
      <c r="K87" s="7">
        <v>0</v>
      </c>
      <c r="L87" s="7">
        <v>225006</v>
      </c>
      <c r="M87" s="7">
        <v>0</v>
      </c>
      <c r="N87" s="7">
        <v>41456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268441</v>
      </c>
      <c r="U87" s="7">
        <v>167491</v>
      </c>
      <c r="V87" s="7">
        <v>301429</v>
      </c>
      <c r="W87" s="7">
        <v>208322</v>
      </c>
      <c r="X87" s="7">
        <v>117367</v>
      </c>
      <c r="Y87" s="7">
        <v>367247</v>
      </c>
      <c r="Z87" s="7">
        <v>477086</v>
      </c>
      <c r="AA87" s="7">
        <v>247355</v>
      </c>
      <c r="AB87" s="7">
        <v>329463</v>
      </c>
      <c r="AC87" s="7">
        <v>352601</v>
      </c>
      <c r="AD87" s="7">
        <v>11752103</v>
      </c>
      <c r="AE87" s="7">
        <v>902479</v>
      </c>
      <c r="AF87" s="7">
        <v>444247</v>
      </c>
      <c r="AG87" s="7">
        <v>2244612</v>
      </c>
      <c r="AH87" s="7">
        <v>1396568</v>
      </c>
      <c r="AI87" s="7">
        <v>1500543</v>
      </c>
      <c r="AJ87" s="7">
        <v>1470895</v>
      </c>
      <c r="AK87" s="7">
        <v>1655272</v>
      </c>
      <c r="AL87" s="7">
        <v>1994837</v>
      </c>
      <c r="AM87" s="7">
        <v>2213946</v>
      </c>
      <c r="AN87" s="7">
        <v>2484372</v>
      </c>
      <c r="AO87" s="7">
        <v>1273224</v>
      </c>
      <c r="AP87" s="7">
        <v>1375060</v>
      </c>
      <c r="AQ87" s="7">
        <v>2007659</v>
      </c>
      <c r="AR87" s="7">
        <v>1673406</v>
      </c>
      <c r="AS87" s="7">
        <v>1391373</v>
      </c>
      <c r="AT87" s="7">
        <v>2332078</v>
      </c>
      <c r="AU87" s="7">
        <v>1558916</v>
      </c>
      <c r="AV87" s="7">
        <v>1290536</v>
      </c>
      <c r="AW87" s="7">
        <v>1742535</v>
      </c>
      <c r="AX87" s="7">
        <v>1541248</v>
      </c>
      <c r="AY87" s="7">
        <v>2813815</v>
      </c>
      <c r="AZ87" s="7">
        <v>2506598</v>
      </c>
      <c r="BA87" s="7">
        <v>1940884</v>
      </c>
      <c r="BB87" s="7">
        <v>47990</v>
      </c>
      <c r="BC87" s="7">
        <v>0</v>
      </c>
      <c r="BD87" s="7">
        <v>337437</v>
      </c>
      <c r="BE87" s="7">
        <v>221180</v>
      </c>
      <c r="BF87" s="7">
        <v>200030</v>
      </c>
      <c r="BG87" s="7">
        <v>96505</v>
      </c>
      <c r="BI87" s="7">
        <v>0</v>
      </c>
      <c r="BJ87" s="7">
        <v>1489734</v>
      </c>
      <c r="BK87" s="7">
        <v>0</v>
      </c>
      <c r="BL87" s="7">
        <v>138876</v>
      </c>
      <c r="BM87" s="7">
        <v>236742</v>
      </c>
      <c r="BN87" s="7">
        <v>143301</v>
      </c>
      <c r="BO87" s="7">
        <v>2353552</v>
      </c>
      <c r="BP87" s="7">
        <v>85665</v>
      </c>
      <c r="BQ87" s="7">
        <v>42455</v>
      </c>
      <c r="BR87" s="7">
        <v>45015</v>
      </c>
      <c r="BS87" s="7">
        <v>0</v>
      </c>
      <c r="BT87" s="7">
        <v>85665</v>
      </c>
      <c r="BU87" s="7">
        <v>24771</v>
      </c>
      <c r="BV87" s="7">
        <v>45440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30000</v>
      </c>
      <c r="CC87" s="7">
        <v>0</v>
      </c>
      <c r="CD87" s="7">
        <v>0</v>
      </c>
      <c r="CE87" s="7">
        <v>0</v>
      </c>
      <c r="CG87" s="7">
        <v>0</v>
      </c>
      <c r="CH87" s="7">
        <v>2758864</v>
      </c>
      <c r="CI87" s="7">
        <v>2409735</v>
      </c>
      <c r="CJ87" s="7">
        <v>3485824</v>
      </c>
      <c r="CK87" s="7">
        <v>2224728</v>
      </c>
      <c r="CL87" s="7">
        <v>4012498</v>
      </c>
      <c r="CM87" s="7">
        <v>2530493</v>
      </c>
      <c r="CN87" s="7">
        <v>1021544</v>
      </c>
      <c r="CO87" s="7">
        <v>1422206</v>
      </c>
      <c r="CP87" s="7">
        <v>1803484</v>
      </c>
      <c r="CQ87" s="7">
        <v>1875460</v>
      </c>
      <c r="CR87" s="7">
        <v>2061723</v>
      </c>
      <c r="CS87" s="7">
        <v>3077974</v>
      </c>
      <c r="CT87" s="7">
        <v>2332936</v>
      </c>
      <c r="CU87" s="7">
        <v>2777330</v>
      </c>
      <c r="CV87" s="7">
        <v>3132152</v>
      </c>
      <c r="CW87" s="7">
        <v>2255176</v>
      </c>
      <c r="CX87" s="7">
        <v>110857</v>
      </c>
      <c r="CY87" s="7">
        <v>948659</v>
      </c>
      <c r="CZ87" s="7">
        <v>1826682</v>
      </c>
      <c r="DA87" s="7">
        <v>2571385</v>
      </c>
      <c r="DB87" s="7">
        <v>2364881</v>
      </c>
      <c r="DC87" s="7">
        <v>2552113</v>
      </c>
      <c r="DD87" s="7">
        <v>762571</v>
      </c>
      <c r="DE87" s="7">
        <v>652844</v>
      </c>
      <c r="DF87" s="7">
        <v>207723</v>
      </c>
      <c r="DG87" s="7">
        <v>42300</v>
      </c>
      <c r="DI87" s="7">
        <v>169854</v>
      </c>
      <c r="DJ87" s="7">
        <v>55215</v>
      </c>
      <c r="DK87" s="7">
        <v>1108576</v>
      </c>
      <c r="DL87" s="7">
        <v>0</v>
      </c>
      <c r="DM87" s="7">
        <v>0</v>
      </c>
      <c r="DN87" s="7">
        <v>188477</v>
      </c>
      <c r="DO87" s="7">
        <v>0</v>
      </c>
      <c r="DQ87" s="7">
        <v>416984</v>
      </c>
      <c r="DR87" s="7">
        <v>0</v>
      </c>
      <c r="DS87" s="7">
        <v>77750</v>
      </c>
      <c r="DT87" s="7">
        <v>222584</v>
      </c>
      <c r="DU87" s="7">
        <v>107558</v>
      </c>
      <c r="DV87" s="7">
        <v>0</v>
      </c>
      <c r="DW87" s="7">
        <v>1160607</v>
      </c>
      <c r="DX87" s="7">
        <v>0</v>
      </c>
      <c r="DY87" s="7">
        <v>115650</v>
      </c>
      <c r="DZ87" s="7">
        <v>1190506</v>
      </c>
      <c r="EA87" s="7">
        <v>669989</v>
      </c>
      <c r="EB87" s="7">
        <v>395955</v>
      </c>
      <c r="EC87" s="7">
        <v>0</v>
      </c>
      <c r="EE87" s="7">
        <v>570535</v>
      </c>
      <c r="EG87" s="7">
        <v>231595</v>
      </c>
      <c r="EH87" s="7">
        <v>422934</v>
      </c>
      <c r="EJ87" s="7">
        <v>207587</v>
      </c>
      <c r="EK87" s="7">
        <v>330478</v>
      </c>
      <c r="EL87" s="7">
        <v>187449</v>
      </c>
      <c r="EM87" s="7">
        <v>0</v>
      </c>
      <c r="EN87" s="35">
        <v>10955</v>
      </c>
      <c r="EO87" s="7">
        <v>0</v>
      </c>
      <c r="EP87" s="7">
        <v>0</v>
      </c>
      <c r="EQ87" s="7">
        <v>0</v>
      </c>
      <c r="ER87" s="35">
        <v>0</v>
      </c>
      <c r="ES87" s="35">
        <v>0</v>
      </c>
      <c r="ET87" s="7">
        <v>1460036</v>
      </c>
      <c r="EU87" s="7">
        <v>211460</v>
      </c>
      <c r="EV87" s="7">
        <v>94220</v>
      </c>
      <c r="EW87" s="7">
        <v>1005945</v>
      </c>
      <c r="EX87" s="7">
        <v>0</v>
      </c>
      <c r="EY87" s="7">
        <v>115000</v>
      </c>
      <c r="EZ87" s="7">
        <v>58897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  <c r="FF87" s="7">
        <v>451484</v>
      </c>
      <c r="FG87" s="7">
        <v>0</v>
      </c>
      <c r="FH87" s="7">
        <v>273585</v>
      </c>
      <c r="FI87" s="7">
        <v>743049</v>
      </c>
      <c r="FJ87" s="7">
        <v>889834</v>
      </c>
      <c r="FK87" s="7">
        <v>1126439</v>
      </c>
      <c r="FL87" s="7">
        <v>339096</v>
      </c>
      <c r="FM87" s="7">
        <v>1422695</v>
      </c>
      <c r="FN87" s="7">
        <v>586340</v>
      </c>
      <c r="FO87" s="7">
        <v>1687183</v>
      </c>
      <c r="FP87" s="7">
        <v>318493</v>
      </c>
      <c r="FQ87" s="7">
        <v>136322</v>
      </c>
      <c r="FR87" s="7">
        <v>663059</v>
      </c>
      <c r="FS87" s="7">
        <v>50998</v>
      </c>
      <c r="FT87" s="7">
        <v>259293</v>
      </c>
      <c r="FU87" s="7">
        <v>69055</v>
      </c>
      <c r="FV87" s="7">
        <v>96104</v>
      </c>
      <c r="FW87" s="7">
        <v>493136</v>
      </c>
      <c r="FX87" s="35">
        <v>0</v>
      </c>
      <c r="FY87" s="35">
        <v>0</v>
      </c>
      <c r="FZ87" s="35">
        <v>0</v>
      </c>
      <c r="GA87" s="7">
        <v>0</v>
      </c>
      <c r="GC87" s="7">
        <v>55215</v>
      </c>
      <c r="GD87" s="35">
        <v>0</v>
      </c>
      <c r="GE87" s="7">
        <v>588481</v>
      </c>
      <c r="GF87" s="7">
        <v>313377</v>
      </c>
      <c r="GG87" s="7">
        <v>146552</v>
      </c>
      <c r="GH87" s="7">
        <v>298390</v>
      </c>
      <c r="GI87" s="7">
        <v>0</v>
      </c>
      <c r="GJ87" s="7">
        <v>224940</v>
      </c>
      <c r="GK87" s="7">
        <v>27397</v>
      </c>
      <c r="GL87" s="7">
        <v>726005</v>
      </c>
      <c r="GM87" s="7">
        <v>148335</v>
      </c>
      <c r="GN87" s="7">
        <v>86642</v>
      </c>
      <c r="GP87" s="7">
        <v>45693</v>
      </c>
      <c r="GQ87" s="7">
        <v>0</v>
      </c>
      <c r="GS87" s="7">
        <v>0</v>
      </c>
      <c r="GV87" s="7">
        <v>0</v>
      </c>
      <c r="GX87" s="7">
        <v>1017387</v>
      </c>
      <c r="GY87" s="7">
        <v>1421950</v>
      </c>
      <c r="GZ87" s="7">
        <v>1800755</v>
      </c>
      <c r="HA87" s="7">
        <v>791139</v>
      </c>
      <c r="HB87" s="7">
        <v>0</v>
      </c>
      <c r="HC87" s="7">
        <v>33947</v>
      </c>
      <c r="HE87" s="7">
        <v>290440</v>
      </c>
      <c r="HF87" s="7">
        <v>105347</v>
      </c>
      <c r="HH87" s="7">
        <v>124914</v>
      </c>
      <c r="HI87" s="7">
        <v>0</v>
      </c>
      <c r="HJ87" s="7">
        <v>47382</v>
      </c>
      <c r="HK87" s="7">
        <v>41464</v>
      </c>
      <c r="HL87" s="7">
        <v>84778</v>
      </c>
      <c r="HM87" s="7">
        <v>0</v>
      </c>
      <c r="HN87" s="7">
        <v>0</v>
      </c>
      <c r="HO87" s="7">
        <v>809483</v>
      </c>
      <c r="HP87" s="7">
        <v>273137</v>
      </c>
      <c r="HQ87" s="7">
        <v>397002</v>
      </c>
      <c r="HR87" s="7">
        <v>0</v>
      </c>
      <c r="HS87" s="7">
        <v>319616</v>
      </c>
      <c r="HT87" s="7">
        <v>488681</v>
      </c>
      <c r="HV87" s="7">
        <v>314003</v>
      </c>
      <c r="HX87" s="35">
        <v>0</v>
      </c>
      <c r="HY87" s="7">
        <v>216735</v>
      </c>
      <c r="HZ87" s="7">
        <v>35697</v>
      </c>
      <c r="IA87" s="35">
        <v>0</v>
      </c>
      <c r="IB87" s="7">
        <v>47725</v>
      </c>
      <c r="IC87" s="7">
        <v>58200</v>
      </c>
      <c r="ID87" s="7">
        <v>0</v>
      </c>
      <c r="IE87" s="7">
        <v>0</v>
      </c>
      <c r="IF87" s="7">
        <v>763359</v>
      </c>
      <c r="IG87" s="7">
        <v>27902</v>
      </c>
      <c r="IH87" s="7">
        <v>599087</v>
      </c>
      <c r="II87" s="7">
        <v>142025</v>
      </c>
      <c r="IJ87" s="7">
        <v>212755</v>
      </c>
      <c r="IK87" s="7">
        <v>151208</v>
      </c>
      <c r="IL87" s="7">
        <v>419170</v>
      </c>
      <c r="IM87" s="7">
        <v>114374</v>
      </c>
      <c r="IN87" s="7">
        <v>38635</v>
      </c>
      <c r="IO87" s="7">
        <v>157624</v>
      </c>
      <c r="IP87" s="7">
        <v>379148</v>
      </c>
      <c r="IQ87" s="7">
        <v>305434</v>
      </c>
      <c r="IR87" s="7">
        <v>216899</v>
      </c>
      <c r="IS87" s="7">
        <v>189702</v>
      </c>
      <c r="IT87" s="7">
        <v>253970</v>
      </c>
      <c r="IU87" s="7">
        <v>314153</v>
      </c>
      <c r="IV87" s="7">
        <v>58266</v>
      </c>
      <c r="IW87" s="7">
        <v>139939</v>
      </c>
      <c r="IX87" s="7">
        <v>28016</v>
      </c>
      <c r="IY87" s="7">
        <v>270</v>
      </c>
      <c r="IZ87" s="7">
        <v>0</v>
      </c>
      <c r="JA87" s="7">
        <v>431075</v>
      </c>
      <c r="JB87" s="7">
        <v>204191</v>
      </c>
      <c r="JC87" s="7">
        <v>58194</v>
      </c>
      <c r="JD87" s="7">
        <v>103880</v>
      </c>
      <c r="JE87" s="7">
        <v>791820</v>
      </c>
      <c r="JF87" s="7">
        <v>1122034</v>
      </c>
      <c r="JG87" s="7">
        <v>289658</v>
      </c>
      <c r="JH87" s="7">
        <v>167565</v>
      </c>
      <c r="JI87" s="7">
        <v>0</v>
      </c>
      <c r="JJ87" s="7">
        <v>0</v>
      </c>
      <c r="JK87" s="7">
        <v>638745</v>
      </c>
      <c r="JL87" s="7">
        <v>268105</v>
      </c>
      <c r="JM87" s="7">
        <v>0</v>
      </c>
      <c r="JN87" s="7">
        <v>0</v>
      </c>
      <c r="JO87" s="7">
        <v>0</v>
      </c>
      <c r="JP87" s="7">
        <v>278678</v>
      </c>
      <c r="JQ87" s="7">
        <v>0</v>
      </c>
      <c r="JR87" s="7">
        <v>414064</v>
      </c>
      <c r="JS87" s="7">
        <v>0</v>
      </c>
      <c r="JT87" s="7">
        <v>0</v>
      </c>
      <c r="JU87" s="7">
        <v>0</v>
      </c>
      <c r="JV87" s="7">
        <v>0</v>
      </c>
      <c r="JW87" s="7">
        <v>3341314</v>
      </c>
      <c r="JY87" s="7">
        <v>506738</v>
      </c>
      <c r="JZ87" s="7">
        <v>5346</v>
      </c>
      <c r="KA87" s="7">
        <v>796158</v>
      </c>
      <c r="KB87" s="7">
        <v>0</v>
      </c>
      <c r="KC87" s="7">
        <v>471220</v>
      </c>
      <c r="KD87" s="7">
        <v>401472</v>
      </c>
      <c r="KE87" s="7">
        <v>575931</v>
      </c>
      <c r="KF87" s="7">
        <v>1064544</v>
      </c>
      <c r="KG87" s="7">
        <v>0</v>
      </c>
      <c r="KH87" s="7">
        <v>538935</v>
      </c>
      <c r="KI87" s="7">
        <v>220074</v>
      </c>
      <c r="KJ87" s="7">
        <v>46742</v>
      </c>
      <c r="KK87" s="7">
        <v>0</v>
      </c>
      <c r="KL87" s="7">
        <v>0</v>
      </c>
      <c r="KM87" s="7">
        <v>83179</v>
      </c>
      <c r="KN87" s="7">
        <v>52000</v>
      </c>
      <c r="KO87" s="7">
        <v>0</v>
      </c>
      <c r="KP87" s="7">
        <v>0</v>
      </c>
      <c r="KQ87" s="7">
        <v>775623</v>
      </c>
      <c r="KR87" s="7">
        <v>137882</v>
      </c>
      <c r="KS87" s="7">
        <v>295894</v>
      </c>
      <c r="KT87" s="7">
        <v>0</v>
      </c>
      <c r="KU87" s="7">
        <v>37684</v>
      </c>
      <c r="KV87" s="7">
        <v>159505</v>
      </c>
      <c r="KW87" s="7">
        <v>376771</v>
      </c>
      <c r="KX87" s="7">
        <v>392229</v>
      </c>
      <c r="KY87" s="7">
        <v>422799</v>
      </c>
      <c r="KZ87" s="7">
        <v>88088</v>
      </c>
      <c r="LA87" s="7">
        <v>414454</v>
      </c>
      <c r="LB87" s="7">
        <v>320869</v>
      </c>
      <c r="LC87" s="7">
        <v>345468</v>
      </c>
      <c r="LD87" s="7">
        <v>36120</v>
      </c>
      <c r="LE87" s="7">
        <v>860449</v>
      </c>
      <c r="LF87" s="7">
        <v>0</v>
      </c>
      <c r="LG87" s="7">
        <v>0</v>
      </c>
      <c r="LH87" s="7">
        <v>200580</v>
      </c>
      <c r="LI87" s="7">
        <v>0</v>
      </c>
      <c r="LJ87" s="7">
        <v>0</v>
      </c>
      <c r="LK87" s="7">
        <v>28489</v>
      </c>
      <c r="LL87" s="7">
        <v>0</v>
      </c>
      <c r="LM87" s="7">
        <v>422466</v>
      </c>
      <c r="LN87" s="7">
        <v>69983</v>
      </c>
      <c r="LO87" s="7">
        <v>1249245</v>
      </c>
      <c r="LP87" s="7">
        <v>113170</v>
      </c>
      <c r="LQ87" s="7">
        <v>118255</v>
      </c>
      <c r="LR87" s="7">
        <v>0</v>
      </c>
      <c r="LS87" s="7">
        <v>0</v>
      </c>
      <c r="LT87" s="7">
        <v>107032</v>
      </c>
      <c r="LU87" s="7">
        <v>254095</v>
      </c>
      <c r="LV87" s="7">
        <v>108000</v>
      </c>
      <c r="LW87" s="7">
        <v>0</v>
      </c>
      <c r="LX87" s="7">
        <v>78489</v>
      </c>
      <c r="LY87" s="7">
        <v>0</v>
      </c>
      <c r="LZ87" s="7">
        <v>838863</v>
      </c>
      <c r="MA87" s="7">
        <v>18446</v>
      </c>
      <c r="MB87" s="7">
        <v>87149</v>
      </c>
      <c r="MC87" s="7">
        <v>194273</v>
      </c>
      <c r="MD87" s="7">
        <v>102329</v>
      </c>
      <c r="ME87" s="7">
        <v>257649</v>
      </c>
      <c r="MF87" s="7">
        <v>567156</v>
      </c>
      <c r="MG87" s="7">
        <v>329824</v>
      </c>
      <c r="MH87" s="7">
        <v>0</v>
      </c>
      <c r="MI87" s="7">
        <v>0</v>
      </c>
      <c r="MJ87" s="35">
        <v>264203</v>
      </c>
      <c r="MK87" s="7">
        <v>0</v>
      </c>
      <c r="ML87" s="7">
        <v>0</v>
      </c>
      <c r="MM87" s="7">
        <v>665041</v>
      </c>
      <c r="MN87" s="7">
        <v>946735</v>
      </c>
      <c r="MO87" s="7">
        <v>0</v>
      </c>
      <c r="MP87" s="7">
        <v>253189</v>
      </c>
      <c r="MQ87" s="7">
        <v>28000</v>
      </c>
      <c r="MR87" s="7">
        <v>363420</v>
      </c>
      <c r="MS87" s="7">
        <v>250894</v>
      </c>
      <c r="MT87" s="7">
        <v>499171</v>
      </c>
      <c r="MU87" s="7">
        <v>142672</v>
      </c>
      <c r="MV87" s="7">
        <v>325021</v>
      </c>
      <c r="MW87" s="7">
        <v>0</v>
      </c>
      <c r="MX87" s="7">
        <v>20846</v>
      </c>
      <c r="MY87" s="7">
        <v>0</v>
      </c>
      <c r="MZ87" s="7">
        <v>0</v>
      </c>
      <c r="NA87" s="7">
        <v>16137</v>
      </c>
      <c r="NB87" s="7">
        <v>41897</v>
      </c>
      <c r="NC87" s="7">
        <v>0</v>
      </c>
      <c r="ND87" s="7">
        <v>64000</v>
      </c>
      <c r="NE87" s="7">
        <v>0</v>
      </c>
      <c r="NF87" s="7">
        <v>33500</v>
      </c>
      <c r="NG87" s="7">
        <v>40030</v>
      </c>
      <c r="NH87" s="7">
        <v>188119</v>
      </c>
      <c r="NI87" s="35"/>
      <c r="NJ87" s="7">
        <v>0</v>
      </c>
      <c r="NK87" s="7">
        <v>0</v>
      </c>
      <c r="NL87" s="7">
        <v>0</v>
      </c>
      <c r="NM87" s="7">
        <v>0</v>
      </c>
      <c r="NN87" s="7">
        <v>0</v>
      </c>
      <c r="NO87" s="7">
        <v>186707</v>
      </c>
      <c r="NP87" s="7">
        <v>83530</v>
      </c>
      <c r="NQ87" s="7">
        <v>150561</v>
      </c>
      <c r="NR87" s="7">
        <v>0</v>
      </c>
      <c r="NS87" s="7">
        <v>125650</v>
      </c>
      <c r="NT87" s="7">
        <v>0</v>
      </c>
      <c r="NU87" s="7">
        <v>865305</v>
      </c>
      <c r="NV87" s="7">
        <v>1247191</v>
      </c>
      <c r="NW87" s="7">
        <v>1108576</v>
      </c>
      <c r="NX87" s="7">
        <v>165182</v>
      </c>
      <c r="NY87" s="7">
        <v>67386</v>
      </c>
      <c r="NZ87" s="7">
        <v>131112</v>
      </c>
      <c r="OA87" s="7">
        <v>268989</v>
      </c>
      <c r="OB87" s="35">
        <v>0</v>
      </c>
      <c r="OC87" s="7">
        <v>279971</v>
      </c>
      <c r="OD87" s="7">
        <v>172000</v>
      </c>
      <c r="OE87" s="7">
        <v>92595</v>
      </c>
      <c r="OF87" s="7">
        <v>820124</v>
      </c>
      <c r="OG87" s="7">
        <v>507420</v>
      </c>
      <c r="OH87" s="7">
        <v>268484</v>
      </c>
      <c r="OI87" s="7">
        <v>482722</v>
      </c>
      <c r="OJ87" s="7">
        <v>83084</v>
      </c>
      <c r="OK87" s="7">
        <v>732644</v>
      </c>
      <c r="OL87" s="7">
        <v>0</v>
      </c>
      <c r="OM87" s="7">
        <v>0</v>
      </c>
      <c r="ON87" s="7">
        <v>4182</v>
      </c>
      <c r="OO87" s="7">
        <v>711795</v>
      </c>
      <c r="OP87" s="7">
        <v>12760</v>
      </c>
      <c r="OQ87" s="7">
        <v>1102817</v>
      </c>
      <c r="OR87" s="7">
        <v>0</v>
      </c>
      <c r="OS87" s="7">
        <v>0</v>
      </c>
      <c r="OT87" s="7">
        <v>0</v>
      </c>
      <c r="OU87" s="7">
        <v>0</v>
      </c>
      <c r="OV87" s="9"/>
      <c r="OW87" s="150">
        <f t="shared" ref="OW87:OW91" si="10">SUM(B87:OU87)</f>
        <v>190707711</v>
      </c>
      <c r="OX87" s="6">
        <f t="shared" ref="OX87:OX91" si="11">OW87/199315</f>
        <v>956.81564859644277</v>
      </c>
      <c r="OY87" s="153"/>
      <c r="OZ87" s="6"/>
      <c r="PA87" s="13"/>
      <c r="PB87" s="13"/>
      <c r="PC87" s="13"/>
      <c r="PD87" s="13"/>
      <c r="PE87" s="13"/>
      <c r="PF87" s="13"/>
      <c r="PG87" s="13"/>
      <c r="PH87" s="13"/>
      <c r="PI87" s="13"/>
      <c r="PJ87" s="13"/>
      <c r="PK87" s="13"/>
      <c r="PL87" s="13"/>
      <c r="PM87" s="13"/>
      <c r="PN87" s="13"/>
      <c r="PO87" s="13"/>
      <c r="PP87" s="13"/>
      <c r="PQ87" s="13"/>
      <c r="PR87" s="13"/>
      <c r="PS87" s="13"/>
      <c r="PT87" s="13"/>
      <c r="PU87" s="13"/>
    </row>
    <row r="88" spans="1:437" s="7" customFormat="1">
      <c r="A88" s="7" t="s">
        <v>39</v>
      </c>
      <c r="E88" s="7">
        <v>88424</v>
      </c>
      <c r="F88" s="7">
        <v>0</v>
      </c>
      <c r="N88" s="7">
        <v>2853</v>
      </c>
      <c r="AF88" s="7">
        <v>30753</v>
      </c>
      <c r="BH88" s="7">
        <v>84295</v>
      </c>
      <c r="BO88" s="7">
        <v>85140</v>
      </c>
      <c r="DE88" s="7">
        <v>69399</v>
      </c>
      <c r="DJ88" s="7">
        <v>23561</v>
      </c>
      <c r="DS88" s="7">
        <v>579</v>
      </c>
      <c r="DT88" s="7">
        <v>48529</v>
      </c>
      <c r="DW88" s="7">
        <v>65383</v>
      </c>
      <c r="EB88" s="7">
        <v>136741</v>
      </c>
      <c r="EE88" s="7">
        <v>34570</v>
      </c>
      <c r="EH88" s="7">
        <v>58196</v>
      </c>
      <c r="ET88" s="7">
        <v>248282</v>
      </c>
      <c r="FI88" s="7">
        <v>6974</v>
      </c>
      <c r="FK88" s="7">
        <v>30572</v>
      </c>
      <c r="FL88" s="7">
        <v>4830</v>
      </c>
      <c r="FM88" s="7">
        <v>74323</v>
      </c>
      <c r="FN88" s="7">
        <v>32476</v>
      </c>
      <c r="FO88" s="7">
        <v>140697</v>
      </c>
      <c r="FP88" s="7">
        <v>43334</v>
      </c>
      <c r="FQ88" s="7">
        <v>246016</v>
      </c>
      <c r="FT88" s="7">
        <v>37896</v>
      </c>
      <c r="FV88" s="7">
        <v>611652</v>
      </c>
      <c r="GC88" s="7">
        <v>23561</v>
      </c>
      <c r="GE88" s="7">
        <v>81820</v>
      </c>
      <c r="HC88" s="7">
        <v>10500</v>
      </c>
      <c r="HP88" s="7">
        <v>0</v>
      </c>
      <c r="HQ88" s="7">
        <v>0</v>
      </c>
      <c r="HY88" s="7">
        <v>11031</v>
      </c>
      <c r="IC88" s="7">
        <v>8344</v>
      </c>
      <c r="JZ88" s="7">
        <v>10000</v>
      </c>
      <c r="KR88" s="7">
        <v>10771</v>
      </c>
      <c r="KW88" s="7">
        <v>69692</v>
      </c>
      <c r="LC88" s="7">
        <v>70383</v>
      </c>
      <c r="LE88" s="7">
        <v>68228</v>
      </c>
      <c r="LO88" s="7">
        <v>38245</v>
      </c>
      <c r="MB88" s="7">
        <v>3500</v>
      </c>
      <c r="MG88" s="7">
        <v>41485</v>
      </c>
      <c r="MM88" s="7">
        <v>1181</v>
      </c>
      <c r="MQ88" s="7">
        <v>32000</v>
      </c>
      <c r="MR88" s="7">
        <v>40380</v>
      </c>
      <c r="MU88" s="7">
        <v>8480</v>
      </c>
      <c r="MV88" s="7">
        <v>91471</v>
      </c>
      <c r="NS88" s="7">
        <v>28840</v>
      </c>
      <c r="NU88" s="7">
        <v>0</v>
      </c>
      <c r="NY88" s="7">
        <v>33728</v>
      </c>
      <c r="OF88" s="7">
        <v>18858</v>
      </c>
      <c r="OH88" s="7">
        <v>70599</v>
      </c>
      <c r="OO88" s="7">
        <v>35251</v>
      </c>
      <c r="OV88" s="9"/>
      <c r="OW88" s="150">
        <f t="shared" si="10"/>
        <v>3013823</v>
      </c>
      <c r="OX88" s="6">
        <f t="shared" si="11"/>
        <v>15.120904096530618</v>
      </c>
      <c r="OY88" s="153"/>
      <c r="OZ88" s="6"/>
      <c r="PA88" s="13"/>
      <c r="PB88" s="13"/>
      <c r="PC88" s="13"/>
      <c r="PD88" s="13"/>
      <c r="PE88" s="13"/>
      <c r="PF88" s="13"/>
      <c r="PG88" s="13"/>
      <c r="PH88" s="13"/>
      <c r="PI88" s="13"/>
      <c r="PJ88" s="13"/>
      <c r="PK88" s="13"/>
      <c r="PL88" s="13"/>
      <c r="PM88" s="13"/>
      <c r="PN88" s="13"/>
      <c r="PO88" s="13"/>
      <c r="PP88" s="13"/>
      <c r="PQ88" s="13"/>
      <c r="PR88" s="13"/>
      <c r="PS88" s="13"/>
      <c r="PT88" s="13"/>
      <c r="PU88" s="13"/>
    </row>
    <row r="89" spans="1:437" s="7" customFormat="1">
      <c r="A89" s="7" t="s">
        <v>43</v>
      </c>
      <c r="D89" s="7">
        <v>133138</v>
      </c>
      <c r="F89" s="7">
        <v>0</v>
      </c>
      <c r="HP89" s="7">
        <v>0</v>
      </c>
      <c r="HQ89" s="7">
        <v>0</v>
      </c>
      <c r="NU89" s="7">
        <v>0</v>
      </c>
      <c r="OV89" s="9"/>
      <c r="OW89" s="150">
        <f t="shared" si="10"/>
        <v>133138</v>
      </c>
      <c r="OX89" s="6">
        <f t="shared" si="11"/>
        <v>0.66797782404736217</v>
      </c>
      <c r="OY89" s="153"/>
      <c r="OZ89" s="6"/>
      <c r="PA89" s="13"/>
      <c r="PB89" s="13"/>
      <c r="PC89" s="13"/>
      <c r="PD89" s="13"/>
      <c r="PE89" s="13"/>
      <c r="PF89" s="13"/>
      <c r="PG89" s="13"/>
      <c r="PH89" s="13"/>
      <c r="PI89" s="13"/>
      <c r="PJ89" s="13"/>
      <c r="PK89" s="13"/>
      <c r="PL89" s="13"/>
      <c r="PM89" s="13"/>
      <c r="PN89" s="13"/>
      <c r="PO89" s="13"/>
      <c r="PP89" s="13"/>
      <c r="PQ89" s="13"/>
      <c r="PR89" s="13"/>
      <c r="PS89" s="13"/>
      <c r="PT89" s="13"/>
      <c r="PU89" s="13"/>
    </row>
    <row r="90" spans="1:437" s="7" customFormat="1">
      <c r="A90" s="7" t="s">
        <v>40</v>
      </c>
      <c r="F90" s="7">
        <v>0</v>
      </c>
      <c r="HP90" s="7">
        <v>0</v>
      </c>
      <c r="HQ90" s="7">
        <v>0</v>
      </c>
      <c r="JE90" s="7">
        <v>26181</v>
      </c>
      <c r="LB90" s="7">
        <v>34100</v>
      </c>
      <c r="LC90" s="7">
        <v>63510</v>
      </c>
      <c r="NU90" s="7">
        <v>0</v>
      </c>
      <c r="OV90" s="9"/>
      <c r="OW90" s="150">
        <f t="shared" si="10"/>
        <v>123791</v>
      </c>
      <c r="OX90" s="6">
        <f t="shared" si="11"/>
        <v>0.62108220655745927</v>
      </c>
      <c r="OY90" s="153"/>
      <c r="OZ90" s="6"/>
      <c r="PA90" s="13"/>
      <c r="PB90" s="13"/>
      <c r="PC90" s="13"/>
      <c r="PD90" s="13"/>
      <c r="PE90" s="13"/>
      <c r="PF90" s="13"/>
      <c r="PG90" s="13"/>
      <c r="PH90" s="13"/>
      <c r="PI90" s="13"/>
      <c r="PJ90" s="13"/>
      <c r="PK90" s="13"/>
      <c r="PL90" s="13"/>
      <c r="PM90" s="13"/>
      <c r="PN90" s="13"/>
      <c r="PO90" s="13"/>
      <c r="PP90" s="13"/>
      <c r="PQ90" s="13"/>
      <c r="PR90" s="13"/>
      <c r="PS90" s="13"/>
      <c r="PT90" s="13"/>
      <c r="PU90" s="13"/>
    </row>
    <row r="91" spans="1:437" s="7" customFormat="1">
      <c r="A91" s="7" t="s">
        <v>44</v>
      </c>
      <c r="AG91" s="13">
        <v>119209</v>
      </c>
      <c r="AH91" s="13">
        <v>59847</v>
      </c>
      <c r="AI91" s="13">
        <v>45949</v>
      </c>
      <c r="AJ91" s="13">
        <v>47500</v>
      </c>
      <c r="AK91" s="13">
        <v>31673</v>
      </c>
      <c r="AL91" s="7">
        <v>61549</v>
      </c>
      <c r="AM91" s="13">
        <v>94148</v>
      </c>
      <c r="AN91" s="13">
        <v>95682</v>
      </c>
      <c r="AO91" s="13">
        <v>38123</v>
      </c>
      <c r="AP91" s="13">
        <v>6000</v>
      </c>
      <c r="AQ91" s="13">
        <v>61480</v>
      </c>
      <c r="AR91" s="13">
        <v>128139</v>
      </c>
      <c r="AS91" s="13">
        <v>104383</v>
      </c>
      <c r="AT91" s="13">
        <v>224611</v>
      </c>
      <c r="AU91" s="13">
        <v>134252</v>
      </c>
      <c r="AV91" s="13">
        <v>97644</v>
      </c>
      <c r="AW91" s="13">
        <v>103403</v>
      </c>
      <c r="AX91" s="13">
        <v>115333</v>
      </c>
      <c r="AY91" s="13">
        <v>245416</v>
      </c>
      <c r="AZ91" s="13">
        <v>187185</v>
      </c>
      <c r="BA91" s="13">
        <v>193500</v>
      </c>
      <c r="BB91" s="13"/>
      <c r="CH91" s="13">
        <v>126919</v>
      </c>
      <c r="CI91" s="13">
        <v>46781</v>
      </c>
      <c r="CJ91" s="13">
        <v>104861</v>
      </c>
      <c r="CK91" s="13">
        <v>50973</v>
      </c>
      <c r="CL91" s="13">
        <v>121234</v>
      </c>
      <c r="CM91" s="13">
        <v>106977</v>
      </c>
      <c r="CN91" s="13">
        <v>44394</v>
      </c>
      <c r="CO91" s="13">
        <v>48562</v>
      </c>
      <c r="CP91" s="13">
        <v>64658</v>
      </c>
      <c r="CQ91" s="13">
        <v>55932</v>
      </c>
      <c r="CR91" s="13">
        <v>77142</v>
      </c>
      <c r="CS91" s="13">
        <v>65476</v>
      </c>
      <c r="CT91" s="13">
        <v>103638</v>
      </c>
      <c r="CU91" s="13">
        <v>52884</v>
      </c>
      <c r="CV91" s="13">
        <v>63335</v>
      </c>
      <c r="CW91" s="13">
        <v>47546</v>
      </c>
      <c r="CX91" s="13"/>
      <c r="CY91" s="13">
        <v>21251</v>
      </c>
      <c r="CZ91" s="13">
        <v>22396</v>
      </c>
      <c r="DA91" s="13">
        <v>63732</v>
      </c>
      <c r="DB91" s="13">
        <v>67916</v>
      </c>
      <c r="DC91" s="13">
        <v>38267</v>
      </c>
      <c r="DW91" s="35">
        <v>27250</v>
      </c>
      <c r="FV91" s="7">
        <v>47275</v>
      </c>
      <c r="HE91" s="7">
        <v>10873</v>
      </c>
      <c r="HF91" s="7">
        <v>274907</v>
      </c>
      <c r="JA91" s="13">
        <v>88335</v>
      </c>
      <c r="JE91" s="13">
        <v>23287</v>
      </c>
      <c r="JF91" s="13">
        <v>48452</v>
      </c>
      <c r="JG91" s="7">
        <v>6100</v>
      </c>
      <c r="KS91" s="13">
        <v>3800</v>
      </c>
      <c r="NB91" s="13">
        <v>26889</v>
      </c>
      <c r="NU91" s="13">
        <v>11786</v>
      </c>
      <c r="OV91" s="9"/>
      <c r="OW91" s="150">
        <f t="shared" si="10"/>
        <v>4158854</v>
      </c>
      <c r="OX91" s="6">
        <f t="shared" si="11"/>
        <v>20.86573514286431</v>
      </c>
      <c r="OY91" s="153"/>
      <c r="OZ91" s="6"/>
      <c r="PA91" s="13"/>
      <c r="PB91" s="13"/>
      <c r="PC91" s="13"/>
      <c r="PD91" s="13"/>
      <c r="PE91" s="13"/>
      <c r="PF91" s="13"/>
      <c r="PG91" s="13"/>
      <c r="PH91" s="13"/>
      <c r="PI91" s="13"/>
      <c r="PJ91" s="13"/>
      <c r="PK91" s="13"/>
      <c r="PL91" s="13"/>
      <c r="PM91" s="13"/>
      <c r="PN91" s="13"/>
      <c r="PO91" s="13"/>
      <c r="PP91" s="13"/>
      <c r="PQ91" s="13"/>
      <c r="PR91" s="13"/>
      <c r="PS91" s="13"/>
      <c r="PT91" s="13"/>
      <c r="PU91" s="13"/>
    </row>
    <row r="92" spans="1:437" s="9" customFormat="1">
      <c r="A92" s="10" t="s">
        <v>46</v>
      </c>
      <c r="FH92" s="9">
        <v>3250</v>
      </c>
      <c r="OW92" s="10"/>
      <c r="OX92" s="168"/>
      <c r="OY92" s="153"/>
      <c r="OZ92" s="168"/>
      <c r="PA92" s="13"/>
      <c r="PB92" s="13"/>
      <c r="PC92" s="13"/>
      <c r="PD92" s="13"/>
      <c r="PE92" s="13"/>
      <c r="PF92" s="13"/>
      <c r="PG92" s="13"/>
      <c r="PH92" s="13"/>
      <c r="PI92" s="13"/>
      <c r="PJ92" s="13"/>
      <c r="PK92" s="13"/>
      <c r="PL92" s="13"/>
      <c r="PM92" s="13"/>
      <c r="PN92" s="13"/>
      <c r="PO92" s="13"/>
      <c r="PP92" s="13"/>
      <c r="PQ92" s="13"/>
      <c r="PR92" s="13"/>
      <c r="PS92" s="13"/>
      <c r="PT92" s="13"/>
      <c r="PU92" s="13"/>
    </row>
    <row r="93" spans="1:437" s="7" customFormat="1">
      <c r="A93" s="7" t="s">
        <v>42</v>
      </c>
      <c r="B93" s="7">
        <v>4851</v>
      </c>
      <c r="C93" s="7">
        <v>0</v>
      </c>
      <c r="E93" s="7">
        <v>0</v>
      </c>
      <c r="F93" s="7">
        <v>0</v>
      </c>
      <c r="G93" s="7">
        <v>0</v>
      </c>
      <c r="H93" s="7">
        <v>218135</v>
      </c>
      <c r="I93" s="7">
        <v>0</v>
      </c>
      <c r="J93" s="7">
        <v>390773</v>
      </c>
      <c r="K93" s="7">
        <v>0</v>
      </c>
      <c r="L93" s="7">
        <v>7858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1440552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560216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64238</v>
      </c>
      <c r="BP93" s="13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37012</v>
      </c>
      <c r="DE93" s="7">
        <v>0</v>
      </c>
      <c r="DG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Q93" s="7">
        <v>0</v>
      </c>
      <c r="DR93" s="7">
        <v>0</v>
      </c>
      <c r="DS93" s="7">
        <v>2280</v>
      </c>
      <c r="DV93" s="7">
        <v>0</v>
      </c>
      <c r="DW93" s="7">
        <v>0</v>
      </c>
      <c r="DX93" s="7">
        <v>0</v>
      </c>
      <c r="DZ93" s="7">
        <v>0</v>
      </c>
      <c r="EA93" s="7">
        <v>0</v>
      </c>
      <c r="EB93" s="7">
        <v>103458</v>
      </c>
      <c r="EC93" s="7">
        <v>0</v>
      </c>
      <c r="EH93" s="7">
        <v>1207</v>
      </c>
      <c r="EI93" s="7">
        <v>999862</v>
      </c>
      <c r="EK93" s="7">
        <v>0</v>
      </c>
      <c r="EL93" s="7">
        <v>0</v>
      </c>
      <c r="EM93" s="7">
        <v>0</v>
      </c>
      <c r="EN93" s="7">
        <v>16766</v>
      </c>
      <c r="EO93" s="7">
        <v>1527629</v>
      </c>
      <c r="EP93" s="7">
        <v>1390159</v>
      </c>
      <c r="EQ93" s="7">
        <v>1130817</v>
      </c>
      <c r="ER93" s="7">
        <v>0</v>
      </c>
      <c r="ES93" s="7">
        <v>0</v>
      </c>
      <c r="EU93" s="7">
        <v>0</v>
      </c>
      <c r="EV93" s="7">
        <v>0</v>
      </c>
      <c r="EW93" s="7">
        <v>0</v>
      </c>
      <c r="EX93" s="7">
        <v>0</v>
      </c>
      <c r="EY93" s="7">
        <v>0</v>
      </c>
      <c r="FA93" s="7">
        <v>0</v>
      </c>
      <c r="FC93" s="35">
        <v>0</v>
      </c>
      <c r="FD93" s="7">
        <v>0</v>
      </c>
      <c r="FE93" s="7">
        <v>0</v>
      </c>
      <c r="FF93" s="7">
        <v>0</v>
      </c>
      <c r="FG93" s="7">
        <v>0</v>
      </c>
      <c r="FI93" s="7">
        <v>0</v>
      </c>
      <c r="FS93" s="7">
        <v>0</v>
      </c>
      <c r="FT93" s="7">
        <v>41606</v>
      </c>
      <c r="FV93" s="7">
        <v>0</v>
      </c>
      <c r="FX93" s="7">
        <v>0</v>
      </c>
      <c r="FY93" s="7">
        <v>0</v>
      </c>
      <c r="FZ93" s="7">
        <v>0</v>
      </c>
      <c r="GA93" s="7">
        <v>160507</v>
      </c>
      <c r="GC93" s="7">
        <v>0</v>
      </c>
      <c r="GD93" s="7">
        <v>0</v>
      </c>
      <c r="GE93" s="7">
        <v>0</v>
      </c>
      <c r="GF93" s="7">
        <v>54002</v>
      </c>
      <c r="GG93" s="7">
        <v>0</v>
      </c>
      <c r="GI93" s="7">
        <v>0</v>
      </c>
      <c r="GJ93" s="7">
        <v>0</v>
      </c>
      <c r="GK93" s="7">
        <v>0</v>
      </c>
      <c r="GL93" s="7">
        <v>0</v>
      </c>
      <c r="GM93" s="7">
        <v>0</v>
      </c>
      <c r="GQ93" s="7">
        <v>0</v>
      </c>
      <c r="GR93" s="7">
        <v>35063</v>
      </c>
      <c r="GS93" s="7">
        <v>385102</v>
      </c>
      <c r="GT93" s="7">
        <v>1058533</v>
      </c>
      <c r="GU93" s="7">
        <v>1325306</v>
      </c>
      <c r="GV93" s="7">
        <v>0</v>
      </c>
      <c r="GX93" s="35">
        <v>20000</v>
      </c>
      <c r="GY93" s="35">
        <v>20000</v>
      </c>
      <c r="GZ93" s="35">
        <v>20000</v>
      </c>
      <c r="HB93" s="7">
        <v>0</v>
      </c>
      <c r="HE93" s="7">
        <v>0</v>
      </c>
      <c r="HF93" s="7">
        <v>0</v>
      </c>
      <c r="HI93" s="36">
        <v>27303</v>
      </c>
      <c r="HJ93" s="7">
        <v>0</v>
      </c>
      <c r="HK93" s="7">
        <v>0</v>
      </c>
      <c r="HM93" s="7">
        <v>0</v>
      </c>
      <c r="HN93" s="7">
        <v>0</v>
      </c>
      <c r="HP93" s="7">
        <v>22268</v>
      </c>
      <c r="HR93" s="7">
        <v>26268</v>
      </c>
      <c r="HT93" s="7">
        <v>272942</v>
      </c>
      <c r="HU93" s="7">
        <v>16565</v>
      </c>
      <c r="HW93" s="7">
        <v>11565</v>
      </c>
      <c r="HY93" s="7">
        <v>17498</v>
      </c>
      <c r="HZ93" s="7">
        <v>4686</v>
      </c>
      <c r="IA93" s="7">
        <v>0</v>
      </c>
      <c r="IB93" s="7">
        <v>0</v>
      </c>
      <c r="IC93" s="7">
        <v>31008</v>
      </c>
      <c r="ID93" s="7">
        <v>0</v>
      </c>
      <c r="IE93" s="7">
        <v>0</v>
      </c>
      <c r="IF93" s="7">
        <v>0</v>
      </c>
      <c r="IG93" s="7">
        <v>0</v>
      </c>
      <c r="IH93" s="7">
        <v>0</v>
      </c>
      <c r="II93" s="7">
        <v>0</v>
      </c>
      <c r="IJ93" s="7">
        <v>0</v>
      </c>
      <c r="IK93" s="7">
        <v>0</v>
      </c>
      <c r="IL93" s="7">
        <v>0</v>
      </c>
      <c r="IM93" s="7">
        <v>0</v>
      </c>
      <c r="IN93" s="7">
        <v>0</v>
      </c>
      <c r="IO93" s="7">
        <v>0</v>
      </c>
      <c r="IP93" s="7">
        <v>0</v>
      </c>
      <c r="IQ93" s="7">
        <v>0</v>
      </c>
      <c r="IR93" s="7">
        <v>0</v>
      </c>
      <c r="IS93" s="7">
        <v>0</v>
      </c>
      <c r="IT93" s="7">
        <v>0</v>
      </c>
      <c r="IU93" s="7">
        <v>0</v>
      </c>
      <c r="IV93" s="7">
        <v>0</v>
      </c>
      <c r="IW93" s="7">
        <v>0</v>
      </c>
      <c r="IX93" s="7">
        <v>0</v>
      </c>
      <c r="IY93" s="7">
        <v>0</v>
      </c>
      <c r="IZ93" s="7">
        <v>0</v>
      </c>
      <c r="JA93" s="7">
        <v>51155</v>
      </c>
      <c r="JB93" s="7">
        <v>0</v>
      </c>
      <c r="JC93" s="7">
        <v>0</v>
      </c>
      <c r="JD93" s="7">
        <v>0</v>
      </c>
      <c r="JE93" s="7">
        <v>37665</v>
      </c>
      <c r="JF93" s="7">
        <v>0</v>
      </c>
      <c r="JG93" s="7">
        <v>32060</v>
      </c>
      <c r="JH93" s="7">
        <v>3240</v>
      </c>
      <c r="JI93" s="7">
        <v>0</v>
      </c>
      <c r="JJ93" s="7">
        <v>0</v>
      </c>
      <c r="JK93" s="7">
        <v>0</v>
      </c>
      <c r="JL93" s="7">
        <v>0</v>
      </c>
      <c r="JM93" s="7">
        <v>0</v>
      </c>
      <c r="JN93" s="7">
        <v>0</v>
      </c>
      <c r="JO93" s="7">
        <v>0</v>
      </c>
      <c r="JP93" s="7">
        <v>0</v>
      </c>
      <c r="JQ93" s="7">
        <v>0</v>
      </c>
      <c r="JR93" s="7">
        <v>0</v>
      </c>
      <c r="JS93" s="7">
        <v>0</v>
      </c>
      <c r="JT93" s="7">
        <v>0</v>
      </c>
      <c r="JU93" s="7">
        <v>0</v>
      </c>
      <c r="JV93" s="7">
        <v>0</v>
      </c>
      <c r="JW93" s="7">
        <v>0</v>
      </c>
      <c r="JX93" s="7">
        <v>350</v>
      </c>
      <c r="JY93" s="7">
        <v>0</v>
      </c>
      <c r="JZ93" s="7">
        <v>0</v>
      </c>
      <c r="KA93" s="7">
        <v>0</v>
      </c>
      <c r="KB93" s="7">
        <v>0</v>
      </c>
      <c r="KC93" s="7">
        <v>0</v>
      </c>
      <c r="KD93" s="7">
        <v>0</v>
      </c>
      <c r="KE93" s="7">
        <v>0</v>
      </c>
      <c r="KF93" s="7">
        <v>0</v>
      </c>
      <c r="KG93" s="7">
        <v>0</v>
      </c>
      <c r="KH93" s="7">
        <v>0</v>
      </c>
      <c r="KI93" s="7">
        <v>0</v>
      </c>
      <c r="KJ93" s="7">
        <v>0</v>
      </c>
      <c r="KK93" s="7">
        <v>0</v>
      </c>
      <c r="KL93" s="7">
        <v>0</v>
      </c>
      <c r="KM93" s="7">
        <v>1051997</v>
      </c>
      <c r="KN93" s="7">
        <v>906522</v>
      </c>
      <c r="KO93" s="7">
        <v>0</v>
      </c>
      <c r="KP93" s="7">
        <v>671841</v>
      </c>
      <c r="KQ93" s="7">
        <v>0</v>
      </c>
      <c r="KR93" s="7">
        <v>0</v>
      </c>
      <c r="KT93" s="7">
        <v>0</v>
      </c>
      <c r="KU93" s="7">
        <v>206540</v>
      </c>
      <c r="KV93" s="7">
        <v>0</v>
      </c>
      <c r="KW93" s="7">
        <v>0</v>
      </c>
      <c r="KX93" s="7">
        <v>0</v>
      </c>
      <c r="KY93" s="7">
        <v>0</v>
      </c>
      <c r="KZ93" s="7">
        <v>0</v>
      </c>
      <c r="LA93" s="7">
        <v>16097</v>
      </c>
      <c r="LB93" s="7">
        <v>0</v>
      </c>
      <c r="LC93" s="7">
        <v>0</v>
      </c>
      <c r="LD93" s="7">
        <v>0</v>
      </c>
      <c r="LE93" s="7">
        <v>0</v>
      </c>
      <c r="LF93" s="7">
        <v>0</v>
      </c>
      <c r="LG93" s="7">
        <v>0</v>
      </c>
      <c r="LH93" s="7">
        <v>0</v>
      </c>
      <c r="LI93" s="7">
        <v>0</v>
      </c>
      <c r="LJ93" s="7">
        <v>0</v>
      </c>
      <c r="LK93" s="7">
        <v>0</v>
      </c>
      <c r="LL93" s="7">
        <v>0</v>
      </c>
      <c r="LM93" s="7">
        <v>50000</v>
      </c>
      <c r="LN93" s="7">
        <v>0</v>
      </c>
      <c r="LO93" s="7">
        <v>0</v>
      </c>
      <c r="LP93" s="7">
        <v>53068</v>
      </c>
      <c r="LQ93" s="7">
        <v>48226</v>
      </c>
      <c r="LR93" s="7">
        <v>0</v>
      </c>
      <c r="LS93" s="7">
        <v>0</v>
      </c>
      <c r="LT93" s="7">
        <v>0</v>
      </c>
      <c r="LU93" s="7">
        <v>0</v>
      </c>
      <c r="LV93" s="7">
        <v>0</v>
      </c>
      <c r="LW93" s="7">
        <v>0</v>
      </c>
      <c r="LX93" s="7">
        <v>0</v>
      </c>
      <c r="LY93" s="7">
        <v>0</v>
      </c>
      <c r="LZ93" s="35">
        <v>0</v>
      </c>
      <c r="MA93" s="35">
        <v>0</v>
      </c>
      <c r="MB93" s="7">
        <v>0</v>
      </c>
      <c r="MC93" s="7">
        <v>0</v>
      </c>
      <c r="MD93" s="7">
        <v>0</v>
      </c>
      <c r="ME93" s="7">
        <v>0</v>
      </c>
      <c r="MF93" s="7">
        <v>0</v>
      </c>
      <c r="MG93" s="7">
        <v>0</v>
      </c>
      <c r="MH93" s="7">
        <v>0</v>
      </c>
      <c r="MI93" s="7">
        <v>0</v>
      </c>
      <c r="MJ93" s="7">
        <v>0</v>
      </c>
      <c r="MK93" s="7">
        <v>0</v>
      </c>
      <c r="ML93" s="7">
        <v>0</v>
      </c>
      <c r="MM93" s="7">
        <v>0</v>
      </c>
      <c r="MN93" s="7">
        <v>0</v>
      </c>
      <c r="MO93" s="7">
        <v>0</v>
      </c>
      <c r="MP93" s="7">
        <v>9779</v>
      </c>
      <c r="MQ93" s="7">
        <v>0</v>
      </c>
      <c r="MR93" s="7">
        <v>471634</v>
      </c>
      <c r="MS93" s="7">
        <v>0</v>
      </c>
      <c r="MT93" s="7">
        <v>0</v>
      </c>
      <c r="MU93" s="7">
        <v>0</v>
      </c>
      <c r="MV93" s="7">
        <v>0</v>
      </c>
      <c r="MW93" s="7">
        <v>0</v>
      </c>
      <c r="MX93" s="7">
        <v>0</v>
      </c>
      <c r="MY93" s="7">
        <v>0</v>
      </c>
      <c r="MZ93" s="7">
        <v>0</v>
      </c>
      <c r="NA93" s="7">
        <v>0</v>
      </c>
      <c r="NB93" s="35">
        <v>0</v>
      </c>
      <c r="NC93" s="7">
        <v>0</v>
      </c>
      <c r="ND93" s="7">
        <v>0</v>
      </c>
      <c r="NE93" s="7">
        <v>0</v>
      </c>
      <c r="NF93" s="7">
        <v>0</v>
      </c>
      <c r="NG93" s="7">
        <v>207946</v>
      </c>
      <c r="NH93" s="7">
        <v>358353</v>
      </c>
      <c r="NI93" s="35"/>
      <c r="NJ93" s="7">
        <v>0</v>
      </c>
      <c r="NK93" s="7">
        <v>0</v>
      </c>
      <c r="NL93" s="7">
        <v>0</v>
      </c>
      <c r="NM93" s="7">
        <v>0</v>
      </c>
      <c r="NN93" s="7">
        <v>0</v>
      </c>
      <c r="NO93" s="7">
        <v>0</v>
      </c>
      <c r="NP93" s="7">
        <v>0</v>
      </c>
      <c r="NQ93" s="7">
        <v>0</v>
      </c>
      <c r="NR93" s="7">
        <v>0</v>
      </c>
      <c r="NS93" s="7">
        <v>0</v>
      </c>
      <c r="NT93" s="35">
        <v>0</v>
      </c>
      <c r="NU93" s="7">
        <v>0</v>
      </c>
      <c r="NV93" s="7">
        <v>0</v>
      </c>
      <c r="NW93" s="7">
        <v>0</v>
      </c>
      <c r="NX93" s="7">
        <v>12336</v>
      </c>
      <c r="NY93" s="7">
        <v>0</v>
      </c>
      <c r="OA93" s="7">
        <v>0</v>
      </c>
      <c r="OB93" s="7">
        <v>0</v>
      </c>
      <c r="OC93" s="7">
        <v>0</v>
      </c>
      <c r="OD93" s="7">
        <v>0</v>
      </c>
      <c r="OE93" s="7">
        <v>0</v>
      </c>
      <c r="OF93" s="7">
        <v>28169</v>
      </c>
      <c r="OG93" s="7">
        <v>47836</v>
      </c>
      <c r="OH93" s="35">
        <v>0</v>
      </c>
      <c r="OI93" s="7">
        <v>0</v>
      </c>
      <c r="OJ93" s="7">
        <v>0</v>
      </c>
      <c r="OK93" s="7">
        <v>0</v>
      </c>
      <c r="OL93" s="7">
        <v>0</v>
      </c>
      <c r="OM93" s="7">
        <v>0</v>
      </c>
      <c r="ON93" s="7">
        <v>285</v>
      </c>
      <c r="OO93" s="7">
        <v>0</v>
      </c>
      <c r="OP93" s="7">
        <v>0</v>
      </c>
      <c r="OQ93" s="7">
        <v>0</v>
      </c>
      <c r="OR93" s="35">
        <v>0</v>
      </c>
      <c r="OS93" s="7">
        <v>0</v>
      </c>
      <c r="OT93" s="7">
        <v>0</v>
      </c>
      <c r="OU93" s="7">
        <v>0</v>
      </c>
      <c r="OV93" s="9"/>
      <c r="OW93" s="150">
        <f t="shared" ref="OW93:OW96" si="12">SUM(B93:OU93)</f>
        <v>15711134</v>
      </c>
      <c r="OX93" s="6">
        <f t="shared" ref="OX93:OX96" si="13">OW93/199315</f>
        <v>78.825647843865241</v>
      </c>
      <c r="OY93" s="153"/>
      <c r="OZ93" s="6"/>
      <c r="PA93" s="13"/>
      <c r="PB93" s="13"/>
      <c r="PC93" s="13"/>
      <c r="PD93" s="13"/>
      <c r="PE93" s="13"/>
      <c r="PF93" s="13"/>
      <c r="PG93" s="13"/>
      <c r="PH93" s="13"/>
      <c r="PI93" s="13"/>
      <c r="PJ93" s="13"/>
      <c r="PK93" s="13"/>
      <c r="PL93" s="13"/>
      <c r="PM93" s="13"/>
      <c r="PN93" s="13"/>
      <c r="PO93" s="13"/>
      <c r="PP93" s="13"/>
      <c r="PQ93" s="13"/>
      <c r="PR93" s="13"/>
      <c r="PS93" s="13"/>
      <c r="PT93" s="13"/>
      <c r="PU93" s="13"/>
    </row>
    <row r="94" spans="1:437" s="7" customFormat="1">
      <c r="A94" s="7" t="s">
        <v>39</v>
      </c>
      <c r="F94" s="7">
        <v>0</v>
      </c>
      <c r="H94" s="7">
        <v>88820</v>
      </c>
      <c r="J94" s="7">
        <v>26060</v>
      </c>
      <c r="S94" s="7">
        <v>78052</v>
      </c>
      <c r="AD94" s="7">
        <v>15367</v>
      </c>
      <c r="BM94" s="7">
        <v>11912</v>
      </c>
      <c r="DD94" s="7">
        <v>1300</v>
      </c>
      <c r="DF94" s="7">
        <v>3148</v>
      </c>
      <c r="DI94" s="7">
        <v>37650</v>
      </c>
      <c r="DP94" s="7">
        <v>48444</v>
      </c>
      <c r="EB94" s="7">
        <v>32442</v>
      </c>
      <c r="EI94" s="7">
        <v>63998</v>
      </c>
      <c r="EO94" s="7">
        <v>284000</v>
      </c>
      <c r="EQ94" s="7">
        <v>6062</v>
      </c>
      <c r="ET94" s="7">
        <v>20690</v>
      </c>
      <c r="GS94" s="7">
        <v>40014</v>
      </c>
      <c r="GT94" s="7">
        <v>18254</v>
      </c>
      <c r="HC94" s="7">
        <v>4697</v>
      </c>
      <c r="HL94" s="7">
        <v>66000</v>
      </c>
      <c r="HT94" s="7">
        <v>82472</v>
      </c>
      <c r="HX94" s="7">
        <v>4092</v>
      </c>
      <c r="IC94" s="7">
        <v>7025</v>
      </c>
      <c r="KM94" s="7">
        <v>43790</v>
      </c>
      <c r="KN94" s="7">
        <v>44031</v>
      </c>
      <c r="KP94" s="7">
        <v>107000</v>
      </c>
      <c r="LA94" s="7">
        <v>1219</v>
      </c>
      <c r="MR94" s="7">
        <v>10860</v>
      </c>
      <c r="OF94" s="7">
        <v>3665</v>
      </c>
      <c r="OG94" s="7">
        <v>44590</v>
      </c>
      <c r="OV94" s="9"/>
      <c r="OW94" s="150">
        <f t="shared" si="12"/>
        <v>1195654</v>
      </c>
      <c r="OX94" s="6">
        <f t="shared" si="13"/>
        <v>5.99881594461029</v>
      </c>
      <c r="OY94" s="153"/>
      <c r="OZ94" s="6"/>
      <c r="PA94" s="13"/>
      <c r="PB94" s="13"/>
      <c r="PC94" s="13"/>
      <c r="PD94" s="13"/>
      <c r="PE94" s="13"/>
      <c r="PF94" s="13"/>
      <c r="PG94" s="13"/>
      <c r="PH94" s="13"/>
      <c r="PI94" s="13"/>
      <c r="PJ94" s="13"/>
      <c r="PK94" s="13"/>
      <c r="PL94" s="13"/>
      <c r="PM94" s="13"/>
      <c r="PN94" s="13"/>
      <c r="PO94" s="13"/>
      <c r="PP94" s="13"/>
      <c r="PQ94" s="13"/>
      <c r="PR94" s="13"/>
      <c r="PS94" s="13"/>
      <c r="PT94" s="13"/>
      <c r="PU94" s="13"/>
    </row>
    <row r="95" spans="1:437" s="7" customFormat="1">
      <c r="A95" s="7" t="s">
        <v>43</v>
      </c>
      <c r="F95" s="7">
        <v>0</v>
      </c>
      <c r="OV95" s="9"/>
      <c r="OW95" s="150">
        <f t="shared" si="12"/>
        <v>0</v>
      </c>
      <c r="OX95" s="6">
        <f t="shared" si="13"/>
        <v>0</v>
      </c>
      <c r="OY95" s="153"/>
      <c r="OZ95" s="6"/>
      <c r="PA95" s="13"/>
      <c r="PB95" s="13"/>
      <c r="PC95" s="13"/>
      <c r="PD95" s="13"/>
      <c r="PE95" s="13"/>
      <c r="PF95" s="13"/>
      <c r="PG95" s="13"/>
      <c r="PH95" s="13"/>
      <c r="PI95" s="13"/>
      <c r="PJ95" s="13"/>
      <c r="PK95" s="13"/>
      <c r="PL95" s="13"/>
      <c r="PM95" s="13"/>
      <c r="PN95" s="13"/>
      <c r="PO95" s="13"/>
      <c r="PP95" s="13"/>
      <c r="PQ95" s="13"/>
      <c r="PR95" s="13"/>
      <c r="PS95" s="13"/>
      <c r="PT95" s="13"/>
      <c r="PU95" s="13"/>
    </row>
    <row r="96" spans="1:437" s="7" customFormat="1">
      <c r="A96" s="7" t="s">
        <v>957</v>
      </c>
      <c r="F96" s="7">
        <v>0</v>
      </c>
      <c r="KS96" s="7">
        <v>19083</v>
      </c>
      <c r="OV96" s="9"/>
      <c r="OW96" s="150">
        <f t="shared" si="12"/>
        <v>19083</v>
      </c>
      <c r="OX96" s="6">
        <f t="shared" si="13"/>
        <v>9.5742919499285054E-2</v>
      </c>
      <c r="OY96" s="153"/>
      <c r="OZ96" s="6"/>
      <c r="PA96" s="13"/>
      <c r="PB96" s="13"/>
      <c r="PC96" s="13"/>
      <c r="PD96" s="13"/>
      <c r="PE96" s="13"/>
      <c r="PF96" s="13"/>
      <c r="PG96" s="13"/>
      <c r="PH96" s="13"/>
      <c r="PI96" s="13"/>
      <c r="PJ96" s="13"/>
      <c r="PK96" s="13"/>
      <c r="PL96" s="13"/>
      <c r="PM96" s="13"/>
      <c r="PN96" s="13"/>
      <c r="PO96" s="13"/>
      <c r="PP96" s="13"/>
      <c r="PQ96" s="13"/>
      <c r="PR96" s="13"/>
      <c r="PS96" s="13"/>
      <c r="PT96" s="13"/>
      <c r="PU96" s="13"/>
    </row>
    <row r="97" spans="1:437" s="9" customFormat="1">
      <c r="A97" s="12" t="s">
        <v>946</v>
      </c>
      <c r="OW97" s="10"/>
      <c r="OX97" s="168"/>
      <c r="OY97" s="153"/>
      <c r="OZ97" s="168"/>
      <c r="PA97" s="13"/>
      <c r="PB97" s="13"/>
      <c r="PC97" s="13"/>
      <c r="PD97" s="13"/>
      <c r="PE97" s="13"/>
      <c r="PF97" s="13"/>
      <c r="PG97" s="13"/>
      <c r="PH97" s="13"/>
      <c r="PI97" s="13"/>
      <c r="PJ97" s="13"/>
      <c r="PK97" s="13"/>
      <c r="PL97" s="13"/>
      <c r="PM97" s="13"/>
      <c r="PN97" s="13"/>
      <c r="PO97" s="13"/>
      <c r="PP97" s="13"/>
      <c r="PQ97" s="13"/>
      <c r="PR97" s="13"/>
      <c r="PS97" s="13"/>
      <c r="PT97" s="13"/>
      <c r="PU97" s="13"/>
    </row>
    <row r="98" spans="1:437" s="7" customFormat="1">
      <c r="A98" s="27" t="s">
        <v>47</v>
      </c>
      <c r="B98" s="61"/>
      <c r="C98" s="7">
        <v>0</v>
      </c>
      <c r="D98" s="61">
        <v>221735</v>
      </c>
      <c r="E98" s="7">
        <v>2307809</v>
      </c>
      <c r="F98" s="7">
        <v>392048</v>
      </c>
      <c r="G98" s="7">
        <v>736358</v>
      </c>
      <c r="H98" s="7">
        <v>0</v>
      </c>
      <c r="I98" s="7">
        <v>655600</v>
      </c>
      <c r="J98" s="7">
        <v>0</v>
      </c>
      <c r="K98" s="7">
        <v>97889</v>
      </c>
      <c r="L98" s="7">
        <v>692944</v>
      </c>
      <c r="M98" s="7">
        <v>619233</v>
      </c>
      <c r="N98" s="7">
        <v>169600</v>
      </c>
      <c r="O98" s="7">
        <v>0</v>
      </c>
      <c r="P98" s="7">
        <v>0</v>
      </c>
      <c r="Q98" s="7">
        <v>0</v>
      </c>
      <c r="AD98" s="61">
        <v>43974985</v>
      </c>
      <c r="AE98" s="7">
        <v>350762</v>
      </c>
      <c r="AF98" s="7">
        <v>0</v>
      </c>
      <c r="AG98" s="7">
        <v>271574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3905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9490831</v>
      </c>
      <c r="BC98" s="7">
        <v>9490831</v>
      </c>
      <c r="BD98" s="7">
        <v>9490831</v>
      </c>
      <c r="BE98" s="7">
        <v>9490831</v>
      </c>
      <c r="BF98" s="7">
        <v>9490831</v>
      </c>
      <c r="BG98" s="7">
        <v>9490831</v>
      </c>
      <c r="BH98" s="7">
        <v>220882</v>
      </c>
      <c r="BI98" s="7">
        <v>0</v>
      </c>
      <c r="BJ98" s="7">
        <v>3121436</v>
      </c>
      <c r="BK98" s="7">
        <v>0</v>
      </c>
      <c r="BL98" s="7">
        <v>0</v>
      </c>
      <c r="BM98" s="7">
        <v>0</v>
      </c>
      <c r="BN98" s="7">
        <v>305973</v>
      </c>
      <c r="BO98" s="7">
        <v>5251672</v>
      </c>
      <c r="BP98" s="7">
        <v>1530092</v>
      </c>
      <c r="BQ98" s="7">
        <v>1530092</v>
      </c>
      <c r="BR98" s="7">
        <v>1530092</v>
      </c>
      <c r="BS98" s="7">
        <v>1530092</v>
      </c>
      <c r="BT98" s="7">
        <v>1530092</v>
      </c>
      <c r="BU98" s="7">
        <v>1530092</v>
      </c>
      <c r="BV98" s="7">
        <v>1530092</v>
      </c>
      <c r="BW98" s="7">
        <v>1530092</v>
      </c>
      <c r="BX98" s="7">
        <v>1530092</v>
      </c>
      <c r="BY98" s="7">
        <v>1530092</v>
      </c>
      <c r="BZ98" s="7">
        <v>1530092</v>
      </c>
      <c r="CA98" s="7">
        <v>1530092</v>
      </c>
      <c r="CC98" s="7">
        <v>0</v>
      </c>
      <c r="CD98" s="7">
        <v>0</v>
      </c>
      <c r="CE98" s="7">
        <v>390000</v>
      </c>
      <c r="CF98" s="7">
        <v>688774</v>
      </c>
      <c r="CG98" s="7">
        <v>1462751</v>
      </c>
      <c r="CH98" s="7">
        <v>2072957</v>
      </c>
      <c r="CI98" s="7">
        <v>1705622</v>
      </c>
      <c r="CJ98" s="7">
        <v>2625000</v>
      </c>
      <c r="CK98" s="7">
        <v>1321511</v>
      </c>
      <c r="CL98" s="7">
        <v>2580000</v>
      </c>
      <c r="CM98" s="7">
        <v>2145529</v>
      </c>
      <c r="CN98" s="7">
        <v>1074147</v>
      </c>
      <c r="CO98" s="7">
        <v>0</v>
      </c>
      <c r="CP98" s="7">
        <v>872924</v>
      </c>
      <c r="CQ98" s="7">
        <v>675006</v>
      </c>
      <c r="CR98" s="7">
        <v>1035485</v>
      </c>
      <c r="CS98" s="7">
        <v>2671201</v>
      </c>
      <c r="CT98" s="7">
        <v>0</v>
      </c>
      <c r="CU98" s="7">
        <v>2021397</v>
      </c>
      <c r="CV98" s="7">
        <v>1069094</v>
      </c>
      <c r="CW98" s="7">
        <v>2671775</v>
      </c>
      <c r="CX98" s="7">
        <v>1100000</v>
      </c>
      <c r="CY98" s="7">
        <v>876049</v>
      </c>
      <c r="CZ98" s="7">
        <v>876049</v>
      </c>
      <c r="DA98" s="7">
        <v>5032457</v>
      </c>
      <c r="DB98" s="7">
        <v>1627789</v>
      </c>
      <c r="DC98" s="7">
        <v>1630522</v>
      </c>
      <c r="DE98" s="7">
        <v>10717039</v>
      </c>
      <c r="DG98" s="7">
        <v>0</v>
      </c>
      <c r="DJ98" s="7">
        <v>265000</v>
      </c>
      <c r="DK98" s="7">
        <v>430939</v>
      </c>
      <c r="DL98" s="7">
        <v>0</v>
      </c>
      <c r="DM98" s="7">
        <v>3767805</v>
      </c>
      <c r="DN98" s="7">
        <v>1780000</v>
      </c>
      <c r="DO98" s="7">
        <v>0</v>
      </c>
      <c r="DP98" s="7">
        <v>1262589</v>
      </c>
      <c r="DQ98" s="7">
        <v>0</v>
      </c>
      <c r="DR98" s="7">
        <v>164016</v>
      </c>
      <c r="DS98" s="82">
        <v>46038</v>
      </c>
      <c r="DT98" s="7">
        <v>1352250</v>
      </c>
      <c r="DU98" s="7">
        <v>285255</v>
      </c>
      <c r="DW98" s="7">
        <v>1081268</v>
      </c>
      <c r="DX98" s="7">
        <v>515863</v>
      </c>
      <c r="DY98" s="7">
        <v>558714</v>
      </c>
      <c r="DZ98" s="7">
        <v>2713611</v>
      </c>
      <c r="EA98" s="7">
        <v>1438903</v>
      </c>
      <c r="EB98" s="7">
        <v>360000</v>
      </c>
      <c r="EC98" s="7">
        <v>1894888</v>
      </c>
      <c r="EE98" s="7">
        <v>0</v>
      </c>
      <c r="EF98" s="7">
        <v>0</v>
      </c>
      <c r="EI98" s="7">
        <v>62402</v>
      </c>
      <c r="EK98" s="7">
        <v>0</v>
      </c>
      <c r="EL98" s="7">
        <v>0</v>
      </c>
      <c r="EM98" s="7">
        <v>1301206</v>
      </c>
      <c r="EN98" s="7">
        <v>0</v>
      </c>
      <c r="EO98" s="7">
        <v>2050215</v>
      </c>
      <c r="EP98" s="7">
        <v>363204</v>
      </c>
      <c r="EQ98" s="7">
        <v>0</v>
      </c>
      <c r="ER98" s="7">
        <v>0</v>
      </c>
      <c r="ES98" s="7">
        <v>0</v>
      </c>
      <c r="ET98" s="7">
        <v>2450000</v>
      </c>
      <c r="EU98" s="7">
        <v>0</v>
      </c>
      <c r="EV98" s="7">
        <v>153366</v>
      </c>
      <c r="EW98" s="7">
        <v>10146</v>
      </c>
      <c r="EX98" s="7">
        <v>600921</v>
      </c>
      <c r="EY98" s="7">
        <v>652199</v>
      </c>
      <c r="EZ98" s="7">
        <v>73420</v>
      </c>
      <c r="FA98" s="7">
        <v>0</v>
      </c>
      <c r="FF98" s="7">
        <v>110944</v>
      </c>
      <c r="FG98" s="7">
        <v>45000</v>
      </c>
      <c r="FH98" s="7">
        <v>420000</v>
      </c>
      <c r="FI98" s="7">
        <v>1062969</v>
      </c>
      <c r="FJ98" s="7">
        <v>950000</v>
      </c>
      <c r="FK98" s="7">
        <v>1888565</v>
      </c>
      <c r="FL98" s="7">
        <v>250800</v>
      </c>
      <c r="FM98" s="7">
        <v>3000000</v>
      </c>
      <c r="FN98" s="7">
        <v>0</v>
      </c>
      <c r="FO98" s="7">
        <v>2410250</v>
      </c>
      <c r="FP98" s="7">
        <v>473140</v>
      </c>
      <c r="FQ98" s="7">
        <v>0</v>
      </c>
      <c r="FR98" s="7">
        <v>334371</v>
      </c>
      <c r="FS98" s="7">
        <v>23582</v>
      </c>
      <c r="FT98" s="7">
        <v>961800</v>
      </c>
      <c r="FU98" s="7">
        <v>0</v>
      </c>
      <c r="FV98" s="7">
        <v>0</v>
      </c>
      <c r="FW98" s="7">
        <v>1796505</v>
      </c>
      <c r="FX98" s="7">
        <v>0</v>
      </c>
      <c r="FY98" s="7">
        <v>531246</v>
      </c>
      <c r="GA98" s="7">
        <v>0</v>
      </c>
      <c r="GB98" s="7">
        <v>0</v>
      </c>
      <c r="GC98" s="7">
        <v>265000</v>
      </c>
      <c r="GD98" s="7">
        <v>894025</v>
      </c>
      <c r="GE98" s="7">
        <v>1004929</v>
      </c>
      <c r="GF98" s="7">
        <v>652483</v>
      </c>
      <c r="GH98" s="7">
        <v>659430</v>
      </c>
      <c r="GI98" s="7">
        <v>190000</v>
      </c>
      <c r="GJ98" s="7">
        <v>2859629</v>
      </c>
      <c r="GK98" s="7">
        <v>0</v>
      </c>
      <c r="GL98" s="7">
        <v>1550000</v>
      </c>
      <c r="GM98" s="7">
        <v>0</v>
      </c>
      <c r="GN98" s="7">
        <v>0</v>
      </c>
      <c r="GO98" s="7">
        <v>1280185</v>
      </c>
      <c r="GP98" s="7">
        <v>0</v>
      </c>
      <c r="GQ98" s="7">
        <v>583093</v>
      </c>
      <c r="GR98" s="7">
        <v>1072500</v>
      </c>
      <c r="GS98" s="7">
        <v>377679</v>
      </c>
      <c r="GU98" s="7">
        <v>375987</v>
      </c>
      <c r="GV98" s="7">
        <v>240236</v>
      </c>
      <c r="GW98" s="7">
        <v>490429</v>
      </c>
      <c r="GX98" s="7">
        <v>1977740</v>
      </c>
      <c r="GY98" s="7">
        <v>1978423</v>
      </c>
      <c r="GZ98" s="7">
        <v>175000</v>
      </c>
      <c r="HA98" s="7">
        <v>1435052</v>
      </c>
      <c r="HB98" s="129">
        <v>3135000</v>
      </c>
      <c r="HC98" s="7">
        <v>0</v>
      </c>
      <c r="HD98" s="7">
        <v>0</v>
      </c>
      <c r="HE98" s="7">
        <v>756084</v>
      </c>
      <c r="HF98" s="7">
        <v>756493</v>
      </c>
      <c r="HG98" s="7">
        <v>0</v>
      </c>
      <c r="HH98" s="7">
        <v>0</v>
      </c>
      <c r="HI98" s="7">
        <v>1243828</v>
      </c>
      <c r="HJ98" s="7">
        <v>0</v>
      </c>
      <c r="HL98" s="7">
        <v>0</v>
      </c>
      <c r="HM98" s="7">
        <v>0</v>
      </c>
      <c r="HN98" s="7">
        <v>0</v>
      </c>
      <c r="HO98" s="7">
        <v>62863</v>
      </c>
      <c r="HP98" s="7">
        <v>0</v>
      </c>
      <c r="HQ98" s="7">
        <v>387579</v>
      </c>
      <c r="HU98" s="7">
        <v>0</v>
      </c>
      <c r="HX98" s="13"/>
      <c r="HY98" s="7">
        <v>892500</v>
      </c>
      <c r="HZ98" s="7">
        <v>157500</v>
      </c>
      <c r="IA98" s="13">
        <v>188384</v>
      </c>
      <c r="IB98" s="13">
        <v>0</v>
      </c>
      <c r="IE98" s="7">
        <v>0</v>
      </c>
      <c r="IF98" s="7">
        <v>0</v>
      </c>
      <c r="IG98" s="7">
        <v>0</v>
      </c>
      <c r="IH98" s="7">
        <v>1353865</v>
      </c>
      <c r="IZ98" s="7">
        <v>1205000</v>
      </c>
      <c r="JA98" s="7">
        <v>542190</v>
      </c>
      <c r="JB98" s="82">
        <v>1347111</v>
      </c>
      <c r="JC98" s="7">
        <v>1378957</v>
      </c>
      <c r="JD98" s="7">
        <v>0</v>
      </c>
      <c r="JE98" s="7">
        <v>373472</v>
      </c>
      <c r="JF98" s="7">
        <v>1083389</v>
      </c>
      <c r="JG98" s="7">
        <v>0</v>
      </c>
      <c r="JH98" s="7">
        <v>0</v>
      </c>
      <c r="JI98" s="7">
        <v>2419683.02</v>
      </c>
      <c r="JJ98" s="7">
        <v>3696157</v>
      </c>
      <c r="JK98" s="7">
        <v>4249441.7</v>
      </c>
      <c r="JL98" s="7">
        <v>3643318.24</v>
      </c>
      <c r="JM98" s="7">
        <v>3689778</v>
      </c>
      <c r="JN98" s="7">
        <v>2435195</v>
      </c>
      <c r="JO98" s="7">
        <v>1182706</v>
      </c>
      <c r="JP98" s="7">
        <v>2057751.87</v>
      </c>
      <c r="JQ98" s="7">
        <v>3228825.85</v>
      </c>
      <c r="JR98" s="7">
        <v>1710315</v>
      </c>
      <c r="JS98" s="7">
        <v>4382669</v>
      </c>
      <c r="JT98" s="7">
        <v>4301752</v>
      </c>
      <c r="JU98" s="7">
        <v>3850680</v>
      </c>
      <c r="JV98" s="7">
        <v>2347277</v>
      </c>
      <c r="JW98" s="7">
        <v>3443204</v>
      </c>
      <c r="JX98" s="7">
        <v>0</v>
      </c>
      <c r="JY98" s="7">
        <v>58775</v>
      </c>
      <c r="JZ98" s="7">
        <v>0</v>
      </c>
      <c r="KA98" s="7">
        <v>0</v>
      </c>
      <c r="KD98" s="7">
        <v>0</v>
      </c>
      <c r="KE98" s="7">
        <v>66250</v>
      </c>
      <c r="KF98" s="7">
        <v>5887880</v>
      </c>
      <c r="KH98" s="7">
        <v>240000</v>
      </c>
      <c r="KI98" s="7">
        <v>95000</v>
      </c>
      <c r="KJ98" s="7">
        <v>0</v>
      </c>
      <c r="KK98" s="7">
        <v>761828</v>
      </c>
      <c r="KL98" s="7">
        <v>300493</v>
      </c>
      <c r="KN98" s="7">
        <v>0</v>
      </c>
      <c r="KO98" s="7">
        <v>3135000</v>
      </c>
      <c r="KP98" s="7">
        <v>4000</v>
      </c>
      <c r="KQ98" s="7">
        <v>0</v>
      </c>
      <c r="KR98" s="7">
        <v>63000</v>
      </c>
      <c r="KT98" s="7">
        <v>1079587</v>
      </c>
      <c r="KU98" s="7">
        <v>628967</v>
      </c>
      <c r="KV98" s="7">
        <v>0</v>
      </c>
      <c r="KW98" s="7">
        <v>407000</v>
      </c>
      <c r="KX98" s="7">
        <v>98794</v>
      </c>
      <c r="KY98" s="82">
        <v>40000</v>
      </c>
      <c r="KZ98" s="7">
        <v>0</v>
      </c>
      <c r="LA98" s="7">
        <v>515633</v>
      </c>
      <c r="LB98" s="7">
        <v>46329</v>
      </c>
      <c r="LC98" s="7">
        <v>0</v>
      </c>
      <c r="LD98" s="7">
        <v>608360</v>
      </c>
      <c r="LE98" s="7">
        <v>1717184</v>
      </c>
      <c r="LG98" s="7">
        <v>38974</v>
      </c>
      <c r="LH98" s="7">
        <v>0</v>
      </c>
      <c r="LI98" s="7">
        <v>0</v>
      </c>
      <c r="LJ98" s="7">
        <v>2680475</v>
      </c>
      <c r="LK98" s="7">
        <v>211665</v>
      </c>
      <c r="LL98" s="7">
        <v>110000</v>
      </c>
      <c r="LM98" s="7">
        <v>0</v>
      </c>
      <c r="LN98" s="7">
        <v>527982</v>
      </c>
      <c r="LO98" s="7">
        <v>1503792</v>
      </c>
      <c r="LP98" s="7">
        <v>6346536</v>
      </c>
      <c r="LQ98" s="7">
        <v>1151872</v>
      </c>
      <c r="LR98" s="7">
        <v>117186</v>
      </c>
      <c r="LS98" s="7">
        <v>0</v>
      </c>
      <c r="LT98" s="7">
        <v>1477566</v>
      </c>
      <c r="LV98" s="7">
        <v>0</v>
      </c>
      <c r="LW98" s="7">
        <v>0</v>
      </c>
      <c r="LX98" s="7">
        <v>0</v>
      </c>
      <c r="LY98" s="7">
        <v>2300000</v>
      </c>
      <c r="LZ98" s="7">
        <v>0</v>
      </c>
      <c r="MB98" s="7">
        <v>0</v>
      </c>
      <c r="MC98" s="7">
        <v>0</v>
      </c>
      <c r="MD98" s="7">
        <v>0</v>
      </c>
      <c r="ME98" s="7">
        <v>0</v>
      </c>
      <c r="MF98" s="7">
        <v>0</v>
      </c>
      <c r="MG98" s="7">
        <v>1400000</v>
      </c>
      <c r="MH98" s="7">
        <v>0</v>
      </c>
      <c r="MI98" s="7">
        <v>0</v>
      </c>
      <c r="MJ98" s="7">
        <v>0</v>
      </c>
      <c r="ML98" s="7">
        <v>677972</v>
      </c>
      <c r="MM98" s="7">
        <v>717156</v>
      </c>
      <c r="MN98" s="7">
        <v>0</v>
      </c>
      <c r="MP98" s="7">
        <v>373970</v>
      </c>
      <c r="MQ98" s="7">
        <v>0</v>
      </c>
      <c r="MR98" s="7">
        <v>971098</v>
      </c>
      <c r="MV98" s="7">
        <v>1317669</v>
      </c>
      <c r="MW98" s="7">
        <v>0</v>
      </c>
      <c r="MX98" s="7">
        <v>0</v>
      </c>
      <c r="MY98" s="7">
        <v>0</v>
      </c>
      <c r="MZ98" s="7">
        <v>5540003</v>
      </c>
      <c r="NB98" s="7">
        <v>0</v>
      </c>
      <c r="NC98" s="7">
        <v>0</v>
      </c>
      <c r="ND98" s="7">
        <v>8000</v>
      </c>
      <c r="NE98" s="7">
        <v>0</v>
      </c>
      <c r="NF98" s="7">
        <v>0</v>
      </c>
      <c r="NG98" s="7">
        <v>6600</v>
      </c>
      <c r="NH98" s="7">
        <v>0</v>
      </c>
      <c r="NI98" s="7">
        <v>0</v>
      </c>
      <c r="NK98" s="7">
        <v>0</v>
      </c>
      <c r="NL98" s="7">
        <v>642008</v>
      </c>
      <c r="NM98" s="7">
        <v>0</v>
      </c>
      <c r="NO98" s="7">
        <v>0</v>
      </c>
      <c r="NP98" s="7">
        <v>3436129</v>
      </c>
      <c r="NS98" s="7">
        <v>539778</v>
      </c>
      <c r="NT98" s="7">
        <v>0</v>
      </c>
      <c r="NU98" s="7">
        <v>1306778</v>
      </c>
      <c r="NW98" s="7">
        <v>430939</v>
      </c>
      <c r="NX98" s="7">
        <v>450000</v>
      </c>
      <c r="NY98" s="7">
        <v>0</v>
      </c>
      <c r="NZ98" s="7">
        <v>0</v>
      </c>
      <c r="OA98" s="7">
        <v>876319</v>
      </c>
      <c r="OB98" s="7">
        <v>2990307</v>
      </c>
      <c r="OE98" s="7">
        <v>0</v>
      </c>
      <c r="OF98" s="7">
        <v>1000000</v>
      </c>
      <c r="OG98" s="7">
        <v>0</v>
      </c>
      <c r="OH98" s="7">
        <v>317000</v>
      </c>
      <c r="OI98" s="7">
        <v>356062</v>
      </c>
      <c r="OJ98" s="7">
        <v>0</v>
      </c>
      <c r="OK98" s="7">
        <v>705000</v>
      </c>
      <c r="OL98" s="7">
        <v>0</v>
      </c>
      <c r="OM98" s="7">
        <v>172752</v>
      </c>
      <c r="ON98" s="7">
        <v>6582</v>
      </c>
      <c r="OO98" s="7">
        <v>1884171</v>
      </c>
      <c r="OP98" s="7">
        <v>547000</v>
      </c>
      <c r="OQ98" s="7">
        <v>271792</v>
      </c>
      <c r="OR98" s="7">
        <v>269500</v>
      </c>
      <c r="OS98" s="7">
        <v>0</v>
      </c>
      <c r="OT98" s="7">
        <v>1003449</v>
      </c>
      <c r="OU98" s="7">
        <v>0</v>
      </c>
      <c r="OV98" s="9"/>
      <c r="OW98" s="150">
        <f t="shared" ref="OW98:OW103" si="14">SUM(B98:OU98)</f>
        <v>363539913.68000001</v>
      </c>
      <c r="OX98" s="6">
        <f t="shared" ref="OX98:OX103" si="15">OW98/199315</f>
        <v>1823.946585455184</v>
      </c>
      <c r="OY98" s="153"/>
      <c r="OZ98" s="6"/>
      <c r="PA98" s="13"/>
      <c r="PB98" s="13"/>
      <c r="PC98" s="13"/>
      <c r="PD98" s="13"/>
      <c r="PE98" s="13"/>
      <c r="PF98" s="13"/>
      <c r="PG98" s="13"/>
      <c r="PH98" s="13"/>
      <c r="PI98" s="13"/>
      <c r="PJ98" s="13"/>
      <c r="PK98" s="13"/>
      <c r="PL98" s="13"/>
      <c r="PM98" s="13"/>
      <c r="PN98" s="13"/>
      <c r="PO98" s="13"/>
      <c r="PP98" s="13"/>
      <c r="PQ98" s="13"/>
      <c r="PR98" s="13"/>
      <c r="PS98" s="13"/>
      <c r="PT98" s="13"/>
      <c r="PU98" s="13"/>
    </row>
    <row r="99" spans="1:437" s="7" customFormat="1" ht="17" customHeight="1">
      <c r="A99" s="27" t="s">
        <v>48</v>
      </c>
      <c r="B99" s="61"/>
      <c r="C99" s="7">
        <v>0</v>
      </c>
      <c r="D99" s="61">
        <v>0</v>
      </c>
      <c r="E99" s="7">
        <v>0</v>
      </c>
      <c r="F99" s="7">
        <v>0</v>
      </c>
      <c r="H99" s="7">
        <v>0</v>
      </c>
      <c r="I99" s="7">
        <v>0</v>
      </c>
      <c r="J99" s="7">
        <v>0</v>
      </c>
      <c r="L99" s="7">
        <v>0</v>
      </c>
      <c r="M99" s="7">
        <v>80867</v>
      </c>
      <c r="N99" s="7">
        <v>72816</v>
      </c>
      <c r="O99" s="7">
        <v>0</v>
      </c>
      <c r="P99" s="7">
        <v>0</v>
      </c>
      <c r="Q99" s="7">
        <v>0</v>
      </c>
      <c r="AD99" s="61">
        <v>1519769</v>
      </c>
      <c r="AE99" s="7">
        <v>630068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F99" s="7">
        <v>0</v>
      </c>
      <c r="BG99" s="7">
        <v>0</v>
      </c>
      <c r="BI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340429</v>
      </c>
      <c r="BP99" s="7">
        <v>1033357</v>
      </c>
      <c r="BQ99" s="7">
        <v>1033357</v>
      </c>
      <c r="BR99" s="7">
        <v>1033357</v>
      </c>
      <c r="BS99" s="7">
        <v>1033357</v>
      </c>
      <c r="BT99" s="7">
        <v>1033357</v>
      </c>
      <c r="BU99" s="7">
        <v>1033357</v>
      </c>
      <c r="BV99" s="7">
        <v>1033357</v>
      </c>
      <c r="BW99" s="7">
        <v>1033357</v>
      </c>
      <c r="BX99" s="7">
        <v>1033357</v>
      </c>
      <c r="BY99" s="7">
        <v>1033357</v>
      </c>
      <c r="BZ99" s="7">
        <v>1033357</v>
      </c>
      <c r="CA99" s="7">
        <v>1033357</v>
      </c>
      <c r="CB99" s="7">
        <v>1980</v>
      </c>
      <c r="CC99" s="7">
        <v>9500</v>
      </c>
      <c r="CD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E99" s="7">
        <v>0</v>
      </c>
      <c r="DG99" s="7">
        <v>24284</v>
      </c>
      <c r="DJ99" s="7">
        <v>0</v>
      </c>
      <c r="DK99" s="7">
        <v>311295</v>
      </c>
      <c r="DL99" s="7">
        <v>0</v>
      </c>
      <c r="DM99" s="7">
        <v>0</v>
      </c>
      <c r="DO99" s="7">
        <v>0</v>
      </c>
      <c r="DQ99" s="7">
        <v>0</v>
      </c>
      <c r="DR99" s="7">
        <v>0</v>
      </c>
      <c r="DS99" s="82">
        <v>0</v>
      </c>
      <c r="DT99" s="7">
        <v>0</v>
      </c>
      <c r="DV99" s="7">
        <v>31989</v>
      </c>
      <c r="DW99" s="7">
        <v>0</v>
      </c>
      <c r="DX99" s="7">
        <v>273286</v>
      </c>
      <c r="EB99" s="7">
        <v>0</v>
      </c>
      <c r="EC99" s="7">
        <v>0</v>
      </c>
      <c r="EE99" s="7">
        <v>0</v>
      </c>
      <c r="EF99" s="7">
        <v>0</v>
      </c>
      <c r="EL99" s="7">
        <v>0</v>
      </c>
      <c r="EM99" s="7">
        <v>0</v>
      </c>
      <c r="EN99" s="7">
        <v>8652</v>
      </c>
      <c r="EO99" s="7">
        <v>1521088</v>
      </c>
      <c r="EP99" s="7">
        <v>118074</v>
      </c>
      <c r="EQ99" s="7">
        <v>60448</v>
      </c>
      <c r="ER99" s="7">
        <v>28426</v>
      </c>
      <c r="ES99" s="7">
        <v>21151</v>
      </c>
      <c r="EU99" s="7">
        <v>0</v>
      </c>
      <c r="EV99" s="7">
        <v>0</v>
      </c>
      <c r="EW99" s="7">
        <v>0</v>
      </c>
      <c r="EY99" s="7">
        <v>0</v>
      </c>
      <c r="EZ99" s="7">
        <v>0</v>
      </c>
      <c r="FA99" s="7">
        <v>534542</v>
      </c>
      <c r="FH99" s="7">
        <v>20235</v>
      </c>
      <c r="FI99" s="7">
        <v>0</v>
      </c>
      <c r="FJ99" s="7">
        <v>0</v>
      </c>
      <c r="FK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T99" s="7">
        <v>167782</v>
      </c>
      <c r="FU99" s="7">
        <v>0</v>
      </c>
      <c r="FV99" s="7">
        <v>478413</v>
      </c>
      <c r="FX99" s="7">
        <v>0</v>
      </c>
      <c r="FY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I99" s="7">
        <v>0</v>
      </c>
      <c r="GK99" s="7">
        <v>14000</v>
      </c>
      <c r="GL99" s="7">
        <v>12381</v>
      </c>
      <c r="GM99" s="7">
        <v>0</v>
      </c>
      <c r="GN99" s="7">
        <v>0</v>
      </c>
      <c r="GO99" s="7">
        <v>0</v>
      </c>
      <c r="GP99" s="7">
        <v>0</v>
      </c>
      <c r="GS99" s="7">
        <v>0</v>
      </c>
      <c r="GV99" s="7">
        <v>0</v>
      </c>
      <c r="GY99" s="7">
        <v>0</v>
      </c>
      <c r="GZ99" s="7">
        <v>1975454</v>
      </c>
      <c r="HA99" s="7">
        <v>0</v>
      </c>
      <c r="HB99" s="129"/>
      <c r="HC99" s="7">
        <v>7040</v>
      </c>
      <c r="HD99" s="7">
        <v>0</v>
      </c>
      <c r="HE99" s="7">
        <v>0</v>
      </c>
      <c r="HF99" s="7">
        <v>0</v>
      </c>
      <c r="HG99" s="7">
        <v>0</v>
      </c>
      <c r="HH99" s="7">
        <v>112887</v>
      </c>
      <c r="HI99" s="7">
        <v>87398</v>
      </c>
      <c r="HJ99" s="7">
        <v>49402</v>
      </c>
      <c r="HL99" s="7">
        <v>0</v>
      </c>
      <c r="HM99" s="7">
        <v>0</v>
      </c>
      <c r="HN99" s="7">
        <v>605190</v>
      </c>
      <c r="HO99" s="7">
        <v>250884</v>
      </c>
      <c r="HP99" s="7">
        <v>115251</v>
      </c>
      <c r="HQ99" s="7">
        <v>0</v>
      </c>
      <c r="HS99" s="7">
        <v>299099</v>
      </c>
      <c r="HT99" s="7">
        <v>89876</v>
      </c>
      <c r="HU99" s="7">
        <v>451838</v>
      </c>
      <c r="HX99" s="13"/>
      <c r="IA99" s="13"/>
      <c r="IB99" s="13">
        <v>0</v>
      </c>
      <c r="IE99" s="7">
        <v>0</v>
      </c>
      <c r="IF99" s="7">
        <v>15300</v>
      </c>
      <c r="IG99" s="7">
        <v>0</v>
      </c>
      <c r="IZ99" s="7">
        <v>180585</v>
      </c>
      <c r="JA99" s="7">
        <v>76999</v>
      </c>
      <c r="JB99" s="82">
        <v>0</v>
      </c>
      <c r="JC99" s="7">
        <v>0</v>
      </c>
      <c r="JD99" s="7">
        <v>8005</v>
      </c>
      <c r="JE99" s="7">
        <v>0</v>
      </c>
      <c r="JF99" s="7">
        <v>0</v>
      </c>
      <c r="JG99" s="7">
        <v>100485</v>
      </c>
      <c r="JH99" s="7">
        <v>379852</v>
      </c>
      <c r="JO99" s="7">
        <v>0</v>
      </c>
      <c r="JW99" s="7">
        <v>243130</v>
      </c>
      <c r="JX99" s="7">
        <v>0</v>
      </c>
      <c r="JY99" s="7">
        <v>0</v>
      </c>
      <c r="JZ99" s="7">
        <v>4785</v>
      </c>
      <c r="KA99" s="7">
        <v>9992</v>
      </c>
      <c r="KD99" s="7">
        <v>0</v>
      </c>
      <c r="KE99" s="7">
        <v>0</v>
      </c>
      <c r="KF99" s="7">
        <v>0</v>
      </c>
      <c r="KH99" s="7">
        <v>0</v>
      </c>
      <c r="KI99" s="7">
        <v>5278</v>
      </c>
      <c r="KJ99" s="7">
        <v>91005</v>
      </c>
      <c r="KK99" s="7">
        <v>0</v>
      </c>
      <c r="KL99" s="7">
        <v>0</v>
      </c>
      <c r="KN99" s="7">
        <v>0</v>
      </c>
      <c r="KP99" s="7">
        <v>0</v>
      </c>
      <c r="KQ99" s="7">
        <v>0</v>
      </c>
      <c r="KR99" s="7">
        <v>0</v>
      </c>
      <c r="KS99" s="7">
        <v>5804</v>
      </c>
      <c r="KT99" s="7">
        <v>0</v>
      </c>
      <c r="KU99" s="7">
        <v>0</v>
      </c>
      <c r="KV99" s="7">
        <v>0</v>
      </c>
      <c r="KW99" s="7">
        <v>2666850</v>
      </c>
      <c r="KX99" s="7">
        <v>0</v>
      </c>
      <c r="KY99" s="82">
        <v>0</v>
      </c>
      <c r="KZ99" s="7">
        <v>0</v>
      </c>
      <c r="LA99" s="7">
        <v>1679769</v>
      </c>
      <c r="LC99" s="7">
        <v>0</v>
      </c>
      <c r="LD99" s="7">
        <v>0</v>
      </c>
      <c r="LE99" s="7">
        <v>0</v>
      </c>
      <c r="LH99" s="7">
        <v>162344</v>
      </c>
      <c r="LI99" s="7">
        <v>0</v>
      </c>
      <c r="LJ99" s="7">
        <v>513525</v>
      </c>
      <c r="LK99" s="7">
        <v>0</v>
      </c>
      <c r="LL99" s="7">
        <v>207226</v>
      </c>
      <c r="LM99" s="7">
        <v>0</v>
      </c>
      <c r="LO99" s="7">
        <v>0</v>
      </c>
      <c r="LP99" s="7">
        <v>0</v>
      </c>
      <c r="LR99" s="7">
        <v>0</v>
      </c>
      <c r="LS99" s="7">
        <v>0</v>
      </c>
      <c r="LT99" s="7">
        <v>0</v>
      </c>
      <c r="LU99" s="7">
        <v>572349</v>
      </c>
      <c r="LV99" s="7">
        <v>0</v>
      </c>
      <c r="LW99" s="7">
        <v>0</v>
      </c>
      <c r="LX99" s="7">
        <v>237619</v>
      </c>
      <c r="LY99" s="7">
        <v>0</v>
      </c>
      <c r="LZ99" s="7">
        <v>128560</v>
      </c>
      <c r="MB99" s="7">
        <v>0</v>
      </c>
      <c r="MC99" s="7">
        <v>0</v>
      </c>
      <c r="MD99" s="7">
        <v>0</v>
      </c>
      <c r="ME99" s="7">
        <v>0</v>
      </c>
      <c r="MF99" s="7">
        <v>0</v>
      </c>
      <c r="MG99" s="7">
        <v>0</v>
      </c>
      <c r="MH99" s="7">
        <v>0</v>
      </c>
      <c r="MI99" s="7">
        <v>0</v>
      </c>
      <c r="MJ99" s="7">
        <v>0</v>
      </c>
      <c r="ML99" s="7">
        <v>0</v>
      </c>
      <c r="MP99" s="7">
        <v>0</v>
      </c>
      <c r="MQ99" s="7">
        <v>0</v>
      </c>
      <c r="MR99" s="7">
        <v>0</v>
      </c>
      <c r="MV99" s="7">
        <v>0</v>
      </c>
      <c r="MW99" s="7">
        <v>0</v>
      </c>
      <c r="MX99" s="7">
        <v>0</v>
      </c>
      <c r="MY99" s="7">
        <v>0</v>
      </c>
      <c r="NA99" s="7">
        <v>0</v>
      </c>
      <c r="NB99" s="7">
        <v>0</v>
      </c>
      <c r="NC99" s="7">
        <v>0</v>
      </c>
      <c r="ND99" s="7">
        <v>0</v>
      </c>
      <c r="NE99" s="7">
        <v>0</v>
      </c>
      <c r="NF99" s="7">
        <v>0</v>
      </c>
      <c r="NG99" s="7">
        <v>0</v>
      </c>
      <c r="NH99" s="7">
        <v>198188</v>
      </c>
      <c r="NK99" s="7">
        <v>0</v>
      </c>
      <c r="NL99" s="7">
        <v>0</v>
      </c>
      <c r="NM99" s="7">
        <v>0</v>
      </c>
      <c r="NN99" s="7">
        <v>0</v>
      </c>
      <c r="NO99" s="7">
        <v>0</v>
      </c>
      <c r="NR99" s="7">
        <v>111914</v>
      </c>
      <c r="NS99" s="7">
        <v>297141</v>
      </c>
      <c r="NT99" s="7">
        <v>0</v>
      </c>
      <c r="NU99" s="7">
        <v>0</v>
      </c>
      <c r="NW99" s="7">
        <v>311295</v>
      </c>
      <c r="NX99" s="7">
        <v>372319</v>
      </c>
      <c r="NY99" s="7">
        <v>0</v>
      </c>
      <c r="NZ99" s="7">
        <v>0</v>
      </c>
      <c r="OB99" s="7">
        <v>0</v>
      </c>
      <c r="OD99" s="7">
        <v>291238</v>
      </c>
      <c r="OE99" s="7">
        <v>120802</v>
      </c>
      <c r="OF99" s="7">
        <v>117121</v>
      </c>
      <c r="OG99" s="7">
        <v>7335</v>
      </c>
      <c r="OH99" s="7">
        <v>0</v>
      </c>
      <c r="OJ99" s="7">
        <v>0</v>
      </c>
      <c r="OK99" s="7">
        <v>0</v>
      </c>
      <c r="OL99" s="7">
        <v>0</v>
      </c>
      <c r="OO99" s="7">
        <v>876038</v>
      </c>
      <c r="OP99" s="7">
        <v>7100</v>
      </c>
      <c r="OQ99" s="7">
        <v>579084</v>
      </c>
      <c r="OR99" s="7">
        <v>0</v>
      </c>
      <c r="OS99" s="7">
        <v>0</v>
      </c>
      <c r="OU99" s="7">
        <v>0</v>
      </c>
      <c r="OV99" s="9"/>
      <c r="OW99" s="150">
        <f t="shared" si="14"/>
        <v>33305115</v>
      </c>
      <c r="OX99" s="6">
        <f t="shared" si="15"/>
        <v>167.09788525700523</v>
      </c>
      <c r="OY99" s="153"/>
      <c r="OZ99" s="6"/>
      <c r="PA99" s="13"/>
      <c r="PB99" s="13"/>
      <c r="PC99" s="13"/>
      <c r="PD99" s="13"/>
      <c r="PE99" s="13"/>
      <c r="PF99" s="13"/>
      <c r="PG99" s="13"/>
      <c r="PH99" s="13"/>
      <c r="PI99" s="13"/>
      <c r="PJ99" s="13"/>
      <c r="PK99" s="13"/>
      <c r="PL99" s="13"/>
      <c r="PM99" s="13"/>
      <c r="PN99" s="13"/>
      <c r="PO99" s="13"/>
      <c r="PP99" s="13"/>
      <c r="PQ99" s="13"/>
      <c r="PR99" s="13"/>
      <c r="PS99" s="13"/>
      <c r="PT99" s="13"/>
      <c r="PU99" s="13"/>
    </row>
    <row r="100" spans="1:437" s="7" customFormat="1">
      <c r="A100" s="27" t="s">
        <v>49</v>
      </c>
      <c r="B100" s="61">
        <v>50669</v>
      </c>
      <c r="C100" s="7">
        <v>9396493</v>
      </c>
      <c r="D100" s="61">
        <v>1078224</v>
      </c>
      <c r="E100" s="7">
        <v>17553415</v>
      </c>
      <c r="F100" s="7">
        <v>13274181</v>
      </c>
      <c r="G100" s="7">
        <v>10629037</v>
      </c>
      <c r="H100" s="7">
        <v>36000</v>
      </c>
      <c r="I100" s="7">
        <v>1987936</v>
      </c>
      <c r="J100" s="7">
        <v>0</v>
      </c>
      <c r="K100" s="7">
        <v>127242</v>
      </c>
      <c r="L100" s="7">
        <v>5508309</v>
      </c>
      <c r="M100" s="7">
        <v>4106663</v>
      </c>
      <c r="N100" s="7">
        <v>1468292</v>
      </c>
      <c r="O100" s="7">
        <v>0</v>
      </c>
      <c r="P100" s="7">
        <v>0</v>
      </c>
      <c r="Q100" s="7">
        <v>102718</v>
      </c>
      <c r="S100" s="7">
        <v>470516</v>
      </c>
      <c r="T100" s="7">
        <v>316449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61">
        <v>167748962</v>
      </c>
      <c r="AE100" s="7">
        <v>3156856</v>
      </c>
      <c r="AF100" s="7">
        <v>0</v>
      </c>
      <c r="AG100" s="7">
        <v>762302</v>
      </c>
      <c r="AH100" s="7">
        <v>62094</v>
      </c>
      <c r="AI100" s="7">
        <v>574223</v>
      </c>
      <c r="AJ100" s="7">
        <v>82366</v>
      </c>
      <c r="AK100" s="7">
        <v>45757</v>
      </c>
      <c r="AL100" s="7">
        <v>19201</v>
      </c>
      <c r="AM100" s="7">
        <v>6092</v>
      </c>
      <c r="AN100" s="7">
        <v>1417211</v>
      </c>
      <c r="AO100" s="7">
        <v>185257</v>
      </c>
      <c r="AP100" s="7">
        <v>10491</v>
      </c>
      <c r="AQ100" s="7">
        <v>990420</v>
      </c>
      <c r="AR100" s="7">
        <v>93823</v>
      </c>
      <c r="AS100" s="7">
        <v>22750</v>
      </c>
      <c r="AT100" s="7">
        <v>1262311</v>
      </c>
      <c r="AU100" s="7">
        <v>151605</v>
      </c>
      <c r="AV100" s="7">
        <v>0</v>
      </c>
      <c r="AW100" s="7">
        <v>2735808</v>
      </c>
      <c r="AX100" s="7">
        <v>0</v>
      </c>
      <c r="AY100" s="7">
        <v>582346</v>
      </c>
      <c r="AZ100" s="7">
        <v>44108</v>
      </c>
      <c r="BA100" s="7">
        <v>416521</v>
      </c>
      <c r="BB100" s="7">
        <v>29291205</v>
      </c>
      <c r="BC100" s="7">
        <v>29291205</v>
      </c>
      <c r="BD100" s="7">
        <v>29291205</v>
      </c>
      <c r="BE100" s="7">
        <v>29291205</v>
      </c>
      <c r="BF100" s="7">
        <v>29291205</v>
      </c>
      <c r="BG100" s="7">
        <v>29291205</v>
      </c>
      <c r="BH100" s="7">
        <v>2057322</v>
      </c>
      <c r="BI100" s="7">
        <v>0</v>
      </c>
      <c r="BJ100" s="7">
        <v>14039975</v>
      </c>
      <c r="BK100" s="7">
        <v>85621</v>
      </c>
      <c r="BL100" s="7">
        <v>0</v>
      </c>
      <c r="BM100" s="7">
        <v>0</v>
      </c>
      <c r="BN100" s="7">
        <v>3260691</v>
      </c>
      <c r="BO100" s="7">
        <v>11786057</v>
      </c>
      <c r="BP100" s="7">
        <v>4240872</v>
      </c>
      <c r="BQ100" s="7">
        <v>4240872</v>
      </c>
      <c r="BR100" s="7">
        <v>4240872</v>
      </c>
      <c r="BS100" s="7">
        <v>4240872</v>
      </c>
      <c r="BT100" s="7">
        <v>4240872</v>
      </c>
      <c r="BU100" s="7">
        <v>4240872</v>
      </c>
      <c r="BV100" s="7">
        <v>4240872</v>
      </c>
      <c r="BW100" s="7">
        <v>4240872</v>
      </c>
      <c r="BX100" s="7">
        <v>4240872</v>
      </c>
      <c r="BY100" s="7">
        <v>4240872</v>
      </c>
      <c r="BZ100" s="7">
        <v>4240872</v>
      </c>
      <c r="CA100" s="7">
        <v>4240872</v>
      </c>
      <c r="CB100" s="7">
        <v>46308</v>
      </c>
      <c r="CC100" s="7">
        <v>10997069</v>
      </c>
      <c r="CD100" s="7">
        <v>0</v>
      </c>
      <c r="CE100" s="7">
        <v>5355425</v>
      </c>
      <c r="CF100" s="7">
        <v>5099647</v>
      </c>
      <c r="CG100" s="7">
        <v>7132908</v>
      </c>
      <c r="CH100" s="7">
        <v>14583042</v>
      </c>
      <c r="CI100" s="7">
        <v>11030844</v>
      </c>
      <c r="CJ100" s="7">
        <v>9537052</v>
      </c>
      <c r="CK100" s="7">
        <v>3961380</v>
      </c>
      <c r="CL100" s="7">
        <v>16721981</v>
      </c>
      <c r="CM100" s="7">
        <v>5551608</v>
      </c>
      <c r="CN100" s="7">
        <v>5290930</v>
      </c>
      <c r="CO100" s="7">
        <v>34263</v>
      </c>
      <c r="CP100" s="7">
        <v>5312366</v>
      </c>
      <c r="CQ100" s="7">
        <v>5627253</v>
      </c>
      <c r="CR100" s="7">
        <v>7348321</v>
      </c>
      <c r="CS100" s="7">
        <v>6613728</v>
      </c>
      <c r="CT100" s="7">
        <v>7624264</v>
      </c>
      <c r="CU100" s="7">
        <v>5837534</v>
      </c>
      <c r="CV100" s="7">
        <v>9813871</v>
      </c>
      <c r="CW100" s="7">
        <v>7410417</v>
      </c>
      <c r="CX100" s="7">
        <v>4547681</v>
      </c>
      <c r="CY100" s="7">
        <v>6531318</v>
      </c>
      <c r="CZ100" s="7">
        <v>4083002</v>
      </c>
      <c r="DA100" s="7">
        <v>4607114</v>
      </c>
      <c r="DB100" s="7">
        <v>5331691</v>
      </c>
      <c r="DC100" s="7">
        <v>6791727</v>
      </c>
      <c r="DD100" s="7">
        <v>114201</v>
      </c>
      <c r="DE100" s="7">
        <v>49536841</v>
      </c>
      <c r="DF100" s="7">
        <v>38284</v>
      </c>
      <c r="DG100" s="7">
        <v>0</v>
      </c>
      <c r="DI100" s="7">
        <v>334694</v>
      </c>
      <c r="DJ100" s="7">
        <v>0</v>
      </c>
      <c r="DK100" s="7">
        <v>2280818</v>
      </c>
      <c r="DL100" s="7">
        <v>298858</v>
      </c>
      <c r="DM100" s="7">
        <v>9679017</v>
      </c>
      <c r="DN100" s="7">
        <v>4554823.75</v>
      </c>
      <c r="DO100" s="7">
        <v>46400</v>
      </c>
      <c r="DP100" s="7">
        <v>10522916</v>
      </c>
      <c r="DQ100" s="7">
        <v>0</v>
      </c>
      <c r="DR100" s="7">
        <v>409451</v>
      </c>
      <c r="DS100" s="7">
        <v>550333</v>
      </c>
      <c r="DT100" s="7">
        <v>8181110</v>
      </c>
      <c r="DU100" s="7">
        <v>2690193</v>
      </c>
      <c r="DW100" s="7">
        <v>10851416</v>
      </c>
      <c r="DX100" s="7">
        <v>3225120</v>
      </c>
      <c r="DY100" s="7">
        <v>2276105</v>
      </c>
      <c r="DZ100" s="7">
        <v>11384583</v>
      </c>
      <c r="EA100" s="7">
        <v>2312850</v>
      </c>
      <c r="EB100" s="7">
        <v>2356881</v>
      </c>
      <c r="EC100" s="7">
        <v>4042120</v>
      </c>
      <c r="EE100" s="7">
        <v>0</v>
      </c>
      <c r="EF100" s="7">
        <v>0</v>
      </c>
      <c r="EG100" s="7">
        <v>174225</v>
      </c>
      <c r="EH100" s="7">
        <v>11915</v>
      </c>
      <c r="EI100" s="7">
        <v>98509</v>
      </c>
      <c r="EL100" s="7">
        <v>0</v>
      </c>
      <c r="EM100" s="7">
        <v>3519656</v>
      </c>
      <c r="EN100" s="7">
        <v>6243514</v>
      </c>
      <c r="EO100" s="7">
        <v>7879212</v>
      </c>
      <c r="EP100" s="7">
        <v>4960662</v>
      </c>
      <c r="EQ100" s="7">
        <v>2563762</v>
      </c>
      <c r="ER100" s="7">
        <v>298445</v>
      </c>
      <c r="ES100" s="7">
        <v>210109</v>
      </c>
      <c r="ET100" s="7">
        <v>10728961</v>
      </c>
      <c r="EU100" s="7">
        <v>0</v>
      </c>
      <c r="EV100" s="7">
        <v>326609</v>
      </c>
      <c r="EW100" s="7">
        <v>92822</v>
      </c>
      <c r="EX100" s="7">
        <v>3855173</v>
      </c>
      <c r="EY100" s="7">
        <v>1256058</v>
      </c>
      <c r="EZ100" s="7">
        <v>609197</v>
      </c>
      <c r="FA100" s="7">
        <v>0</v>
      </c>
      <c r="FB100" s="7">
        <v>55756</v>
      </c>
      <c r="FC100" s="7">
        <v>41519</v>
      </c>
      <c r="FD100" s="7">
        <v>18583</v>
      </c>
      <c r="FE100" s="7">
        <v>7435668</v>
      </c>
      <c r="FF100" s="7">
        <v>1145923</v>
      </c>
      <c r="FG100" s="7">
        <v>252253</v>
      </c>
      <c r="FH100" s="7">
        <v>2486731</v>
      </c>
      <c r="FI100" s="7">
        <v>6867051</v>
      </c>
      <c r="FJ100" s="7">
        <v>2489452</v>
      </c>
      <c r="FK100" s="7">
        <v>13095457</v>
      </c>
      <c r="FL100" s="7">
        <v>3892987</v>
      </c>
      <c r="FM100" s="7">
        <v>14025154</v>
      </c>
      <c r="FN100" s="7">
        <v>88505</v>
      </c>
      <c r="FO100" s="7">
        <v>12955281</v>
      </c>
      <c r="FP100" s="7">
        <v>7163487</v>
      </c>
      <c r="FQ100" s="7">
        <v>0</v>
      </c>
      <c r="FR100" s="7">
        <v>6513970</v>
      </c>
      <c r="FS100" s="7">
        <v>143985</v>
      </c>
      <c r="FT100" s="7">
        <v>2741079</v>
      </c>
      <c r="FU100" s="7">
        <v>0</v>
      </c>
      <c r="FV100" s="7">
        <v>0</v>
      </c>
      <c r="FW100" s="7">
        <v>4762993</v>
      </c>
      <c r="FX100" s="7">
        <v>82878</v>
      </c>
      <c r="FY100" s="7">
        <v>10929</v>
      </c>
      <c r="FZ100" s="7">
        <v>10839</v>
      </c>
      <c r="GA100" s="7">
        <v>0</v>
      </c>
      <c r="GB100" s="7">
        <v>38660</v>
      </c>
      <c r="GC100" s="7">
        <v>0</v>
      </c>
      <c r="GD100" s="7">
        <v>8293729</v>
      </c>
      <c r="GE100" s="7">
        <v>2691345</v>
      </c>
      <c r="GF100" s="7">
        <v>32042</v>
      </c>
      <c r="GH100" s="7">
        <v>3104680</v>
      </c>
      <c r="GI100" s="7">
        <v>1970825</v>
      </c>
      <c r="GJ100" s="7">
        <v>3260709</v>
      </c>
      <c r="GK100" s="7">
        <v>726345</v>
      </c>
      <c r="GL100" s="7">
        <v>3694612</v>
      </c>
      <c r="GM100" s="7">
        <v>218744</v>
      </c>
      <c r="GN100" s="7">
        <v>150614</v>
      </c>
      <c r="GO100" s="7">
        <v>2147315</v>
      </c>
      <c r="GP100" s="7">
        <v>0</v>
      </c>
      <c r="GQ100" s="7">
        <v>1204550</v>
      </c>
      <c r="GR100" s="7">
        <v>5868277</v>
      </c>
      <c r="GS100" s="7">
        <v>1653808</v>
      </c>
      <c r="GT100" s="7">
        <v>13535</v>
      </c>
      <c r="GU100" s="7">
        <v>3856089</v>
      </c>
      <c r="GV100" s="7">
        <v>9341400</v>
      </c>
      <c r="GW100" s="7">
        <v>862085</v>
      </c>
      <c r="GX100" s="7">
        <v>8084046</v>
      </c>
      <c r="GY100" s="7">
        <v>8037191</v>
      </c>
      <c r="GZ100" s="7">
        <v>1949310</v>
      </c>
      <c r="HA100" s="7">
        <v>11953560</v>
      </c>
      <c r="HB100" s="130">
        <v>1197064</v>
      </c>
      <c r="HC100" s="7">
        <v>863340</v>
      </c>
      <c r="HD100" s="7">
        <v>126059</v>
      </c>
      <c r="HE100" s="7">
        <v>8812661</v>
      </c>
      <c r="HF100" s="7">
        <v>8766820</v>
      </c>
      <c r="HG100" s="7">
        <v>299751</v>
      </c>
      <c r="HH100" s="7">
        <v>98814</v>
      </c>
      <c r="HI100" s="7">
        <v>3866362</v>
      </c>
      <c r="HJ100" s="7">
        <v>27416</v>
      </c>
      <c r="HK100" s="7">
        <v>98106</v>
      </c>
      <c r="HL100" s="7">
        <v>0</v>
      </c>
      <c r="HM100" s="7">
        <v>0</v>
      </c>
      <c r="HN100" s="7">
        <v>0</v>
      </c>
      <c r="HO100" s="7">
        <v>194859</v>
      </c>
      <c r="HP100" s="7">
        <v>0</v>
      </c>
      <c r="HQ100" s="7">
        <v>9516314</v>
      </c>
      <c r="HR100" s="7">
        <v>28301</v>
      </c>
      <c r="HU100" s="7">
        <v>0</v>
      </c>
      <c r="HX100" s="13"/>
      <c r="HY100" s="7">
        <v>3410122</v>
      </c>
      <c r="HZ100" s="7">
        <v>401078</v>
      </c>
      <c r="IA100" s="13"/>
      <c r="IB100" s="13">
        <v>0</v>
      </c>
      <c r="IC100" s="7">
        <v>50634</v>
      </c>
      <c r="ID100" s="7">
        <v>34832</v>
      </c>
      <c r="IE100" s="7">
        <v>0</v>
      </c>
      <c r="IF100" s="7">
        <v>43014</v>
      </c>
      <c r="IG100" s="7">
        <v>236127</v>
      </c>
      <c r="IH100" s="7">
        <v>9883543</v>
      </c>
      <c r="II100" s="7">
        <v>6278</v>
      </c>
      <c r="IJ100" s="7">
        <v>85831</v>
      </c>
      <c r="IK100" s="7">
        <v>10675</v>
      </c>
      <c r="IM100" s="7">
        <v>45497</v>
      </c>
      <c r="IN100" s="7">
        <v>20009</v>
      </c>
      <c r="IO100" s="7">
        <v>41484</v>
      </c>
      <c r="IP100" s="7">
        <v>98556</v>
      </c>
      <c r="IQ100" s="7">
        <v>27861</v>
      </c>
      <c r="IR100" s="7">
        <v>76693</v>
      </c>
      <c r="IS100" s="7">
        <v>148775</v>
      </c>
      <c r="IT100" s="7">
        <v>1110</v>
      </c>
      <c r="IU100" s="7">
        <v>155826</v>
      </c>
      <c r="IV100" s="7">
        <v>5379</v>
      </c>
      <c r="IW100" s="7">
        <v>58565</v>
      </c>
      <c r="IX100" s="7">
        <v>3849</v>
      </c>
      <c r="IY100" s="7">
        <v>97137</v>
      </c>
      <c r="IZ100" s="7">
        <v>4150039</v>
      </c>
      <c r="JA100" s="7">
        <v>2385463</v>
      </c>
      <c r="JB100" s="82">
        <v>2989566</v>
      </c>
      <c r="JC100" s="7">
        <v>15392202</v>
      </c>
      <c r="JD100" s="7">
        <v>0</v>
      </c>
      <c r="JE100" s="7">
        <v>4485327</v>
      </c>
      <c r="JF100" s="7">
        <v>5578050</v>
      </c>
      <c r="JG100" s="7">
        <v>0</v>
      </c>
      <c r="JH100" s="7">
        <v>0</v>
      </c>
      <c r="JI100" s="7">
        <v>12721406</v>
      </c>
      <c r="JJ100" s="7">
        <v>11340808</v>
      </c>
      <c r="JK100" s="7">
        <v>15513538</v>
      </c>
      <c r="JL100" s="7">
        <v>13505980</v>
      </c>
      <c r="JM100" s="7">
        <v>14802813</v>
      </c>
      <c r="JN100" s="7">
        <v>10562961</v>
      </c>
      <c r="JO100" s="7">
        <v>11532138</v>
      </c>
      <c r="JP100" s="7">
        <v>10144528</v>
      </c>
      <c r="JQ100" s="7">
        <v>13038784</v>
      </c>
      <c r="JR100" s="7">
        <v>8287640</v>
      </c>
      <c r="JS100" s="7">
        <v>16884251</v>
      </c>
      <c r="JT100" s="7">
        <v>12581357</v>
      </c>
      <c r="JU100" s="7">
        <v>17501158</v>
      </c>
      <c r="JV100" s="7">
        <v>12671738</v>
      </c>
      <c r="JW100" s="7">
        <v>69153187</v>
      </c>
      <c r="JX100" s="7">
        <v>0</v>
      </c>
      <c r="JY100" s="7">
        <v>591911</v>
      </c>
      <c r="JZ100" s="7">
        <v>0</v>
      </c>
      <c r="KA100" s="7">
        <v>312466</v>
      </c>
      <c r="KC100" s="7">
        <v>629927</v>
      </c>
      <c r="KD100" s="7">
        <v>0</v>
      </c>
      <c r="KE100" s="7">
        <v>6774677</v>
      </c>
      <c r="KF100" s="7">
        <v>9556958</v>
      </c>
      <c r="KG100" s="7">
        <v>73471</v>
      </c>
      <c r="KH100" s="7">
        <v>2493646</v>
      </c>
      <c r="KI100" s="7">
        <v>480189</v>
      </c>
      <c r="KJ100" s="7">
        <v>0</v>
      </c>
      <c r="KK100" s="7">
        <v>5940933</v>
      </c>
      <c r="KL100" s="7">
        <v>999660</v>
      </c>
      <c r="KN100" s="7">
        <v>0</v>
      </c>
      <c r="KO100" s="7">
        <v>1197064</v>
      </c>
      <c r="KP100" s="7">
        <v>24898</v>
      </c>
      <c r="KQ100" s="7">
        <v>0</v>
      </c>
      <c r="KR100" s="7">
        <v>577126</v>
      </c>
      <c r="KS100" s="7">
        <v>23822</v>
      </c>
      <c r="KT100" s="7">
        <v>8245070</v>
      </c>
      <c r="KU100" s="7">
        <v>1185218</v>
      </c>
      <c r="KV100" s="7">
        <v>0</v>
      </c>
      <c r="KW100" s="7">
        <v>166460</v>
      </c>
      <c r="KX100" s="7">
        <v>695835</v>
      </c>
      <c r="KY100" s="82">
        <v>4646777</v>
      </c>
      <c r="KZ100" s="7">
        <v>0</v>
      </c>
      <c r="LB100" s="7">
        <v>38341</v>
      </c>
      <c r="LC100" s="7">
        <v>0</v>
      </c>
      <c r="LD100" s="7">
        <v>2290361</v>
      </c>
      <c r="LE100" s="7">
        <v>9264860</v>
      </c>
      <c r="LF100" s="7">
        <v>781967</v>
      </c>
      <c r="LG100" s="7">
        <v>2138947</v>
      </c>
      <c r="LH100" s="7">
        <v>0</v>
      </c>
      <c r="LI100" s="7">
        <v>0</v>
      </c>
      <c r="LJ100" s="7">
        <v>13830975</v>
      </c>
      <c r="LK100" s="7">
        <v>1628199</v>
      </c>
      <c r="LL100" s="7">
        <v>2263427</v>
      </c>
      <c r="LM100" s="7">
        <v>6241</v>
      </c>
      <c r="LN100" s="7">
        <v>530469</v>
      </c>
      <c r="LO100" s="7">
        <v>5243694</v>
      </c>
      <c r="LP100" s="7">
        <v>39638045</v>
      </c>
      <c r="LQ100" s="7">
        <v>5355696</v>
      </c>
      <c r="LR100" s="7">
        <v>4888383</v>
      </c>
      <c r="LS100" s="7">
        <v>22008</v>
      </c>
      <c r="LT100" s="7">
        <v>246873</v>
      </c>
      <c r="LU100" s="7">
        <v>61102</v>
      </c>
      <c r="LV100" s="7">
        <v>0</v>
      </c>
      <c r="LW100" s="7">
        <v>55508</v>
      </c>
      <c r="LX100" s="7">
        <v>0</v>
      </c>
      <c r="LY100" s="7">
        <v>5675902</v>
      </c>
      <c r="LZ100" s="7">
        <v>0</v>
      </c>
      <c r="MA100" s="7">
        <v>318768</v>
      </c>
      <c r="MB100" s="7">
        <v>0</v>
      </c>
      <c r="MC100" s="7">
        <v>0</v>
      </c>
      <c r="MD100" s="7">
        <v>0</v>
      </c>
      <c r="ME100" s="7">
        <v>0</v>
      </c>
      <c r="MF100" s="7">
        <v>0</v>
      </c>
      <c r="MG100" s="7">
        <v>3320251</v>
      </c>
      <c r="MH100" s="7">
        <v>23222</v>
      </c>
      <c r="MI100" s="7">
        <v>3969</v>
      </c>
      <c r="MJ100" s="7">
        <v>70952</v>
      </c>
      <c r="MK100" s="7">
        <v>3841</v>
      </c>
      <c r="ML100" s="7">
        <v>9099156</v>
      </c>
      <c r="MM100" s="7">
        <v>17014204</v>
      </c>
      <c r="MP100" s="7">
        <v>2573437</v>
      </c>
      <c r="MQ100" s="7">
        <v>789351</v>
      </c>
      <c r="MR100" s="7">
        <v>4234205</v>
      </c>
      <c r="MT100" s="7">
        <v>492898</v>
      </c>
      <c r="MU100" s="7">
        <v>54629</v>
      </c>
      <c r="MV100" s="7">
        <v>7628265</v>
      </c>
      <c r="MW100" s="7">
        <v>344062</v>
      </c>
      <c r="MX100" s="7">
        <v>5000</v>
      </c>
      <c r="MY100" s="7">
        <v>0</v>
      </c>
      <c r="MZ100" s="7">
        <v>21041233</v>
      </c>
      <c r="NA100" s="7">
        <v>0</v>
      </c>
      <c r="NB100" s="7">
        <v>0</v>
      </c>
      <c r="NC100" s="7">
        <v>52834</v>
      </c>
      <c r="ND100" s="7">
        <v>703215</v>
      </c>
      <c r="NE100" s="7">
        <v>0</v>
      </c>
      <c r="NF100" s="7">
        <v>0</v>
      </c>
      <c r="NG100" s="7">
        <v>38447</v>
      </c>
      <c r="NH100" s="7">
        <v>0</v>
      </c>
      <c r="NJ100" s="7">
        <v>84679</v>
      </c>
      <c r="NK100" s="7">
        <v>0</v>
      </c>
      <c r="NL100" s="7">
        <v>1162753</v>
      </c>
      <c r="NM100" s="7">
        <v>9282339</v>
      </c>
      <c r="NN100" s="7">
        <v>219499</v>
      </c>
      <c r="NO100" s="7">
        <v>236976</v>
      </c>
      <c r="NP100" s="7">
        <v>16857777</v>
      </c>
      <c r="NQ100" s="7">
        <v>18935</v>
      </c>
      <c r="NS100" s="7">
        <v>1634184</v>
      </c>
      <c r="NT100" s="7">
        <v>12786</v>
      </c>
      <c r="NU100" s="7">
        <v>13405088</v>
      </c>
      <c r="NW100" s="7">
        <v>2280818</v>
      </c>
      <c r="NX100" s="7">
        <v>1050000</v>
      </c>
      <c r="NY100" s="7">
        <v>9806</v>
      </c>
      <c r="NZ100" s="7">
        <v>28894</v>
      </c>
      <c r="OA100" s="7">
        <v>11826456</v>
      </c>
      <c r="OB100" s="7">
        <v>24007557</v>
      </c>
      <c r="OC100" s="7">
        <v>15830775</v>
      </c>
      <c r="OD100" s="7">
        <v>0</v>
      </c>
      <c r="OE100" s="7">
        <v>0</v>
      </c>
      <c r="OF100" s="7">
        <v>4845316</v>
      </c>
      <c r="OG100" s="7">
        <v>593127</v>
      </c>
      <c r="OH100" s="7">
        <v>998712</v>
      </c>
      <c r="OI100" s="7">
        <v>2645951</v>
      </c>
      <c r="OJ100" s="7">
        <v>0</v>
      </c>
      <c r="OK100" s="7">
        <v>3263093</v>
      </c>
      <c r="OL100" s="7">
        <v>52437</v>
      </c>
      <c r="OM100" s="7">
        <v>526185</v>
      </c>
      <c r="ON100" s="7">
        <v>311206</v>
      </c>
      <c r="OO100" s="7">
        <v>7522532</v>
      </c>
      <c r="OP100" s="7">
        <v>898725</v>
      </c>
      <c r="OQ100" s="7">
        <v>2755374</v>
      </c>
      <c r="OR100" s="7">
        <v>2930847</v>
      </c>
      <c r="OS100" s="7">
        <v>44684</v>
      </c>
      <c r="OT100" s="7">
        <v>2746073</v>
      </c>
      <c r="OU100" s="7">
        <v>0</v>
      </c>
      <c r="OV100" s="9"/>
      <c r="OW100" s="150">
        <f t="shared" si="14"/>
        <v>1689650851.75</v>
      </c>
      <c r="OX100" s="6">
        <f t="shared" si="15"/>
        <v>8477.2889734841829</v>
      </c>
      <c r="OY100" s="153"/>
      <c r="OZ100" s="6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</row>
    <row r="101" spans="1:437" s="7" customFormat="1">
      <c r="A101" s="27" t="s">
        <v>50</v>
      </c>
      <c r="B101" s="61">
        <v>53842</v>
      </c>
      <c r="C101" s="7">
        <v>349611</v>
      </c>
      <c r="D101" s="61">
        <v>398356</v>
      </c>
      <c r="E101" s="7">
        <v>3009791</v>
      </c>
      <c r="F101" s="7">
        <v>1353637</v>
      </c>
      <c r="G101" s="7">
        <v>1740474</v>
      </c>
      <c r="H101" s="7">
        <v>40000</v>
      </c>
      <c r="I101" s="7">
        <v>89714</v>
      </c>
      <c r="J101" s="7">
        <v>0</v>
      </c>
      <c r="K101" s="7">
        <v>107904</v>
      </c>
      <c r="L101" s="7">
        <v>408837</v>
      </c>
      <c r="M101" s="7">
        <v>215584</v>
      </c>
      <c r="N101" s="7">
        <v>975772</v>
      </c>
      <c r="O101" s="7">
        <v>0</v>
      </c>
      <c r="P101" s="7">
        <v>0</v>
      </c>
      <c r="Q101" s="7">
        <v>1824</v>
      </c>
      <c r="S101" s="7">
        <v>2189853</v>
      </c>
      <c r="T101" s="7">
        <v>1081191</v>
      </c>
      <c r="U101" s="7">
        <v>574018</v>
      </c>
      <c r="V101" s="7">
        <v>425987</v>
      </c>
      <c r="W101" s="7">
        <v>723453</v>
      </c>
      <c r="X101" s="7">
        <v>1050696</v>
      </c>
      <c r="Y101" s="7">
        <v>1234357</v>
      </c>
      <c r="Z101" s="7">
        <v>952757</v>
      </c>
      <c r="AA101" s="7">
        <v>1412445</v>
      </c>
      <c r="AB101" s="7">
        <v>735585</v>
      </c>
      <c r="AC101" s="7">
        <v>968124</v>
      </c>
      <c r="AD101" s="61">
        <v>12777627</v>
      </c>
      <c r="AE101" s="7">
        <v>797169</v>
      </c>
      <c r="AF101" s="7">
        <v>23492</v>
      </c>
      <c r="AG101" s="7">
        <v>439282</v>
      </c>
      <c r="AH101" s="7">
        <v>274688</v>
      </c>
      <c r="AI101" s="7">
        <v>282029</v>
      </c>
      <c r="AJ101" s="7">
        <v>345258</v>
      </c>
      <c r="AK101" s="7">
        <v>255712</v>
      </c>
      <c r="AL101" s="7">
        <v>80125</v>
      </c>
      <c r="AM101" s="7">
        <v>253209</v>
      </c>
      <c r="AN101" s="7">
        <v>533725</v>
      </c>
      <c r="AO101" s="7">
        <v>382342</v>
      </c>
      <c r="AP101" s="7">
        <v>430334</v>
      </c>
      <c r="AQ101" s="7">
        <v>752514</v>
      </c>
      <c r="AR101" s="7">
        <v>306400</v>
      </c>
      <c r="AS101" s="7">
        <v>266841</v>
      </c>
      <c r="AT101" s="7">
        <v>494496</v>
      </c>
      <c r="AU101" s="7">
        <v>213203</v>
      </c>
      <c r="AV101" s="7">
        <v>74586</v>
      </c>
      <c r="AW101" s="7">
        <v>400037</v>
      </c>
      <c r="AX101" s="7">
        <v>328193</v>
      </c>
      <c r="AY101" s="7">
        <v>572146</v>
      </c>
      <c r="AZ101" s="7">
        <v>668573</v>
      </c>
      <c r="BA101" s="7">
        <v>267205</v>
      </c>
      <c r="BB101" s="7">
        <v>2914474</v>
      </c>
      <c r="BC101" s="7">
        <v>2914474</v>
      </c>
      <c r="BD101" s="7">
        <v>2914474</v>
      </c>
      <c r="BE101" s="7">
        <v>2914474</v>
      </c>
      <c r="BF101" s="7">
        <v>2914474</v>
      </c>
      <c r="BG101" s="7">
        <v>2914474</v>
      </c>
      <c r="BH101" s="7">
        <v>300259</v>
      </c>
      <c r="BI101" s="7">
        <v>0</v>
      </c>
      <c r="BJ101" s="7">
        <v>1719841</v>
      </c>
      <c r="BK101" s="7">
        <v>81073</v>
      </c>
      <c r="BL101" s="7">
        <v>0</v>
      </c>
      <c r="BM101" s="7">
        <v>0</v>
      </c>
      <c r="BN101" s="7">
        <v>357022</v>
      </c>
      <c r="BO101" s="7">
        <v>1552375</v>
      </c>
      <c r="BP101" s="7">
        <v>6976980</v>
      </c>
      <c r="BQ101" s="7">
        <v>6976980</v>
      </c>
      <c r="BR101" s="7">
        <v>6976980</v>
      </c>
      <c r="BS101" s="7">
        <v>6976980</v>
      </c>
      <c r="BT101" s="7">
        <v>6976980</v>
      </c>
      <c r="BU101" s="7">
        <v>6976980</v>
      </c>
      <c r="BV101" s="7">
        <v>6976980</v>
      </c>
      <c r="BW101" s="7">
        <v>6976980</v>
      </c>
      <c r="BX101" s="7">
        <v>6976980</v>
      </c>
      <c r="BY101" s="7">
        <v>6976980</v>
      </c>
      <c r="BZ101" s="7">
        <v>6976980</v>
      </c>
      <c r="CA101" s="7">
        <v>6976980</v>
      </c>
      <c r="CB101" s="7">
        <v>163707</v>
      </c>
      <c r="CC101" s="7">
        <v>189594</v>
      </c>
      <c r="CD101" s="7">
        <v>0</v>
      </c>
      <c r="CE101" s="7">
        <v>1178496</v>
      </c>
      <c r="CF101" s="7">
        <v>1299390</v>
      </c>
      <c r="CG101" s="7">
        <v>347809</v>
      </c>
      <c r="CH101" s="7">
        <v>1004794</v>
      </c>
      <c r="CI101" s="7">
        <v>1178496</v>
      </c>
      <c r="CJ101" s="7">
        <v>1327746</v>
      </c>
      <c r="CK101" s="7">
        <v>901542</v>
      </c>
      <c r="CL101" s="7">
        <v>1154301</v>
      </c>
      <c r="CM101" s="7">
        <v>783581</v>
      </c>
      <c r="CN101" s="7">
        <v>550916</v>
      </c>
      <c r="CO101" s="7">
        <v>106022</v>
      </c>
      <c r="CP101" s="7">
        <v>446186</v>
      </c>
      <c r="CQ101" s="7">
        <v>469489</v>
      </c>
      <c r="CR101" s="7">
        <v>383331</v>
      </c>
      <c r="CS101" s="7">
        <v>763130</v>
      </c>
      <c r="CT101" s="7">
        <v>1217552</v>
      </c>
      <c r="CU101" s="7">
        <v>586431</v>
      </c>
      <c r="CV101" s="7">
        <v>1018279</v>
      </c>
      <c r="CW101" s="7">
        <v>550371</v>
      </c>
      <c r="CX101" s="7">
        <v>595381</v>
      </c>
      <c r="CY101" s="7">
        <v>432545</v>
      </c>
      <c r="CZ101" s="7">
        <v>553204</v>
      </c>
      <c r="DA101" s="7">
        <v>1187661</v>
      </c>
      <c r="DB101" s="7">
        <v>1298410</v>
      </c>
      <c r="DC101" s="7">
        <v>1225163</v>
      </c>
      <c r="DD101" s="7">
        <v>103428</v>
      </c>
      <c r="DE101" s="7">
        <v>245262</v>
      </c>
      <c r="DF101" s="7">
        <v>61230</v>
      </c>
      <c r="DG101" s="7">
        <v>145904</v>
      </c>
      <c r="DH101" s="7">
        <v>20643</v>
      </c>
      <c r="DI101" s="7">
        <v>266487</v>
      </c>
      <c r="DJ101" s="7">
        <v>232412</v>
      </c>
      <c r="DK101" s="7">
        <v>281745</v>
      </c>
      <c r="DL101" s="7">
        <v>187695</v>
      </c>
      <c r="DM101" s="7">
        <v>664555</v>
      </c>
      <c r="DN101" s="7">
        <v>917293</v>
      </c>
      <c r="DO101" s="7">
        <v>158450</v>
      </c>
      <c r="DP101" s="7">
        <v>528491</v>
      </c>
      <c r="DQ101" s="7">
        <v>0</v>
      </c>
      <c r="DR101" s="7">
        <v>236636</v>
      </c>
      <c r="DS101" s="7">
        <v>124642</v>
      </c>
      <c r="DT101" s="7">
        <v>689180</v>
      </c>
      <c r="DU101" s="7">
        <v>201589</v>
      </c>
      <c r="DV101" s="7">
        <v>8786</v>
      </c>
      <c r="DW101" s="7">
        <v>1891669</v>
      </c>
      <c r="DX101" s="7">
        <v>1105302</v>
      </c>
      <c r="DY101" s="7">
        <v>84517</v>
      </c>
      <c r="DZ101" s="7">
        <v>971248</v>
      </c>
      <c r="EA101" s="7">
        <v>322400</v>
      </c>
      <c r="EB101" s="7">
        <v>263886</v>
      </c>
      <c r="EC101" s="7">
        <v>559163</v>
      </c>
      <c r="ED101" s="7">
        <v>7000</v>
      </c>
      <c r="EE101" s="7">
        <v>0</v>
      </c>
      <c r="EF101" s="7">
        <v>443385</v>
      </c>
      <c r="EG101" s="7">
        <v>239618</v>
      </c>
      <c r="EH101" s="7">
        <v>126988</v>
      </c>
      <c r="EI101" s="7">
        <v>497614</v>
      </c>
      <c r="EL101" s="7">
        <v>31175</v>
      </c>
      <c r="EM101" s="7">
        <v>10000</v>
      </c>
      <c r="EN101" s="7">
        <v>280748</v>
      </c>
      <c r="EO101" s="7">
        <v>1045365</v>
      </c>
      <c r="EP101" s="7">
        <v>322940</v>
      </c>
      <c r="EQ101" s="7">
        <v>311181</v>
      </c>
      <c r="ER101" s="7">
        <v>340763</v>
      </c>
      <c r="ES101" s="7">
        <v>289434</v>
      </c>
      <c r="ET101" s="7">
        <v>1234435</v>
      </c>
      <c r="EU101" s="7">
        <v>0</v>
      </c>
      <c r="EV101" s="7">
        <v>95200</v>
      </c>
      <c r="EW101" s="7">
        <v>201468</v>
      </c>
      <c r="EX101" s="7">
        <v>135011</v>
      </c>
      <c r="EY101" s="7">
        <v>694922</v>
      </c>
      <c r="EZ101" s="7">
        <v>165986</v>
      </c>
      <c r="FA101" s="7">
        <v>260975</v>
      </c>
      <c r="FB101" s="7">
        <v>423301</v>
      </c>
      <c r="FC101" s="7">
        <v>355462</v>
      </c>
      <c r="FD101" s="7">
        <v>178322</v>
      </c>
      <c r="FE101" s="7">
        <v>596937</v>
      </c>
      <c r="FF101" s="7">
        <v>70639</v>
      </c>
      <c r="FG101" s="7">
        <v>37306</v>
      </c>
      <c r="FH101" s="7">
        <v>17932</v>
      </c>
      <c r="FI101" s="7">
        <v>160361</v>
      </c>
      <c r="FJ101" s="7">
        <v>770877</v>
      </c>
      <c r="FK101" s="7">
        <v>952129</v>
      </c>
      <c r="FL101" s="7">
        <v>94367</v>
      </c>
      <c r="FM101" s="7">
        <v>876712</v>
      </c>
      <c r="FN101" s="7">
        <v>610015</v>
      </c>
      <c r="FO101" s="7">
        <v>771030</v>
      </c>
      <c r="FP101" s="7">
        <v>511541</v>
      </c>
      <c r="FQ101" s="7">
        <v>88078</v>
      </c>
      <c r="FR101" s="7">
        <v>536743</v>
      </c>
      <c r="FS101" s="7">
        <v>112914</v>
      </c>
      <c r="FT101" s="7">
        <v>191673</v>
      </c>
      <c r="FU101" s="7">
        <v>14937</v>
      </c>
      <c r="FV101" s="7">
        <v>687892</v>
      </c>
      <c r="FW101" s="7">
        <v>124158</v>
      </c>
      <c r="FX101" s="7">
        <v>49382</v>
      </c>
      <c r="FY101" s="7">
        <v>186955</v>
      </c>
      <c r="FZ101" s="7">
        <v>206974</v>
      </c>
      <c r="GA101" s="7">
        <v>12000</v>
      </c>
      <c r="GB101" s="7">
        <v>199430</v>
      </c>
      <c r="GC101" s="7">
        <v>232412</v>
      </c>
      <c r="GD101" s="7">
        <v>1443552</v>
      </c>
      <c r="GE101" s="7">
        <v>423753</v>
      </c>
      <c r="GF101" s="7">
        <v>78618</v>
      </c>
      <c r="GG101" s="7">
        <v>22614</v>
      </c>
      <c r="GH101" s="7">
        <v>348512</v>
      </c>
      <c r="GI101" s="7">
        <v>454755</v>
      </c>
      <c r="GJ101" s="7">
        <v>726941</v>
      </c>
      <c r="GK101" s="7">
        <v>2500</v>
      </c>
      <c r="GL101" s="7">
        <v>385761</v>
      </c>
      <c r="GM101" s="7">
        <v>174485</v>
      </c>
      <c r="GN101" s="7">
        <v>12160</v>
      </c>
      <c r="GO101" s="7">
        <v>518087</v>
      </c>
      <c r="GP101" s="7">
        <v>0</v>
      </c>
      <c r="GQ101" s="7">
        <v>236611</v>
      </c>
      <c r="GR101" s="7">
        <v>78455</v>
      </c>
      <c r="GS101" s="7">
        <v>837884</v>
      </c>
      <c r="GT101" s="7">
        <v>449471</v>
      </c>
      <c r="GU101" s="7">
        <v>1150035</v>
      </c>
      <c r="GV101" s="7">
        <v>3720761</v>
      </c>
      <c r="GW101" s="7">
        <v>0</v>
      </c>
      <c r="GX101" s="7">
        <v>87977</v>
      </c>
      <c r="GY101" s="7">
        <v>160655</v>
      </c>
      <c r="GZ101" s="7">
        <v>568531</v>
      </c>
      <c r="HA101" s="7">
        <v>1082055</v>
      </c>
      <c r="HB101" s="129">
        <f>254481+46323</f>
        <v>300804</v>
      </c>
      <c r="HC101" s="7">
        <v>243769</v>
      </c>
      <c r="HD101" s="7">
        <v>219183</v>
      </c>
      <c r="HE101" s="7">
        <v>1124192</v>
      </c>
      <c r="HF101" s="7">
        <v>1103697</v>
      </c>
      <c r="HG101" s="7">
        <v>1034924</v>
      </c>
      <c r="HH101" s="7">
        <v>710932</v>
      </c>
      <c r="HI101" s="7">
        <v>494966</v>
      </c>
      <c r="HJ101" s="7">
        <v>450320</v>
      </c>
      <c r="HK101" s="7">
        <v>225065</v>
      </c>
      <c r="HL101" s="7">
        <v>0</v>
      </c>
      <c r="HM101" s="7">
        <v>0</v>
      </c>
      <c r="HN101" s="7">
        <v>1016343</v>
      </c>
      <c r="HO101" s="7">
        <v>515046</v>
      </c>
      <c r="HP101" s="7">
        <v>1258518</v>
      </c>
      <c r="HQ101" s="7">
        <v>497030</v>
      </c>
      <c r="HR101" s="7">
        <v>59655</v>
      </c>
      <c r="HS101" s="7">
        <v>267975</v>
      </c>
      <c r="HT101" s="7">
        <v>1151509</v>
      </c>
      <c r="HU101" s="7">
        <v>805245</v>
      </c>
      <c r="HV101" s="7">
        <v>267568</v>
      </c>
      <c r="HW101" s="7">
        <v>128043</v>
      </c>
      <c r="HX101" s="13"/>
      <c r="HY101" s="7">
        <v>619530</v>
      </c>
      <c r="HZ101" s="7">
        <v>197921</v>
      </c>
      <c r="IA101" s="13"/>
      <c r="IB101" s="13">
        <v>0</v>
      </c>
      <c r="IC101" s="7">
        <v>24554</v>
      </c>
      <c r="ID101" s="7">
        <v>67751</v>
      </c>
      <c r="IE101" s="7">
        <v>122285</v>
      </c>
      <c r="IF101" s="7">
        <v>311175</v>
      </c>
      <c r="IG101" s="7">
        <v>312549</v>
      </c>
      <c r="IH101" s="7">
        <v>582871</v>
      </c>
      <c r="II101" s="7">
        <v>206089</v>
      </c>
      <c r="IJ101" s="7">
        <v>102061</v>
      </c>
      <c r="IK101" s="7">
        <v>349832</v>
      </c>
      <c r="IM101" s="7">
        <v>94098</v>
      </c>
      <c r="IN101" s="7">
        <v>424954</v>
      </c>
      <c r="IO101" s="7">
        <v>328320</v>
      </c>
      <c r="IP101" s="7">
        <v>934411</v>
      </c>
      <c r="IQ101" s="7">
        <v>760129</v>
      </c>
      <c r="IR101" s="7">
        <v>462769</v>
      </c>
      <c r="IS101" s="7">
        <v>746176</v>
      </c>
      <c r="IT101" s="7">
        <v>530807</v>
      </c>
      <c r="IU101" s="7">
        <v>679661</v>
      </c>
      <c r="IV101" s="7">
        <v>396430</v>
      </c>
      <c r="IW101" s="7">
        <v>587419</v>
      </c>
      <c r="IX101" s="7">
        <v>104645</v>
      </c>
      <c r="IY101" s="7">
        <v>131334</v>
      </c>
      <c r="IZ101" s="7">
        <v>616689</v>
      </c>
      <c r="JA101" s="7">
        <v>409378</v>
      </c>
      <c r="JB101" s="82">
        <v>51744</v>
      </c>
      <c r="JC101" s="7">
        <v>1592611</v>
      </c>
      <c r="JD101" s="7">
        <v>73993</v>
      </c>
      <c r="JE101" s="7">
        <v>226769</v>
      </c>
      <c r="JF101" s="7">
        <v>156736</v>
      </c>
      <c r="JG101" s="7">
        <v>74237</v>
      </c>
      <c r="JH101" s="7">
        <v>86615</v>
      </c>
      <c r="JI101" s="7">
        <v>1514367.81</v>
      </c>
      <c r="JJ101" s="7">
        <v>1163161</v>
      </c>
      <c r="JK101" s="7">
        <v>1787053</v>
      </c>
      <c r="JL101" s="7">
        <v>1149505.99</v>
      </c>
      <c r="JM101" s="7">
        <v>1562106</v>
      </c>
      <c r="JN101" s="7">
        <v>1967346</v>
      </c>
      <c r="JO101" s="7">
        <v>1097502</v>
      </c>
      <c r="JP101" s="7">
        <v>1861021.64</v>
      </c>
      <c r="JQ101" s="7">
        <v>1527577</v>
      </c>
      <c r="JR101" s="7">
        <v>894768</v>
      </c>
      <c r="JS101" s="7">
        <v>1199778</v>
      </c>
      <c r="JT101" s="7">
        <v>1040890</v>
      </c>
      <c r="JU101" s="7">
        <v>1811909</v>
      </c>
      <c r="JV101" s="7">
        <v>1499074</v>
      </c>
      <c r="JW101" s="7">
        <v>2013936</v>
      </c>
      <c r="JX101" s="7">
        <v>0</v>
      </c>
      <c r="JY101" s="7">
        <v>261810</v>
      </c>
      <c r="JZ101" s="7">
        <v>549146</v>
      </c>
      <c r="KA101" s="7">
        <v>324179</v>
      </c>
      <c r="KB101" s="7">
        <v>389315</v>
      </c>
      <c r="KC101" s="7">
        <v>5974</v>
      </c>
      <c r="KD101" s="7">
        <v>32148</v>
      </c>
      <c r="KE101" s="7">
        <v>853688</v>
      </c>
      <c r="KF101" s="7">
        <v>1805259</v>
      </c>
      <c r="KG101" s="7">
        <v>63055</v>
      </c>
      <c r="KH101" s="7">
        <v>130210</v>
      </c>
      <c r="KI101" s="7">
        <v>121645</v>
      </c>
      <c r="KJ101" s="7">
        <v>38598</v>
      </c>
      <c r="KK101" s="7">
        <v>171113</v>
      </c>
      <c r="KL101" s="7">
        <v>454603</v>
      </c>
      <c r="KM101" s="7">
        <v>2861</v>
      </c>
      <c r="KN101" s="7">
        <v>1541</v>
      </c>
      <c r="KO101" s="7">
        <v>300804</v>
      </c>
      <c r="KP101" s="7">
        <v>14120</v>
      </c>
      <c r="KQ101" s="7">
        <v>0</v>
      </c>
      <c r="KR101" s="7">
        <v>132857</v>
      </c>
      <c r="KT101" s="7">
        <v>969070</v>
      </c>
      <c r="KU101" s="7">
        <v>35725</v>
      </c>
      <c r="KV101" s="7">
        <v>0</v>
      </c>
      <c r="KW101" s="7">
        <v>19500</v>
      </c>
      <c r="KX101" s="7">
        <v>260807</v>
      </c>
      <c r="KY101" s="82">
        <v>115300</v>
      </c>
      <c r="KZ101" s="7">
        <v>0</v>
      </c>
      <c r="LA101" s="7">
        <v>148191</v>
      </c>
      <c r="LB101" s="7">
        <v>7258283</v>
      </c>
      <c r="LC101" s="7">
        <v>150721</v>
      </c>
      <c r="LD101" s="7">
        <v>203904</v>
      </c>
      <c r="LE101" s="7">
        <v>785227</v>
      </c>
      <c r="LF101" s="7">
        <v>645093</v>
      </c>
      <c r="LG101" s="7">
        <v>1378273</v>
      </c>
      <c r="LH101" s="7">
        <v>1001718</v>
      </c>
      <c r="LI101" s="7">
        <v>0</v>
      </c>
      <c r="LJ101" s="7">
        <v>1047927</v>
      </c>
      <c r="LK101" s="7">
        <v>233591</v>
      </c>
      <c r="LL101" s="7">
        <v>532942</v>
      </c>
      <c r="LM101" s="7">
        <v>23706</v>
      </c>
      <c r="LN101" s="7">
        <v>125234</v>
      </c>
      <c r="LO101" s="7">
        <v>567011</v>
      </c>
      <c r="LP101" s="7">
        <v>5315809</v>
      </c>
      <c r="LQ101" s="7">
        <v>593481</v>
      </c>
      <c r="LR101" s="7">
        <v>387408</v>
      </c>
      <c r="LS101" s="7">
        <v>51490</v>
      </c>
      <c r="LT101" s="7">
        <v>55802</v>
      </c>
      <c r="LU101" s="7">
        <v>786837</v>
      </c>
      <c r="LV101" s="7">
        <v>0</v>
      </c>
      <c r="LW101" s="7">
        <v>198828</v>
      </c>
      <c r="LX101" s="7">
        <v>45120</v>
      </c>
      <c r="LY101" s="7">
        <v>478284</v>
      </c>
      <c r="LZ101" s="7">
        <v>18752</v>
      </c>
      <c r="MA101" s="7">
        <v>390839</v>
      </c>
      <c r="MB101" s="7">
        <v>3551</v>
      </c>
      <c r="MC101" s="7">
        <v>0</v>
      </c>
      <c r="MD101" s="7">
        <v>0</v>
      </c>
      <c r="ME101" s="7">
        <v>0</v>
      </c>
      <c r="MF101" s="7">
        <v>0</v>
      </c>
      <c r="MG101" s="7">
        <v>102424</v>
      </c>
      <c r="MH101" s="7">
        <v>1178</v>
      </c>
      <c r="MI101" s="7">
        <v>71645</v>
      </c>
      <c r="MJ101" s="7">
        <v>281635</v>
      </c>
      <c r="MK101" s="7">
        <v>179111</v>
      </c>
      <c r="ML101" s="7">
        <v>1160621</v>
      </c>
      <c r="MM101" s="7">
        <v>2213416</v>
      </c>
      <c r="MP101" s="7">
        <v>567393</v>
      </c>
      <c r="MQ101" s="7">
        <v>851751</v>
      </c>
      <c r="MR101" s="7">
        <v>406446</v>
      </c>
      <c r="MS101" s="7">
        <v>947914</v>
      </c>
      <c r="MT101" s="7">
        <v>1330245</v>
      </c>
      <c r="MU101" s="7">
        <v>293977</v>
      </c>
      <c r="MV101" s="7">
        <v>512323</v>
      </c>
      <c r="MW101" s="7">
        <v>100642</v>
      </c>
      <c r="MX101" s="7">
        <v>210392</v>
      </c>
      <c r="MY101" s="7">
        <v>0</v>
      </c>
      <c r="MZ101" s="7">
        <v>390212</v>
      </c>
      <c r="NA101" s="7">
        <v>0</v>
      </c>
      <c r="NB101" s="7">
        <v>111</v>
      </c>
      <c r="NC101" s="7">
        <v>62200</v>
      </c>
      <c r="ND101" s="7">
        <v>25962</v>
      </c>
      <c r="NE101" s="7">
        <v>18448</v>
      </c>
      <c r="NF101" s="7">
        <v>0</v>
      </c>
      <c r="NG101" s="7">
        <v>102982</v>
      </c>
      <c r="NH101" s="7">
        <v>204089</v>
      </c>
      <c r="NJ101" s="7">
        <v>473920</v>
      </c>
      <c r="NK101" s="7">
        <v>802734</v>
      </c>
      <c r="NL101" s="7">
        <v>30752</v>
      </c>
      <c r="NM101" s="7">
        <v>13396</v>
      </c>
      <c r="NN101" s="7">
        <v>42677</v>
      </c>
      <c r="NO101" s="7">
        <v>331942</v>
      </c>
      <c r="NP101" s="7">
        <v>1350983</v>
      </c>
      <c r="NQ101" s="7">
        <v>65029</v>
      </c>
      <c r="NR101" s="7">
        <v>37356</v>
      </c>
      <c r="NS101" s="7">
        <v>274811</v>
      </c>
      <c r="NT101" s="7">
        <v>77280</v>
      </c>
      <c r="NU101" s="7">
        <v>1942801</v>
      </c>
      <c r="NV101" s="7">
        <v>297098</v>
      </c>
      <c r="NW101" s="7">
        <v>281745</v>
      </c>
      <c r="NX101" s="7">
        <v>193613</v>
      </c>
      <c r="NY101" s="7">
        <v>179204</v>
      </c>
      <c r="NZ101" s="7">
        <v>35978</v>
      </c>
      <c r="OA101" s="7">
        <v>278392</v>
      </c>
      <c r="OB101" s="7">
        <v>1710357</v>
      </c>
      <c r="OC101" s="7">
        <v>544462</v>
      </c>
      <c r="OE101" s="7">
        <v>125138</v>
      </c>
      <c r="OF101" s="7">
        <v>604073</v>
      </c>
      <c r="OG101" s="7">
        <v>187860</v>
      </c>
      <c r="OH101" s="7">
        <v>91406</v>
      </c>
      <c r="OI101" s="7">
        <v>553166</v>
      </c>
      <c r="OJ101" s="7">
        <v>389296</v>
      </c>
      <c r="OK101" s="7">
        <v>140217</v>
      </c>
      <c r="OL101" s="7">
        <v>84941</v>
      </c>
      <c r="OM101" s="7">
        <v>18382</v>
      </c>
      <c r="ON101" s="7">
        <v>33531</v>
      </c>
      <c r="OO101" s="7">
        <v>1083262</v>
      </c>
      <c r="OP101" s="7">
        <v>46717</v>
      </c>
      <c r="OQ101" s="7">
        <v>31174</v>
      </c>
      <c r="OR101" s="7">
        <v>71890</v>
      </c>
      <c r="OS101" s="7">
        <v>747633</v>
      </c>
      <c r="OT101" s="7">
        <v>722086</v>
      </c>
      <c r="OU101" s="7">
        <v>0</v>
      </c>
      <c r="OV101" s="9"/>
      <c r="OW101" s="150">
        <f t="shared" si="14"/>
        <v>306232263.44</v>
      </c>
      <c r="OX101" s="6">
        <f t="shared" si="15"/>
        <v>1536.4235679201265</v>
      </c>
      <c r="OY101" s="153"/>
      <c r="OZ101" s="6"/>
      <c r="PA101" s="13"/>
      <c r="PB101" s="13"/>
      <c r="PC101" s="13"/>
      <c r="PD101" s="13"/>
      <c r="PE101" s="13"/>
      <c r="PF101" s="13"/>
      <c r="PG101" s="13"/>
      <c r="PH101" s="13"/>
      <c r="PI101" s="13"/>
      <c r="PJ101" s="13"/>
      <c r="PK101" s="13"/>
      <c r="PL101" s="13"/>
      <c r="PM101" s="13"/>
      <c r="PN101" s="13"/>
      <c r="PO101" s="13"/>
      <c r="PP101" s="13"/>
      <c r="PQ101" s="13"/>
      <c r="PR101" s="13"/>
      <c r="PS101" s="13"/>
      <c r="PT101" s="13"/>
      <c r="PU101" s="13"/>
    </row>
    <row r="102" spans="1:437" s="7" customFormat="1">
      <c r="A102" s="28" t="s">
        <v>51</v>
      </c>
      <c r="B102" s="61"/>
      <c r="C102" s="7">
        <v>0</v>
      </c>
      <c r="D102" s="61">
        <v>0</v>
      </c>
      <c r="E102" s="7">
        <v>125000</v>
      </c>
      <c r="F102" s="7">
        <v>5800</v>
      </c>
      <c r="H102" s="7">
        <v>0</v>
      </c>
      <c r="I102" s="7">
        <v>0</v>
      </c>
      <c r="J102" s="7">
        <v>0</v>
      </c>
      <c r="L102" s="7">
        <v>0</v>
      </c>
      <c r="M102" s="7">
        <v>1316</v>
      </c>
      <c r="N102" s="7">
        <v>2498</v>
      </c>
      <c r="O102" s="7">
        <v>0</v>
      </c>
      <c r="P102" s="7">
        <v>0</v>
      </c>
      <c r="Q102" s="7">
        <v>0</v>
      </c>
      <c r="AD102" s="61"/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143756</v>
      </c>
      <c r="BB102" s="7">
        <v>2159913</v>
      </c>
      <c r="BC102" s="7">
        <v>2159913</v>
      </c>
      <c r="BD102" s="7">
        <v>2159913</v>
      </c>
      <c r="BE102" s="7">
        <v>2159913</v>
      </c>
      <c r="BF102" s="7">
        <v>2159913</v>
      </c>
      <c r="BG102" s="7">
        <v>2159913</v>
      </c>
      <c r="BI102" s="7">
        <v>0</v>
      </c>
      <c r="BJ102" s="7">
        <v>2550110</v>
      </c>
      <c r="BK102" s="7">
        <v>0</v>
      </c>
      <c r="BL102" s="7">
        <v>0</v>
      </c>
      <c r="BM102" s="7">
        <v>0</v>
      </c>
      <c r="BN102" s="7">
        <v>105485</v>
      </c>
      <c r="BP102" s="7">
        <v>2115390</v>
      </c>
      <c r="BQ102" s="7">
        <v>2115390</v>
      </c>
      <c r="BR102" s="7">
        <v>2115390</v>
      </c>
      <c r="BS102" s="7">
        <v>2115390</v>
      </c>
      <c r="BT102" s="7">
        <v>2115390</v>
      </c>
      <c r="BU102" s="7">
        <v>2115390</v>
      </c>
      <c r="BV102" s="7">
        <v>2115390</v>
      </c>
      <c r="BW102" s="7">
        <v>2115390</v>
      </c>
      <c r="BX102" s="7">
        <v>2115390</v>
      </c>
      <c r="BY102" s="7">
        <v>2115390</v>
      </c>
      <c r="BZ102" s="7">
        <v>2115390</v>
      </c>
      <c r="CA102" s="7">
        <v>2115390</v>
      </c>
      <c r="CC102" s="7">
        <v>0</v>
      </c>
      <c r="CD102" s="7">
        <v>0</v>
      </c>
      <c r="CE102" s="7">
        <v>55300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E102" s="7">
        <v>0</v>
      </c>
      <c r="DG102" s="7">
        <v>0</v>
      </c>
      <c r="DJ102" s="7">
        <v>11972</v>
      </c>
      <c r="DK102" s="7">
        <v>9375</v>
      </c>
      <c r="DL102" s="7">
        <v>0</v>
      </c>
      <c r="DM102" s="7">
        <v>0</v>
      </c>
      <c r="DO102" s="7">
        <v>0</v>
      </c>
      <c r="DQ102" s="7">
        <v>0</v>
      </c>
      <c r="DR102" s="7">
        <v>0</v>
      </c>
      <c r="DT102" s="7">
        <v>0</v>
      </c>
      <c r="DW102" s="7">
        <v>1284666</v>
      </c>
      <c r="DX102" s="7">
        <v>0</v>
      </c>
      <c r="EB102" s="7">
        <v>0</v>
      </c>
      <c r="EC102" s="7">
        <v>0</v>
      </c>
      <c r="EE102" s="7">
        <v>0</v>
      </c>
      <c r="EL102" s="7">
        <v>0</v>
      </c>
      <c r="EM102" s="7">
        <v>0</v>
      </c>
      <c r="EN102" s="7">
        <v>412426</v>
      </c>
      <c r="EO102" s="7">
        <v>2128793</v>
      </c>
      <c r="EP102" s="7">
        <v>209502</v>
      </c>
      <c r="EQ102" s="7">
        <v>3076098</v>
      </c>
      <c r="ER102" s="7">
        <v>0</v>
      </c>
      <c r="ES102" s="7">
        <v>0</v>
      </c>
      <c r="EU102" s="7">
        <v>0</v>
      </c>
      <c r="EV102" s="7">
        <v>0</v>
      </c>
      <c r="EW102" s="7">
        <v>0</v>
      </c>
      <c r="EY102" s="7">
        <v>27534</v>
      </c>
      <c r="EZ102" s="7">
        <v>0</v>
      </c>
      <c r="FF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405</v>
      </c>
      <c r="FP102" s="7">
        <v>110374</v>
      </c>
      <c r="FQ102" s="7">
        <v>0</v>
      </c>
      <c r="FR102" s="7">
        <v>0</v>
      </c>
      <c r="FT102" s="7">
        <v>0</v>
      </c>
      <c r="FU102" s="7">
        <v>0</v>
      </c>
      <c r="FV102" s="7">
        <v>0</v>
      </c>
      <c r="FW102" s="7">
        <v>1772647</v>
      </c>
      <c r="FX102" s="7">
        <v>0</v>
      </c>
      <c r="FY102" s="7">
        <v>0</v>
      </c>
      <c r="GA102" s="7">
        <v>0</v>
      </c>
      <c r="GB102" s="7">
        <v>0</v>
      </c>
      <c r="GC102" s="7">
        <v>11972</v>
      </c>
      <c r="GD102" s="7">
        <v>0</v>
      </c>
      <c r="GE102" s="7">
        <v>0</v>
      </c>
      <c r="GF102" s="7">
        <v>0</v>
      </c>
      <c r="GI102" s="7">
        <v>0</v>
      </c>
      <c r="GJ102" s="7">
        <v>129275</v>
      </c>
      <c r="GM102" s="7">
        <v>0</v>
      </c>
      <c r="GN102" s="7">
        <v>0</v>
      </c>
      <c r="GO102" s="7">
        <v>0</v>
      </c>
      <c r="GP102" s="7">
        <v>0</v>
      </c>
      <c r="GR102" s="7">
        <v>34832</v>
      </c>
      <c r="GS102" s="7">
        <v>0</v>
      </c>
      <c r="GT102" s="7">
        <v>4034</v>
      </c>
      <c r="GV102" s="7">
        <v>0</v>
      </c>
      <c r="GW102" s="7">
        <v>0</v>
      </c>
      <c r="GX102" s="7">
        <v>5256</v>
      </c>
      <c r="GY102" s="7">
        <v>4422047</v>
      </c>
      <c r="GZ102" s="7">
        <v>0</v>
      </c>
      <c r="HA102" s="7">
        <v>15760</v>
      </c>
      <c r="HB102" s="129"/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7">
        <v>0</v>
      </c>
      <c r="HI102" s="7">
        <v>0</v>
      </c>
      <c r="HJ102" s="7">
        <v>0</v>
      </c>
      <c r="HL102" s="7">
        <v>0</v>
      </c>
      <c r="HM102" s="7">
        <v>0</v>
      </c>
      <c r="HN102" s="7">
        <v>0</v>
      </c>
      <c r="HO102" s="7">
        <v>0</v>
      </c>
      <c r="HP102" s="7">
        <v>0</v>
      </c>
      <c r="HQ102" s="7">
        <v>0</v>
      </c>
      <c r="HU102" s="7">
        <v>0</v>
      </c>
      <c r="HX102" s="13"/>
      <c r="IA102" s="13"/>
      <c r="IB102" s="13">
        <v>0</v>
      </c>
      <c r="IE102" s="7">
        <v>0</v>
      </c>
      <c r="IF102" s="7">
        <v>0</v>
      </c>
      <c r="IG102" s="7">
        <v>0</v>
      </c>
      <c r="JA102" s="7">
        <v>0</v>
      </c>
      <c r="JB102" s="82">
        <v>536197</v>
      </c>
      <c r="JC102" s="7">
        <v>0</v>
      </c>
      <c r="JE102" s="7">
        <v>22751</v>
      </c>
      <c r="JF102" s="7">
        <v>86840</v>
      </c>
      <c r="JG102" s="7">
        <v>0</v>
      </c>
      <c r="JH102" s="7">
        <v>0</v>
      </c>
      <c r="JI102" s="7">
        <v>28687.86</v>
      </c>
      <c r="JJ102" s="7">
        <v>24769</v>
      </c>
      <c r="JK102" s="7">
        <v>38659</v>
      </c>
      <c r="JL102" s="7">
        <v>215952.25</v>
      </c>
      <c r="JM102" s="7">
        <v>42128</v>
      </c>
      <c r="JN102" s="7">
        <v>8294</v>
      </c>
      <c r="JO102" s="7">
        <v>681832</v>
      </c>
      <c r="JP102" s="7">
        <v>8159.5</v>
      </c>
      <c r="JQ102" s="7">
        <v>57102.1</v>
      </c>
      <c r="JR102" s="7">
        <v>17546</v>
      </c>
      <c r="JS102" s="7">
        <v>0</v>
      </c>
      <c r="JT102" s="7">
        <v>930238</v>
      </c>
      <c r="JU102" s="7">
        <v>6387</v>
      </c>
      <c r="JV102" s="7">
        <v>41390</v>
      </c>
      <c r="JW102" s="7">
        <v>532064</v>
      </c>
      <c r="JX102" s="7">
        <v>0</v>
      </c>
      <c r="JY102" s="7">
        <v>18320</v>
      </c>
      <c r="JZ102" s="7">
        <v>0</v>
      </c>
      <c r="KA102" s="7">
        <v>0</v>
      </c>
      <c r="KD102" s="7">
        <v>0</v>
      </c>
      <c r="KE102" s="7">
        <v>0</v>
      </c>
      <c r="KF102" s="7">
        <v>28707851</v>
      </c>
      <c r="KH102" s="7">
        <v>0</v>
      </c>
      <c r="KJ102" s="7">
        <v>0</v>
      </c>
      <c r="KK102" s="7">
        <v>0</v>
      </c>
      <c r="KL102" s="7">
        <v>0</v>
      </c>
      <c r="KN102" s="7">
        <v>46113</v>
      </c>
      <c r="KP102" s="7">
        <v>0</v>
      </c>
      <c r="KQ102" s="7">
        <v>0</v>
      </c>
      <c r="KR102" s="7">
        <v>0</v>
      </c>
      <c r="KT102" s="7">
        <v>35000</v>
      </c>
      <c r="KU102" s="7">
        <v>0</v>
      </c>
      <c r="KV102" s="7">
        <v>0</v>
      </c>
      <c r="KX102" s="7">
        <v>0</v>
      </c>
      <c r="KY102" s="82">
        <v>0</v>
      </c>
      <c r="KZ102" s="7">
        <v>0</v>
      </c>
      <c r="LA102" s="7">
        <v>4225</v>
      </c>
      <c r="LC102" s="7">
        <v>0</v>
      </c>
      <c r="LD102" s="7">
        <v>0</v>
      </c>
      <c r="LI102" s="7">
        <v>0</v>
      </c>
      <c r="LK102" s="7">
        <v>0</v>
      </c>
      <c r="LL102" s="7">
        <v>1659067</v>
      </c>
      <c r="LM102" s="7">
        <v>0</v>
      </c>
      <c r="LO102" s="7">
        <v>52049</v>
      </c>
      <c r="LP102" s="7">
        <v>2199</v>
      </c>
      <c r="LQ102" s="7">
        <v>72905</v>
      </c>
      <c r="LR102" s="7">
        <v>0</v>
      </c>
      <c r="LS102" s="7">
        <v>162045</v>
      </c>
      <c r="LT102" s="7">
        <v>0</v>
      </c>
      <c r="LV102" s="7">
        <v>0</v>
      </c>
      <c r="LW102" s="7">
        <v>0</v>
      </c>
      <c r="LX102" s="7">
        <v>13600</v>
      </c>
      <c r="LY102" s="7">
        <v>0</v>
      </c>
      <c r="LZ102" s="7">
        <v>0</v>
      </c>
      <c r="MA102" s="7">
        <v>4982</v>
      </c>
      <c r="MB102" s="7">
        <v>0</v>
      </c>
      <c r="MC102" s="7">
        <v>0</v>
      </c>
      <c r="MD102" s="7">
        <v>0</v>
      </c>
      <c r="ME102" s="7">
        <v>0</v>
      </c>
      <c r="MF102" s="7">
        <v>0</v>
      </c>
      <c r="MG102" s="7">
        <v>0</v>
      </c>
      <c r="MH102" s="7">
        <v>0</v>
      </c>
      <c r="MI102" s="7">
        <v>0</v>
      </c>
      <c r="MJ102" s="7">
        <v>0</v>
      </c>
      <c r="ML102" s="7">
        <v>0</v>
      </c>
      <c r="MP102" s="7">
        <v>0</v>
      </c>
      <c r="MQ102" s="7">
        <v>0</v>
      </c>
      <c r="MV102" s="7">
        <v>0</v>
      </c>
      <c r="MW102" s="7">
        <v>0</v>
      </c>
      <c r="MX102" s="7">
        <v>0</v>
      </c>
      <c r="MY102" s="7">
        <v>0</v>
      </c>
      <c r="NA102" s="7">
        <v>0</v>
      </c>
      <c r="NB102" s="7">
        <v>0</v>
      </c>
      <c r="NC102" s="7">
        <v>0</v>
      </c>
      <c r="ND102" s="7">
        <v>0</v>
      </c>
      <c r="NE102" s="7">
        <v>0</v>
      </c>
      <c r="NF102" s="7">
        <v>277510</v>
      </c>
      <c r="NG102" s="7">
        <v>0</v>
      </c>
      <c r="NH102" s="7">
        <v>0</v>
      </c>
      <c r="NK102" s="7">
        <v>0</v>
      </c>
      <c r="NL102" s="7">
        <v>0</v>
      </c>
      <c r="NM102" s="7">
        <v>0</v>
      </c>
      <c r="NN102" s="7">
        <v>0</v>
      </c>
      <c r="NO102" s="7">
        <v>0</v>
      </c>
      <c r="NS102" s="7">
        <v>1939623</v>
      </c>
      <c r="NT102" s="7">
        <v>0</v>
      </c>
      <c r="NU102" s="7">
        <v>263897</v>
      </c>
      <c r="NW102" s="7">
        <v>9375</v>
      </c>
      <c r="NY102" s="7">
        <v>0</v>
      </c>
      <c r="OA102" s="7">
        <v>14054</v>
      </c>
      <c r="OB102" s="7">
        <v>0</v>
      </c>
      <c r="OC102" s="7">
        <v>38369</v>
      </c>
      <c r="OE102" s="7">
        <v>0</v>
      </c>
      <c r="OF102" s="7">
        <v>62391</v>
      </c>
      <c r="OG102" s="7">
        <v>13344</v>
      </c>
      <c r="OH102" s="7">
        <v>0</v>
      </c>
      <c r="OJ102" s="7">
        <v>59000</v>
      </c>
      <c r="OK102" s="7">
        <v>0</v>
      </c>
      <c r="OL102" s="7">
        <v>0</v>
      </c>
      <c r="OO102" s="7">
        <v>165544</v>
      </c>
      <c r="OP102" s="7">
        <v>0</v>
      </c>
      <c r="OQ102" s="7">
        <v>4087452</v>
      </c>
      <c r="OR102" s="7">
        <v>0</v>
      </c>
      <c r="OS102" s="7">
        <v>0</v>
      </c>
      <c r="OU102" s="7">
        <v>0</v>
      </c>
      <c r="OV102" s="9"/>
      <c r="OW102" s="150">
        <f t="shared" si="14"/>
        <v>95988302.710000008</v>
      </c>
      <c r="OX102" s="6">
        <f t="shared" si="15"/>
        <v>481.59096259689443</v>
      </c>
      <c r="OY102" s="153"/>
      <c r="OZ102" s="6"/>
      <c r="PA102" s="13"/>
      <c r="PB102" s="13"/>
      <c r="PC102" s="13"/>
      <c r="PD102" s="13"/>
      <c r="PE102" s="13"/>
      <c r="PF102" s="13"/>
      <c r="PG102" s="13"/>
      <c r="PH102" s="13"/>
      <c r="PI102" s="13"/>
      <c r="PJ102" s="13"/>
      <c r="PK102" s="13"/>
      <c r="PL102" s="13"/>
      <c r="PM102" s="13"/>
      <c r="PN102" s="13"/>
      <c r="PO102" s="13"/>
      <c r="PP102" s="13"/>
      <c r="PQ102" s="13"/>
      <c r="PR102" s="13"/>
      <c r="PS102" s="13"/>
      <c r="PT102" s="13"/>
      <c r="PU102" s="13"/>
    </row>
    <row r="103" spans="1:437" s="7" customFormat="1" ht="17" thickBot="1">
      <c r="A103" s="7" t="s">
        <v>52</v>
      </c>
      <c r="B103" s="25">
        <f>SUM(B98:B102)</f>
        <v>104511</v>
      </c>
      <c r="C103" s="7">
        <v>9746104</v>
      </c>
      <c r="D103" s="25">
        <f>SUM(D98:D102)</f>
        <v>1698315</v>
      </c>
      <c r="E103" s="7">
        <v>22996015</v>
      </c>
      <c r="F103" s="7">
        <v>15025666</v>
      </c>
      <c r="G103" s="7">
        <v>13105869</v>
      </c>
      <c r="H103" s="7">
        <v>76000</v>
      </c>
      <c r="I103" s="7">
        <v>2733250</v>
      </c>
      <c r="J103" s="7">
        <v>0</v>
      </c>
      <c r="K103" s="7">
        <v>333035</v>
      </c>
      <c r="L103" s="7">
        <v>6610090</v>
      </c>
      <c r="M103" s="7">
        <v>5023663</v>
      </c>
      <c r="N103" s="7">
        <v>2688978</v>
      </c>
      <c r="O103" s="7">
        <v>0</v>
      </c>
      <c r="P103" s="7">
        <v>0</v>
      </c>
      <c r="Q103" s="7">
        <v>104542</v>
      </c>
      <c r="R103" s="7">
        <v>0</v>
      </c>
      <c r="S103" s="7">
        <v>2660369</v>
      </c>
      <c r="T103" s="7">
        <v>1397640</v>
      </c>
      <c r="U103" s="7">
        <v>574018</v>
      </c>
      <c r="V103" s="7">
        <v>425987</v>
      </c>
      <c r="W103" s="7">
        <v>723453</v>
      </c>
      <c r="X103" s="7">
        <v>1050696</v>
      </c>
      <c r="Y103" s="7">
        <v>1234357</v>
      </c>
      <c r="Z103" s="7">
        <v>952757</v>
      </c>
      <c r="AA103" s="7">
        <v>1412445</v>
      </c>
      <c r="AB103" s="7">
        <v>735585</v>
      </c>
      <c r="AC103" s="7">
        <v>968124</v>
      </c>
      <c r="AD103" s="25">
        <f>SUM(AD98:AD102)</f>
        <v>226021343</v>
      </c>
      <c r="AE103" s="7">
        <v>4934855</v>
      </c>
      <c r="AF103" s="7">
        <v>23492</v>
      </c>
      <c r="AG103" s="7">
        <v>1473158</v>
      </c>
      <c r="AH103" s="7">
        <v>336782</v>
      </c>
      <c r="AI103" s="7">
        <v>856252</v>
      </c>
      <c r="AJ103" s="7">
        <v>427624</v>
      </c>
      <c r="AK103" s="7">
        <v>301469</v>
      </c>
      <c r="AL103" s="7">
        <v>99326</v>
      </c>
      <c r="AM103" s="7">
        <v>259301</v>
      </c>
      <c r="AN103" s="7">
        <v>1950936</v>
      </c>
      <c r="AO103" s="7">
        <v>567599</v>
      </c>
      <c r="AP103" s="7">
        <v>440825</v>
      </c>
      <c r="AQ103" s="7">
        <v>1742934</v>
      </c>
      <c r="AR103" s="7">
        <v>404128</v>
      </c>
      <c r="AS103" s="7">
        <v>289591</v>
      </c>
      <c r="AT103" s="7">
        <v>1756807</v>
      </c>
      <c r="AU103" s="7">
        <v>364808</v>
      </c>
      <c r="AV103" s="7">
        <v>74586</v>
      </c>
      <c r="AW103" s="7">
        <v>3135845</v>
      </c>
      <c r="AX103" s="7">
        <v>328193</v>
      </c>
      <c r="AY103" s="7">
        <v>1154492</v>
      </c>
      <c r="AZ103" s="7">
        <v>712681</v>
      </c>
      <c r="BA103" s="7">
        <v>827482</v>
      </c>
      <c r="BB103" s="7">
        <v>43856423</v>
      </c>
      <c r="BC103" s="7">
        <v>43856423</v>
      </c>
      <c r="BD103" s="7">
        <v>43856423</v>
      </c>
      <c r="BE103" s="7">
        <v>43856423</v>
      </c>
      <c r="BF103" s="7">
        <v>43856423</v>
      </c>
      <c r="BG103" s="7">
        <v>43856423</v>
      </c>
      <c r="BH103" s="7">
        <v>2578463</v>
      </c>
      <c r="BI103" s="7">
        <v>0</v>
      </c>
      <c r="BJ103" s="7">
        <v>21431362</v>
      </c>
      <c r="BK103" s="7">
        <v>166694</v>
      </c>
      <c r="BL103" s="7">
        <v>0</v>
      </c>
      <c r="BM103" s="7">
        <v>0</v>
      </c>
      <c r="BN103" s="7">
        <v>4029171</v>
      </c>
      <c r="BO103" s="7">
        <v>18930533</v>
      </c>
      <c r="BP103" s="7">
        <v>15896691</v>
      </c>
      <c r="BQ103" s="7">
        <v>15896691</v>
      </c>
      <c r="BR103" s="7">
        <v>15896691</v>
      </c>
      <c r="BS103" s="7">
        <v>15896691</v>
      </c>
      <c r="BT103" s="7">
        <v>15896691</v>
      </c>
      <c r="BU103" s="7">
        <v>15896691</v>
      </c>
      <c r="BV103" s="7">
        <v>15896691</v>
      </c>
      <c r="BW103" s="7">
        <v>15896691</v>
      </c>
      <c r="BX103" s="7">
        <v>15896691</v>
      </c>
      <c r="BY103" s="7">
        <v>15896691</v>
      </c>
      <c r="BZ103" s="7">
        <v>15896691</v>
      </c>
      <c r="CA103" s="7">
        <v>15896691</v>
      </c>
      <c r="CB103" s="7">
        <v>211995</v>
      </c>
      <c r="CC103" s="7">
        <v>11196163</v>
      </c>
      <c r="CD103" s="7">
        <v>0</v>
      </c>
      <c r="CE103" s="7">
        <v>6979221</v>
      </c>
      <c r="CF103" s="7">
        <v>7087811</v>
      </c>
      <c r="CG103" s="7">
        <v>8943468</v>
      </c>
      <c r="CH103" s="7">
        <v>17660793</v>
      </c>
      <c r="CI103" s="7">
        <v>13914962</v>
      </c>
      <c r="CJ103" s="7">
        <v>13489798</v>
      </c>
      <c r="CK103" s="7">
        <v>6184433</v>
      </c>
      <c r="CL103" s="7">
        <v>20456282</v>
      </c>
      <c r="CM103" s="7">
        <v>8480718</v>
      </c>
      <c r="CN103" s="7">
        <v>6915993</v>
      </c>
      <c r="CO103" s="7">
        <v>140285</v>
      </c>
      <c r="CP103" s="7">
        <v>6631476</v>
      </c>
      <c r="CQ103" s="7">
        <v>6771748</v>
      </c>
      <c r="CR103" s="7">
        <v>8767137</v>
      </c>
      <c r="CS103" s="7">
        <v>10048059</v>
      </c>
      <c r="CT103" s="7">
        <v>8841816</v>
      </c>
      <c r="CU103" s="7">
        <v>8445362</v>
      </c>
      <c r="CV103" s="7">
        <v>11901244</v>
      </c>
      <c r="CW103" s="7">
        <v>10632563</v>
      </c>
      <c r="CX103" s="7">
        <v>6243062</v>
      </c>
      <c r="CY103" s="7">
        <v>7839912</v>
      </c>
      <c r="CZ103" s="7">
        <v>5512255</v>
      </c>
      <c r="DA103" s="7">
        <v>10827232</v>
      </c>
      <c r="DB103" s="7">
        <v>8257890</v>
      </c>
      <c r="DC103" s="7">
        <v>9647412</v>
      </c>
      <c r="DD103" s="7">
        <v>217629</v>
      </c>
      <c r="DE103" s="7">
        <v>60499142</v>
      </c>
      <c r="DF103" s="7">
        <v>99514</v>
      </c>
      <c r="DG103" s="7">
        <v>170188</v>
      </c>
      <c r="DH103" s="7">
        <v>20643</v>
      </c>
      <c r="DI103" s="7">
        <v>601181</v>
      </c>
      <c r="DJ103" s="7">
        <v>509384</v>
      </c>
      <c r="DK103" s="7">
        <v>3314172</v>
      </c>
      <c r="DL103" s="7">
        <v>486553</v>
      </c>
      <c r="DM103" s="7">
        <v>14111377</v>
      </c>
      <c r="DN103" s="7">
        <v>7252117</v>
      </c>
      <c r="DO103" s="7">
        <v>204850</v>
      </c>
      <c r="DP103" s="7">
        <v>12313996</v>
      </c>
      <c r="DQ103" s="7">
        <v>0</v>
      </c>
      <c r="DR103" s="7">
        <v>810103</v>
      </c>
      <c r="DS103" s="7">
        <v>721013</v>
      </c>
      <c r="DT103" s="7">
        <v>10222540</v>
      </c>
      <c r="DU103" s="7">
        <v>3177037</v>
      </c>
      <c r="DV103" s="7">
        <v>40775</v>
      </c>
      <c r="DW103" s="7">
        <v>15109019</v>
      </c>
      <c r="DX103" s="7">
        <v>5119571</v>
      </c>
      <c r="DY103" s="7">
        <v>2919336</v>
      </c>
      <c r="DZ103" s="7">
        <v>15069442</v>
      </c>
      <c r="EA103" s="7">
        <v>4074153</v>
      </c>
      <c r="EB103" s="7">
        <v>2980767</v>
      </c>
      <c r="EC103" s="7">
        <v>6496171</v>
      </c>
      <c r="ED103" s="7">
        <v>7000</v>
      </c>
      <c r="EE103" s="7">
        <v>0</v>
      </c>
      <c r="EF103" s="7">
        <v>443385</v>
      </c>
      <c r="EG103" s="7">
        <v>413843</v>
      </c>
      <c r="EH103" s="7">
        <v>138903</v>
      </c>
      <c r="EI103" s="7">
        <v>658525</v>
      </c>
      <c r="EJ103" s="7">
        <v>0</v>
      </c>
      <c r="EL103" s="7">
        <v>31175</v>
      </c>
      <c r="EM103" s="7">
        <v>4830862</v>
      </c>
      <c r="EN103" s="7">
        <v>6945340</v>
      </c>
      <c r="EO103" s="7">
        <v>14624673</v>
      </c>
      <c r="EP103" s="7">
        <v>5974382</v>
      </c>
      <c r="EQ103" s="7">
        <v>6011489</v>
      </c>
      <c r="ER103" s="7">
        <v>667634</v>
      </c>
      <c r="ES103" s="7">
        <v>520694</v>
      </c>
      <c r="ET103" s="7">
        <v>14413396</v>
      </c>
      <c r="EU103" s="7">
        <v>0</v>
      </c>
      <c r="EV103" s="7">
        <v>575175</v>
      </c>
      <c r="EW103" s="7">
        <v>304436</v>
      </c>
      <c r="EX103" s="7">
        <v>4591105</v>
      </c>
      <c r="EY103" s="7">
        <v>2630713</v>
      </c>
      <c r="EZ103" s="7">
        <v>848603</v>
      </c>
      <c r="FA103" s="7">
        <v>795517</v>
      </c>
      <c r="FB103" s="7">
        <v>479057</v>
      </c>
      <c r="FC103" s="7">
        <v>396981</v>
      </c>
      <c r="FD103" s="7">
        <v>196905</v>
      </c>
      <c r="FE103" s="7">
        <v>8032605</v>
      </c>
      <c r="FF103" s="7">
        <v>1327506</v>
      </c>
      <c r="FG103" s="7">
        <v>334559</v>
      </c>
      <c r="FH103" s="7">
        <v>2944898</v>
      </c>
      <c r="FI103" s="7">
        <v>8090381</v>
      </c>
      <c r="FJ103" s="7">
        <v>4210329</v>
      </c>
      <c r="FK103" s="7">
        <v>15936151</v>
      </c>
      <c r="FL103" s="7">
        <v>4238154</v>
      </c>
      <c r="FM103" s="7">
        <v>17901866</v>
      </c>
      <c r="FN103" s="7">
        <v>698520</v>
      </c>
      <c r="FO103" s="7">
        <v>16136966</v>
      </c>
      <c r="FP103" s="7">
        <v>8258542</v>
      </c>
      <c r="FQ103" s="7">
        <v>88078</v>
      </c>
      <c r="FR103" s="7">
        <v>7385084</v>
      </c>
      <c r="FS103" s="7">
        <v>280481</v>
      </c>
      <c r="FT103" s="7">
        <v>4062334</v>
      </c>
      <c r="FU103" s="7">
        <v>14937</v>
      </c>
      <c r="FV103" s="7">
        <v>1166305</v>
      </c>
      <c r="FW103" s="7">
        <v>8456303</v>
      </c>
      <c r="FX103" s="7">
        <v>132260</v>
      </c>
      <c r="FY103" s="7">
        <v>729130</v>
      </c>
      <c r="FZ103" s="7">
        <v>217813</v>
      </c>
      <c r="GA103" s="7">
        <v>12000</v>
      </c>
      <c r="GB103" s="7">
        <v>238090</v>
      </c>
      <c r="GC103" s="7">
        <v>509384</v>
      </c>
      <c r="GD103" s="7">
        <v>10631306</v>
      </c>
      <c r="GE103" s="7">
        <v>4120027</v>
      </c>
      <c r="GF103" s="7">
        <v>763143</v>
      </c>
      <c r="GG103" s="7">
        <v>22614</v>
      </c>
      <c r="GH103" s="7">
        <v>4112622</v>
      </c>
      <c r="GI103" s="7">
        <v>2615580</v>
      </c>
      <c r="GJ103" s="7">
        <v>6976554</v>
      </c>
      <c r="GK103" s="7">
        <v>742845</v>
      </c>
      <c r="GL103" s="7">
        <v>5642754</v>
      </c>
      <c r="GM103" s="7">
        <v>393229</v>
      </c>
      <c r="GN103" s="7">
        <v>162774</v>
      </c>
      <c r="GO103" s="7">
        <v>3945587</v>
      </c>
      <c r="GP103" s="7">
        <v>0</v>
      </c>
      <c r="GQ103" s="7">
        <v>2024254</v>
      </c>
      <c r="GR103" s="7">
        <v>7054064</v>
      </c>
      <c r="GS103" s="7">
        <v>2869371</v>
      </c>
      <c r="GT103" s="7">
        <v>467040</v>
      </c>
      <c r="GU103" s="7">
        <v>5382111</v>
      </c>
      <c r="GV103" s="7">
        <v>13302397</v>
      </c>
      <c r="GW103" s="7">
        <v>1352514</v>
      </c>
      <c r="GX103" s="7">
        <v>10155019</v>
      </c>
      <c r="GY103" s="7">
        <v>14598316</v>
      </c>
      <c r="GZ103" s="7">
        <v>4668295</v>
      </c>
      <c r="HA103" s="7">
        <v>14486427</v>
      </c>
      <c r="HB103" s="131">
        <f>SUM(HB98:HB102)</f>
        <v>4632868</v>
      </c>
      <c r="HC103" s="7">
        <v>1114149</v>
      </c>
      <c r="HD103" s="7">
        <v>345242</v>
      </c>
      <c r="HE103" s="7">
        <v>10692937</v>
      </c>
      <c r="HF103" s="7">
        <v>10627010</v>
      </c>
      <c r="HG103" s="7">
        <v>1334675</v>
      </c>
      <c r="HH103" s="7">
        <v>922633</v>
      </c>
      <c r="HI103" s="7">
        <v>5692554</v>
      </c>
      <c r="HJ103" s="7">
        <v>527138</v>
      </c>
      <c r="HK103" s="7">
        <v>323171</v>
      </c>
      <c r="HL103" s="7">
        <v>0</v>
      </c>
      <c r="HM103" s="7">
        <v>0</v>
      </c>
      <c r="HN103" s="7">
        <v>1621533</v>
      </c>
      <c r="HO103" s="7">
        <v>1023652</v>
      </c>
      <c r="HP103" s="7">
        <v>1373769</v>
      </c>
      <c r="HQ103" s="7">
        <v>10400923</v>
      </c>
      <c r="HR103" s="7">
        <v>87956</v>
      </c>
      <c r="HS103" s="7">
        <v>567074</v>
      </c>
      <c r="HT103" s="7">
        <v>1241385</v>
      </c>
      <c r="HU103" s="7">
        <v>1257083</v>
      </c>
      <c r="HV103" s="7">
        <v>267568</v>
      </c>
      <c r="HW103" s="7">
        <v>128043</v>
      </c>
      <c r="HX103" s="13">
        <v>0</v>
      </c>
      <c r="HY103" s="7">
        <v>4922152</v>
      </c>
      <c r="HZ103" s="7">
        <v>756499</v>
      </c>
      <c r="IA103" s="13">
        <v>188384</v>
      </c>
      <c r="IB103" s="13">
        <v>0</v>
      </c>
      <c r="IC103" s="7">
        <v>75188</v>
      </c>
      <c r="ID103" s="7">
        <v>102583</v>
      </c>
      <c r="IE103" s="7">
        <v>122285</v>
      </c>
      <c r="IF103" s="7">
        <v>369489</v>
      </c>
      <c r="IG103" s="7">
        <v>548676</v>
      </c>
      <c r="IH103" s="7">
        <v>11820279</v>
      </c>
      <c r="II103" s="7">
        <v>212367</v>
      </c>
      <c r="IJ103" s="7">
        <v>187892</v>
      </c>
      <c r="IK103" s="7">
        <v>360507</v>
      </c>
      <c r="IL103" s="7">
        <v>0</v>
      </c>
      <c r="IM103" s="7">
        <v>139595</v>
      </c>
      <c r="IN103" s="7">
        <v>444963</v>
      </c>
      <c r="IO103" s="7">
        <v>369804</v>
      </c>
      <c r="IP103" s="7">
        <v>1032967</v>
      </c>
      <c r="IQ103" s="7">
        <v>787990</v>
      </c>
      <c r="IR103" s="7">
        <v>539462</v>
      </c>
      <c r="IS103" s="7">
        <v>894951</v>
      </c>
      <c r="IT103" s="7">
        <v>531917</v>
      </c>
      <c r="IU103" s="7">
        <v>835487</v>
      </c>
      <c r="IV103" s="7">
        <v>401809</v>
      </c>
      <c r="IW103" s="7">
        <v>645984</v>
      </c>
      <c r="IX103" s="7">
        <v>108494</v>
      </c>
      <c r="IY103" s="7">
        <v>228471</v>
      </c>
      <c r="IZ103" s="7">
        <v>6152313</v>
      </c>
      <c r="JA103" s="7">
        <v>3414030</v>
      </c>
      <c r="JB103" s="83">
        <v>4924618</v>
      </c>
      <c r="JC103" s="7">
        <v>18363770</v>
      </c>
      <c r="JD103" s="7">
        <v>81998</v>
      </c>
      <c r="JE103" s="7">
        <v>5108319</v>
      </c>
      <c r="JF103" s="7">
        <v>6905015</v>
      </c>
      <c r="JG103" s="7">
        <v>174722</v>
      </c>
      <c r="JH103" s="7">
        <v>466467</v>
      </c>
      <c r="JI103" s="7">
        <v>16684145</v>
      </c>
      <c r="JJ103" s="7">
        <v>16224895</v>
      </c>
      <c r="JK103" s="7">
        <v>21588692</v>
      </c>
      <c r="JL103" s="7">
        <v>18514756</v>
      </c>
      <c r="JM103" s="7">
        <v>20096825</v>
      </c>
      <c r="JN103" s="7">
        <v>14973796</v>
      </c>
      <c r="JO103" s="7">
        <v>14494178</v>
      </c>
      <c r="JP103" s="7">
        <v>14071461</v>
      </c>
      <c r="JQ103" s="7">
        <v>17852289</v>
      </c>
      <c r="JR103" s="7">
        <v>10910269</v>
      </c>
      <c r="JS103" s="7">
        <v>22466698</v>
      </c>
      <c r="JT103" s="7">
        <v>18854237</v>
      </c>
      <c r="JU103" s="7">
        <v>23170134</v>
      </c>
      <c r="JV103" s="7">
        <v>16559479</v>
      </c>
      <c r="JW103" s="7">
        <v>75385521</v>
      </c>
      <c r="JX103" s="7">
        <v>0</v>
      </c>
      <c r="JY103" s="7">
        <v>930816</v>
      </c>
      <c r="JZ103" s="7">
        <v>553931</v>
      </c>
      <c r="KA103" s="7">
        <v>646637</v>
      </c>
      <c r="KB103" s="7">
        <v>389315</v>
      </c>
      <c r="KC103" s="7">
        <v>635901</v>
      </c>
      <c r="KD103" s="7">
        <v>32148</v>
      </c>
      <c r="KE103" s="7">
        <v>7694615</v>
      </c>
      <c r="KF103" s="7">
        <v>45957948</v>
      </c>
      <c r="KG103" s="7">
        <v>136526</v>
      </c>
      <c r="KH103" s="7">
        <v>2863856</v>
      </c>
      <c r="KI103" s="7">
        <v>702112</v>
      </c>
      <c r="KJ103" s="7">
        <v>129603</v>
      </c>
      <c r="KK103" s="7">
        <v>6873874</v>
      </c>
      <c r="KL103" s="7">
        <v>1754756</v>
      </c>
      <c r="KM103" s="7">
        <v>2861</v>
      </c>
      <c r="KN103" s="7">
        <v>47654</v>
      </c>
      <c r="KO103" s="7">
        <v>4632868</v>
      </c>
      <c r="KP103" s="7">
        <v>43018</v>
      </c>
      <c r="KQ103" s="7">
        <v>0</v>
      </c>
      <c r="KR103" s="7">
        <v>772983</v>
      </c>
      <c r="KS103" s="7">
        <v>29626</v>
      </c>
      <c r="KT103" s="7">
        <v>10328727</v>
      </c>
      <c r="KU103" s="7">
        <v>1849910</v>
      </c>
      <c r="KV103" s="7">
        <v>0</v>
      </c>
      <c r="KW103" s="7">
        <v>3259810</v>
      </c>
      <c r="KX103" s="7">
        <v>1055436</v>
      </c>
      <c r="KY103" s="83">
        <v>4802077</v>
      </c>
      <c r="KZ103" s="7">
        <v>0</v>
      </c>
      <c r="LA103" s="7">
        <v>2347818</v>
      </c>
      <c r="LB103" s="7">
        <v>7342953</v>
      </c>
      <c r="LC103" s="7">
        <v>150721</v>
      </c>
      <c r="LD103" s="7">
        <v>3102625</v>
      </c>
      <c r="LE103" s="7">
        <v>11767271</v>
      </c>
      <c r="LF103" s="7">
        <v>1427060</v>
      </c>
      <c r="LG103" s="7">
        <v>3556194</v>
      </c>
      <c r="LH103" s="7">
        <v>1164062</v>
      </c>
      <c r="LI103" s="7">
        <v>0</v>
      </c>
      <c r="LJ103" s="7">
        <v>18072902</v>
      </c>
      <c r="LK103" s="7">
        <v>2073455</v>
      </c>
      <c r="LL103" s="7">
        <v>4772662</v>
      </c>
      <c r="LM103" s="7">
        <v>29947</v>
      </c>
      <c r="LN103" s="7">
        <v>1183685</v>
      </c>
      <c r="LO103" s="7">
        <v>7366546</v>
      </c>
      <c r="LP103" s="7">
        <v>51302589</v>
      </c>
      <c r="LQ103" s="7">
        <v>7173954</v>
      </c>
      <c r="LR103" s="7">
        <v>5392977</v>
      </c>
      <c r="LS103" s="7">
        <v>235543</v>
      </c>
      <c r="LT103" s="7">
        <v>1780241</v>
      </c>
      <c r="LU103" s="7">
        <v>1420288</v>
      </c>
      <c r="LV103" s="7">
        <v>0</v>
      </c>
      <c r="LW103" s="7">
        <v>254336</v>
      </c>
      <c r="LX103" s="7">
        <v>296339</v>
      </c>
      <c r="LY103" s="7">
        <v>8454186</v>
      </c>
      <c r="LZ103" s="7">
        <v>147312</v>
      </c>
      <c r="MA103" s="7">
        <v>714589</v>
      </c>
      <c r="MB103" s="7">
        <v>3551</v>
      </c>
      <c r="MC103" s="7">
        <v>0</v>
      </c>
      <c r="MD103" s="7">
        <v>0</v>
      </c>
      <c r="ME103" s="7">
        <v>0</v>
      </c>
      <c r="MF103" s="7">
        <v>0</v>
      </c>
      <c r="MG103" s="7">
        <v>4822675</v>
      </c>
      <c r="MH103" s="7">
        <v>24400</v>
      </c>
      <c r="MI103" s="7">
        <v>75614</v>
      </c>
      <c r="MJ103" s="7">
        <v>352587</v>
      </c>
      <c r="MK103" s="7">
        <v>182952</v>
      </c>
      <c r="ML103" s="7">
        <v>10937749</v>
      </c>
      <c r="MM103" s="7">
        <v>19944776</v>
      </c>
      <c r="MN103" s="7">
        <v>0</v>
      </c>
      <c r="MO103" s="7">
        <v>0</v>
      </c>
      <c r="MP103" s="7">
        <v>3514800</v>
      </c>
      <c r="MQ103" s="7">
        <v>1641102</v>
      </c>
      <c r="MR103" s="7">
        <v>5611749</v>
      </c>
      <c r="MS103" s="7">
        <v>947914</v>
      </c>
      <c r="MT103" s="7">
        <v>1823143</v>
      </c>
      <c r="MU103" s="7">
        <v>348606</v>
      </c>
      <c r="MV103" s="7">
        <v>9458257</v>
      </c>
      <c r="MW103" s="7">
        <v>444704</v>
      </c>
      <c r="MX103" s="7">
        <v>215392</v>
      </c>
      <c r="MY103" s="7">
        <v>0</v>
      </c>
      <c r="MZ103" s="7">
        <v>26971448</v>
      </c>
      <c r="NA103" s="7">
        <v>0</v>
      </c>
      <c r="NB103" s="7">
        <v>111</v>
      </c>
      <c r="NC103" s="7">
        <v>115034</v>
      </c>
      <c r="ND103" s="7">
        <v>737177</v>
      </c>
      <c r="NE103" s="7">
        <v>18448</v>
      </c>
      <c r="NF103" s="7">
        <v>277510</v>
      </c>
      <c r="NG103" s="7">
        <v>148029</v>
      </c>
      <c r="NH103" s="7">
        <v>402277</v>
      </c>
      <c r="NJ103" s="7">
        <v>558599</v>
      </c>
      <c r="NK103" s="7">
        <v>802734</v>
      </c>
      <c r="NL103" s="7">
        <v>1835513</v>
      </c>
      <c r="NM103" s="7">
        <v>9295735</v>
      </c>
      <c r="NN103" s="7">
        <v>262176</v>
      </c>
      <c r="NO103" s="7">
        <v>568918</v>
      </c>
      <c r="NP103" s="7">
        <v>21644889</v>
      </c>
      <c r="NQ103" s="7">
        <v>83964</v>
      </c>
      <c r="NR103" s="7">
        <v>149270</v>
      </c>
      <c r="NS103" s="7">
        <v>4685537</v>
      </c>
      <c r="NT103" s="7">
        <v>90066</v>
      </c>
      <c r="NU103" s="7">
        <v>16918564</v>
      </c>
      <c r="NV103" s="7">
        <v>297098</v>
      </c>
      <c r="NW103" s="7">
        <v>3314172</v>
      </c>
      <c r="NX103" s="7">
        <v>2065932</v>
      </c>
      <c r="NY103" s="7">
        <v>189010</v>
      </c>
      <c r="NZ103" s="7">
        <v>64872</v>
      </c>
      <c r="OA103" s="7">
        <v>12995221</v>
      </c>
      <c r="OB103" s="7">
        <v>28708221</v>
      </c>
      <c r="OC103" s="7">
        <v>16413606</v>
      </c>
      <c r="OD103" s="7">
        <v>291238</v>
      </c>
      <c r="OE103" s="7">
        <v>245940</v>
      </c>
      <c r="OF103" s="7">
        <v>6628901</v>
      </c>
      <c r="OG103" s="7">
        <v>801666</v>
      </c>
      <c r="OH103" s="7">
        <v>1407118</v>
      </c>
      <c r="OI103" s="7">
        <v>3555179</v>
      </c>
      <c r="OJ103" s="7">
        <v>448296</v>
      </c>
      <c r="OK103" s="7">
        <v>4108310</v>
      </c>
      <c r="OL103" s="7">
        <v>137378</v>
      </c>
      <c r="OM103" s="7">
        <v>717319</v>
      </c>
      <c r="ON103" s="7">
        <v>351319</v>
      </c>
      <c r="OO103" s="7">
        <v>11531547</v>
      </c>
      <c r="OP103" s="7">
        <v>1499542</v>
      </c>
      <c r="OQ103" s="7">
        <v>7724876</v>
      </c>
      <c r="OR103" s="7">
        <v>3272237</v>
      </c>
      <c r="OS103" s="7">
        <v>792317</v>
      </c>
      <c r="OT103" s="7">
        <v>4471608</v>
      </c>
      <c r="OU103" s="7">
        <v>0</v>
      </c>
      <c r="OV103" s="9"/>
      <c r="OW103" s="150">
        <f t="shared" si="14"/>
        <v>2488716447</v>
      </c>
      <c r="OX103" s="6">
        <f t="shared" si="15"/>
        <v>12486.347976820611</v>
      </c>
      <c r="OY103" s="153"/>
      <c r="OZ103" s="6"/>
      <c r="PA103" s="13"/>
      <c r="PB103" s="13"/>
      <c r="PC103" s="13"/>
      <c r="PD103" s="13"/>
      <c r="PE103" s="13"/>
      <c r="PF103" s="13"/>
      <c r="PG103" s="13"/>
      <c r="PH103" s="13"/>
      <c r="PI103" s="13"/>
      <c r="PJ103" s="13"/>
      <c r="PK103" s="13"/>
      <c r="PL103" s="13"/>
      <c r="PM103" s="13"/>
      <c r="PN103" s="13"/>
      <c r="PO103" s="13"/>
      <c r="PP103" s="13"/>
      <c r="PQ103" s="13"/>
      <c r="PR103" s="13"/>
      <c r="PS103" s="13"/>
      <c r="PT103" s="13"/>
      <c r="PU103" s="13"/>
    </row>
    <row r="104" spans="1:437" s="9" customFormat="1" ht="17" thickTop="1">
      <c r="A104" s="10" t="s">
        <v>53</v>
      </c>
      <c r="OW104" s="10"/>
      <c r="OX104" s="168"/>
      <c r="OY104" s="153"/>
      <c r="OZ104" s="168"/>
      <c r="PA104" s="13"/>
      <c r="PB104" s="13"/>
      <c r="PC104" s="13"/>
      <c r="PD104" s="13"/>
      <c r="PE104" s="13"/>
      <c r="PF104" s="13"/>
      <c r="PG104" s="13"/>
      <c r="PH104" s="13"/>
      <c r="PI104" s="13"/>
      <c r="PJ104" s="13"/>
      <c r="PK104" s="13"/>
      <c r="PL104" s="13"/>
      <c r="PM104" s="13"/>
      <c r="PN104" s="13"/>
      <c r="PO104" s="13"/>
      <c r="PP104" s="13"/>
      <c r="PQ104" s="13"/>
      <c r="PR104" s="13"/>
      <c r="PS104" s="13"/>
      <c r="PT104" s="13"/>
      <c r="PU104" s="13"/>
    </row>
    <row r="105" spans="1:437" s="7" customFormat="1">
      <c r="A105" s="7" t="s">
        <v>54</v>
      </c>
      <c r="B105" s="61">
        <v>287644</v>
      </c>
      <c r="C105" s="7">
        <v>1975906</v>
      </c>
      <c r="D105" s="7">
        <v>537171</v>
      </c>
      <c r="E105" s="7">
        <v>4358060</v>
      </c>
      <c r="F105" s="7">
        <v>2003314</v>
      </c>
      <c r="G105" s="7">
        <v>3176018</v>
      </c>
      <c r="H105" s="7">
        <v>2224750</v>
      </c>
      <c r="I105" s="7">
        <v>502255</v>
      </c>
      <c r="J105" s="7">
        <v>516634</v>
      </c>
      <c r="K105" s="7">
        <v>602503</v>
      </c>
      <c r="L105" s="7">
        <v>1248294</v>
      </c>
      <c r="M105" s="7">
        <v>1963482</v>
      </c>
      <c r="N105" s="7">
        <v>246232</v>
      </c>
      <c r="O105" s="7">
        <v>72436</v>
      </c>
      <c r="P105" s="7">
        <v>434277</v>
      </c>
      <c r="Q105" s="7">
        <v>480888</v>
      </c>
      <c r="R105" s="7">
        <v>1384925</v>
      </c>
      <c r="S105" s="7">
        <v>2771715</v>
      </c>
      <c r="T105" s="7">
        <v>1343800</v>
      </c>
      <c r="U105" s="7">
        <v>586090</v>
      </c>
      <c r="V105" s="7">
        <v>1002487</v>
      </c>
      <c r="W105" s="7">
        <v>770916</v>
      </c>
      <c r="X105" s="7">
        <v>652371</v>
      </c>
      <c r="Y105" s="7">
        <v>1383696</v>
      </c>
      <c r="Z105" s="7">
        <v>1354325</v>
      </c>
      <c r="AA105" s="7">
        <v>1266372</v>
      </c>
      <c r="AB105" s="7">
        <v>1429576</v>
      </c>
      <c r="AC105" s="7">
        <v>1249260</v>
      </c>
      <c r="AD105" s="66">
        <v>31570056</v>
      </c>
      <c r="AE105" s="7">
        <v>28415723</v>
      </c>
      <c r="AF105" s="7">
        <v>1394879</v>
      </c>
      <c r="AG105" s="7">
        <v>3538641</v>
      </c>
      <c r="AH105" s="7">
        <v>2392477</v>
      </c>
      <c r="AI105" s="7">
        <v>2241269</v>
      </c>
      <c r="AJ105" s="7">
        <v>2312593</v>
      </c>
      <c r="AK105" s="7">
        <v>2655985</v>
      </c>
      <c r="AL105" s="7">
        <v>3429412</v>
      </c>
      <c r="AM105" s="7">
        <v>3560520</v>
      </c>
      <c r="AN105" s="7">
        <v>3949177</v>
      </c>
      <c r="AO105" s="7">
        <v>2073494</v>
      </c>
      <c r="AP105" s="7">
        <v>2225680</v>
      </c>
      <c r="AQ105" s="7">
        <v>3133152</v>
      </c>
      <c r="AR105" s="7">
        <v>2565201</v>
      </c>
      <c r="AS105" s="7">
        <v>2019479</v>
      </c>
      <c r="AT105" s="7">
        <v>3434551</v>
      </c>
      <c r="AU105" s="7">
        <v>2365870</v>
      </c>
      <c r="AV105" s="7">
        <v>2046895</v>
      </c>
      <c r="AW105" s="7">
        <v>2947332</v>
      </c>
      <c r="AX105" s="7">
        <v>2316775</v>
      </c>
      <c r="AY105" s="7">
        <v>3958328</v>
      </c>
      <c r="AZ105" s="7">
        <v>3690821</v>
      </c>
      <c r="BA105" s="7">
        <v>3679195</v>
      </c>
      <c r="BB105" s="7">
        <v>409929</v>
      </c>
      <c r="BC105" s="7">
        <v>802567</v>
      </c>
      <c r="BD105" s="7">
        <v>1956443</v>
      </c>
      <c r="BE105" s="7">
        <v>1090008</v>
      </c>
      <c r="BF105" s="7">
        <v>1964522</v>
      </c>
      <c r="BG105" s="7">
        <v>1370979</v>
      </c>
      <c r="BH105" s="7">
        <v>2743068</v>
      </c>
      <c r="BI105" s="7">
        <v>264197</v>
      </c>
      <c r="BJ105" s="7">
        <v>7624732</v>
      </c>
      <c r="BK105" s="7">
        <v>13357384</v>
      </c>
      <c r="BL105" s="7">
        <v>881393</v>
      </c>
      <c r="BM105" s="7">
        <v>265073</v>
      </c>
      <c r="BN105" s="7">
        <v>2106539</v>
      </c>
      <c r="BO105" s="7">
        <v>4643623</v>
      </c>
      <c r="BP105" s="7">
        <v>1271736</v>
      </c>
      <c r="BQ105" s="7">
        <v>1896815</v>
      </c>
      <c r="BR105" s="7">
        <v>1596944</v>
      </c>
      <c r="BS105" s="7">
        <v>1537446</v>
      </c>
      <c r="BT105" s="7">
        <v>787724</v>
      </c>
      <c r="BU105" s="7">
        <v>2797552</v>
      </c>
      <c r="BV105" s="7">
        <v>1645246</v>
      </c>
      <c r="BW105" s="7">
        <v>1948174</v>
      </c>
      <c r="BX105" s="7">
        <v>326311</v>
      </c>
      <c r="BY105" s="7">
        <v>1280166</v>
      </c>
      <c r="BZ105" s="7">
        <v>1153112</v>
      </c>
      <c r="CA105" s="7">
        <v>1559354</v>
      </c>
      <c r="CB105" s="7">
        <v>379089</v>
      </c>
      <c r="CC105" s="7">
        <v>768487</v>
      </c>
      <c r="CD105" s="7">
        <v>327479</v>
      </c>
      <c r="CE105" s="7">
        <v>1912286</v>
      </c>
      <c r="CF105" s="7">
        <v>2876028</v>
      </c>
      <c r="CG105" s="7">
        <v>1453688</v>
      </c>
      <c r="CH105" s="7">
        <v>3694336</v>
      </c>
      <c r="CI105" s="7">
        <v>3007537</v>
      </c>
      <c r="CJ105" s="7">
        <v>4347690</v>
      </c>
      <c r="CK105" s="7">
        <v>2781319</v>
      </c>
      <c r="CL105" s="7">
        <v>4857001</v>
      </c>
      <c r="CM105" s="7">
        <v>3252482</v>
      </c>
      <c r="CN105" s="7">
        <v>1423970</v>
      </c>
      <c r="CO105" s="7">
        <v>1925896</v>
      </c>
      <c r="CP105" s="7">
        <v>2294679</v>
      </c>
      <c r="CQ105" s="7">
        <v>2377935</v>
      </c>
      <c r="CR105" s="7">
        <v>2760325</v>
      </c>
      <c r="CS105" s="7">
        <v>3837526</v>
      </c>
      <c r="CT105" s="7">
        <v>2952587</v>
      </c>
      <c r="CU105" s="7">
        <v>3419578</v>
      </c>
      <c r="CV105" s="7">
        <v>4020899</v>
      </c>
      <c r="CW105" s="7">
        <v>3096713</v>
      </c>
      <c r="CX105" s="7">
        <v>2054638</v>
      </c>
      <c r="CY105" s="7">
        <v>1194628</v>
      </c>
      <c r="CZ105" s="7">
        <v>2509567</v>
      </c>
      <c r="DA105" s="7">
        <v>3335734</v>
      </c>
      <c r="DB105" s="7">
        <v>3089166</v>
      </c>
      <c r="DC105" s="7">
        <v>3261127</v>
      </c>
      <c r="DD105" s="7">
        <v>1940906</v>
      </c>
      <c r="DE105" s="7">
        <v>5138839</v>
      </c>
      <c r="DF105" s="7">
        <v>358140</v>
      </c>
      <c r="DG105" s="7">
        <v>1226598</v>
      </c>
      <c r="DH105" s="7">
        <v>1496641</v>
      </c>
      <c r="DI105" s="7">
        <v>996331</v>
      </c>
      <c r="DJ105" s="7">
        <v>1282888</v>
      </c>
      <c r="DK105" s="7">
        <v>2189216</v>
      </c>
      <c r="DL105" s="7">
        <v>716566</v>
      </c>
      <c r="DM105" s="7">
        <v>1588156</v>
      </c>
      <c r="DN105" s="7">
        <v>1241930</v>
      </c>
      <c r="DO105" s="7">
        <v>2345743</v>
      </c>
      <c r="DP105" s="7">
        <v>2144005</v>
      </c>
      <c r="DQ105" s="7">
        <v>1117567</v>
      </c>
      <c r="DR105" s="7">
        <v>481568</v>
      </c>
      <c r="DS105" s="7">
        <v>263598</v>
      </c>
      <c r="DT105" s="7">
        <v>1804230</v>
      </c>
      <c r="DU105" s="7">
        <v>792776</v>
      </c>
      <c r="DV105" s="7">
        <v>379928</v>
      </c>
      <c r="DW105" s="7">
        <v>5258498</v>
      </c>
      <c r="DX105" s="7">
        <v>2306527</v>
      </c>
      <c r="DY105" s="7">
        <v>1116876</v>
      </c>
      <c r="DZ105" s="7">
        <v>3449539</v>
      </c>
      <c r="EA105" s="7">
        <v>2621154</v>
      </c>
      <c r="EB105" s="7">
        <v>1944821</v>
      </c>
      <c r="EC105" s="7">
        <v>1561602</v>
      </c>
      <c r="ED105" s="7">
        <v>579082</v>
      </c>
      <c r="EE105" s="7">
        <v>1299926</v>
      </c>
      <c r="EF105" s="7">
        <v>830337</v>
      </c>
      <c r="EG105" s="7">
        <v>502825</v>
      </c>
      <c r="EH105" s="7">
        <v>582696</v>
      </c>
      <c r="EI105" s="7">
        <v>1499867</v>
      </c>
      <c r="EJ105" s="7">
        <v>566655</v>
      </c>
      <c r="EK105" s="7">
        <v>779952</v>
      </c>
      <c r="EL105" s="7">
        <v>587364</v>
      </c>
      <c r="EM105" s="7">
        <v>770779</v>
      </c>
      <c r="EN105" s="7">
        <v>2241340</v>
      </c>
      <c r="EO105" s="7">
        <v>3362367</v>
      </c>
      <c r="EP105" s="7">
        <v>1734470</v>
      </c>
      <c r="EQ105" s="7">
        <v>1663087</v>
      </c>
      <c r="ER105" s="7">
        <v>968761</v>
      </c>
      <c r="ES105" s="7">
        <v>1062349</v>
      </c>
      <c r="ET105" s="7">
        <v>3031309</v>
      </c>
      <c r="EU105" s="7">
        <v>809136</v>
      </c>
      <c r="EV105" s="7">
        <v>199510</v>
      </c>
      <c r="EW105" s="7">
        <v>1686743</v>
      </c>
      <c r="EX105" s="7">
        <v>868867</v>
      </c>
      <c r="EY105" s="7">
        <v>1678979</v>
      </c>
      <c r="EZ105" s="7">
        <v>533293</v>
      </c>
      <c r="FA105" s="7">
        <v>1218453</v>
      </c>
      <c r="FB105" s="7">
        <v>721942</v>
      </c>
      <c r="FC105" s="7">
        <v>1047690</v>
      </c>
      <c r="FD105" s="7">
        <v>629763</v>
      </c>
      <c r="FE105" s="7">
        <v>2095568</v>
      </c>
      <c r="FF105" s="7">
        <v>3488769</v>
      </c>
      <c r="FG105" s="7">
        <v>437203</v>
      </c>
      <c r="FH105" s="7">
        <v>867583</v>
      </c>
      <c r="FI105" s="7">
        <v>1521346</v>
      </c>
      <c r="FJ105" s="7">
        <v>1460184</v>
      </c>
      <c r="FK105" s="7">
        <v>2436468</v>
      </c>
      <c r="FL105" s="7">
        <v>885552</v>
      </c>
      <c r="FM105" s="7">
        <v>3350644</v>
      </c>
      <c r="FN105" s="7">
        <v>2949258</v>
      </c>
      <c r="FO105" s="7">
        <v>3454805</v>
      </c>
      <c r="FP105" s="7">
        <v>701958</v>
      </c>
      <c r="FQ105" s="7">
        <v>1340996</v>
      </c>
      <c r="FR105" s="7">
        <v>1380740</v>
      </c>
      <c r="FS105" s="7">
        <v>701644</v>
      </c>
      <c r="FT105" s="7">
        <v>1155182</v>
      </c>
      <c r="FU105" s="7">
        <v>250861</v>
      </c>
      <c r="FV105" s="7">
        <v>14543412</v>
      </c>
      <c r="FW105" s="7">
        <v>2980025</v>
      </c>
      <c r="FX105" s="7">
        <v>1970642</v>
      </c>
      <c r="FY105" s="7">
        <v>1441550</v>
      </c>
      <c r="FZ105" s="7">
        <v>150206</v>
      </c>
      <c r="GA105" s="7">
        <v>482472</v>
      </c>
      <c r="GB105" s="7">
        <v>1608075</v>
      </c>
      <c r="GC105" s="7">
        <v>1282888</v>
      </c>
      <c r="GD105" s="7">
        <v>4415397</v>
      </c>
      <c r="GE105" s="7">
        <v>1639216</v>
      </c>
      <c r="GF105" s="7">
        <v>1658335</v>
      </c>
      <c r="GG105" s="7">
        <v>786948</v>
      </c>
      <c r="GH105" s="7">
        <v>1653739</v>
      </c>
      <c r="GI105" s="7">
        <v>294319</v>
      </c>
      <c r="GJ105" s="7">
        <v>2413826</v>
      </c>
      <c r="GK105" s="7">
        <v>870634</v>
      </c>
      <c r="GL105" s="7">
        <v>1700804</v>
      </c>
      <c r="GM105" s="7">
        <v>4643282</v>
      </c>
      <c r="GN105" s="7">
        <v>104632</v>
      </c>
      <c r="GO105" s="7">
        <v>399840</v>
      </c>
      <c r="GP105" s="7">
        <v>874224</v>
      </c>
      <c r="GQ105" s="7">
        <v>1250528</v>
      </c>
      <c r="GR105" s="7">
        <v>529855</v>
      </c>
      <c r="GS105" s="7">
        <v>434732</v>
      </c>
      <c r="GT105" s="7">
        <v>1813186</v>
      </c>
      <c r="GU105" s="7">
        <v>2057767</v>
      </c>
      <c r="GV105" s="7">
        <v>5916584</v>
      </c>
      <c r="GW105" s="7">
        <v>371452</v>
      </c>
      <c r="GX105" s="7">
        <v>2408019</v>
      </c>
      <c r="GY105" s="7">
        <v>2656073</v>
      </c>
      <c r="GZ105" s="7">
        <v>4167675</v>
      </c>
      <c r="HA105" s="7">
        <v>2735331</v>
      </c>
      <c r="HB105" s="129">
        <v>498222</v>
      </c>
      <c r="HC105" s="7">
        <v>145916</v>
      </c>
      <c r="HD105" s="7">
        <v>1075352</v>
      </c>
      <c r="HE105" s="7">
        <v>3226312</v>
      </c>
      <c r="HF105" s="7">
        <v>3366352</v>
      </c>
      <c r="HG105" s="7">
        <v>1584597</v>
      </c>
      <c r="HH105" s="7">
        <v>2299639</v>
      </c>
      <c r="HI105" s="7">
        <v>1382967</v>
      </c>
      <c r="HJ105" s="7">
        <v>912727</v>
      </c>
      <c r="HK105" s="7">
        <v>1966641</v>
      </c>
      <c r="HL105" s="7">
        <v>982809</v>
      </c>
      <c r="HM105" s="7">
        <v>630389</v>
      </c>
      <c r="HN105" s="7">
        <v>1714370</v>
      </c>
      <c r="HO105" s="7">
        <v>2882047</v>
      </c>
      <c r="HP105" s="7">
        <v>2309216</v>
      </c>
      <c r="HQ105" s="7">
        <v>1633939</v>
      </c>
      <c r="HR105" s="7">
        <v>386763</v>
      </c>
      <c r="HS105" s="7">
        <v>1502932</v>
      </c>
      <c r="HT105" s="7">
        <v>2126570</v>
      </c>
      <c r="HU105" s="7">
        <v>1137012</v>
      </c>
      <c r="HV105" s="7">
        <v>1343568</v>
      </c>
      <c r="HW105" s="7">
        <v>503653</v>
      </c>
      <c r="HX105" s="7">
        <v>2323894</v>
      </c>
      <c r="HY105" s="7">
        <v>1159105</v>
      </c>
      <c r="HZ105" s="7">
        <v>510178</v>
      </c>
      <c r="IA105" s="7">
        <v>998604</v>
      </c>
      <c r="IB105" s="7">
        <v>474949</v>
      </c>
      <c r="IC105" s="7">
        <v>156687</v>
      </c>
      <c r="ID105" s="7">
        <v>198557</v>
      </c>
      <c r="IE105" s="7">
        <v>2164481</v>
      </c>
      <c r="IF105" s="7">
        <v>1073382</v>
      </c>
      <c r="IG105" s="7">
        <v>178872</v>
      </c>
      <c r="IH105" s="7">
        <v>2972417</v>
      </c>
      <c r="II105" s="7">
        <v>228527</v>
      </c>
      <c r="IJ105" s="7">
        <v>636088</v>
      </c>
      <c r="IK105" s="7">
        <v>745961</v>
      </c>
      <c r="IL105" s="7">
        <v>1588162</v>
      </c>
      <c r="IM105" s="7">
        <v>552016</v>
      </c>
      <c r="IN105" s="7">
        <v>847489</v>
      </c>
      <c r="IO105" s="7">
        <v>862477</v>
      </c>
      <c r="IP105" s="7">
        <v>1296889</v>
      </c>
      <c r="IQ105" s="7">
        <v>1029065</v>
      </c>
      <c r="IR105" s="7">
        <v>578222</v>
      </c>
      <c r="IS105" s="7">
        <v>917961</v>
      </c>
      <c r="IT105" s="7">
        <v>493066</v>
      </c>
      <c r="IU105" s="7">
        <v>908236</v>
      </c>
      <c r="IV105" s="7">
        <v>258329</v>
      </c>
      <c r="IW105" s="7">
        <v>995389</v>
      </c>
      <c r="IX105" s="7">
        <v>223962</v>
      </c>
      <c r="IY105" s="7">
        <v>65770</v>
      </c>
      <c r="IZ105" s="7">
        <v>2355229</v>
      </c>
      <c r="JA105" s="7">
        <v>1251558</v>
      </c>
      <c r="JB105" s="7">
        <v>572550</v>
      </c>
      <c r="JC105" s="7">
        <v>5938088</v>
      </c>
      <c r="JD105" s="7">
        <v>589325</v>
      </c>
      <c r="JE105" s="7">
        <v>2850979</v>
      </c>
      <c r="JF105" s="7">
        <v>2444648</v>
      </c>
      <c r="JG105" s="7">
        <v>1432454</v>
      </c>
      <c r="JH105" s="7">
        <v>534725</v>
      </c>
      <c r="JI105" s="7">
        <v>3533137</v>
      </c>
      <c r="JJ105" s="7">
        <v>3232683</v>
      </c>
      <c r="JK105" s="7">
        <v>4356577</v>
      </c>
      <c r="JL105" s="7">
        <v>2353361</v>
      </c>
      <c r="JM105" s="7">
        <v>3464828</v>
      </c>
      <c r="JN105" s="7">
        <v>3692752</v>
      </c>
      <c r="JO105" s="7">
        <v>3666672</v>
      </c>
      <c r="JP105" s="7">
        <v>3044061</v>
      </c>
      <c r="JQ105" s="7">
        <v>3617703</v>
      </c>
      <c r="JR105" s="7">
        <v>2334509</v>
      </c>
      <c r="JS105" s="7">
        <v>3191440</v>
      </c>
      <c r="JT105" s="7">
        <v>3864580.499670309</v>
      </c>
      <c r="JU105" s="7">
        <v>5306714</v>
      </c>
      <c r="JV105" s="7">
        <v>3403665</v>
      </c>
      <c r="JW105" s="7">
        <v>8973665</v>
      </c>
      <c r="JX105" s="7">
        <v>394798</v>
      </c>
      <c r="JY105" s="7">
        <v>1889852</v>
      </c>
      <c r="JZ105" s="7">
        <v>55065</v>
      </c>
      <c r="KA105" s="7">
        <v>1275555</v>
      </c>
      <c r="KB105" s="7">
        <v>2127330</v>
      </c>
      <c r="KC105" s="7">
        <v>1538197</v>
      </c>
      <c r="KD105" s="7">
        <v>1387190</v>
      </c>
      <c r="KE105" s="7">
        <v>2301011</v>
      </c>
      <c r="KF105" s="7">
        <v>1388877</v>
      </c>
      <c r="KG105" s="7">
        <v>1004481</v>
      </c>
      <c r="KH105" s="7">
        <v>1024327</v>
      </c>
      <c r="KI105" s="7">
        <v>754274</v>
      </c>
      <c r="KJ105" s="7">
        <v>507698</v>
      </c>
      <c r="KK105" s="7">
        <v>782451</v>
      </c>
      <c r="KL105" s="7">
        <v>676081</v>
      </c>
      <c r="KM105" s="7">
        <v>1683552</v>
      </c>
      <c r="KN105" s="7">
        <v>1244305</v>
      </c>
      <c r="KO105" s="7">
        <v>498222</v>
      </c>
      <c r="KP105" s="7">
        <v>900309</v>
      </c>
      <c r="KQ105" s="7">
        <v>2102607</v>
      </c>
      <c r="KR105" s="7">
        <v>216388</v>
      </c>
      <c r="KS105" s="7">
        <v>354071</v>
      </c>
      <c r="KT105" s="7">
        <v>1860223</v>
      </c>
      <c r="KU105" s="7">
        <v>852836</v>
      </c>
      <c r="KV105" s="7">
        <v>1201662</v>
      </c>
      <c r="KW105" s="7">
        <v>932072</v>
      </c>
      <c r="KX105" s="7">
        <v>631034</v>
      </c>
      <c r="KY105" s="7">
        <v>680765</v>
      </c>
      <c r="KZ105" s="7">
        <v>260153</v>
      </c>
      <c r="LA105" s="7">
        <v>932282</v>
      </c>
      <c r="LB105" s="7">
        <v>3202507</v>
      </c>
      <c r="LC105" s="7">
        <v>1855587</v>
      </c>
      <c r="LD105" s="7">
        <v>3685699</v>
      </c>
      <c r="LE105" s="7">
        <v>3296516</v>
      </c>
      <c r="LF105" s="7">
        <v>1593516</v>
      </c>
      <c r="LG105" s="7">
        <v>4733031</v>
      </c>
      <c r="LH105" s="7">
        <v>813508</v>
      </c>
      <c r="LI105" s="7">
        <v>611396</v>
      </c>
      <c r="LJ105" s="7">
        <v>3271202</v>
      </c>
      <c r="LK105" s="7">
        <v>392601</v>
      </c>
      <c r="LL105" s="7">
        <v>421728</v>
      </c>
      <c r="LM105" s="7">
        <v>1430817</v>
      </c>
      <c r="LN105" s="7">
        <v>361393</v>
      </c>
      <c r="LO105" s="7">
        <v>3189677</v>
      </c>
      <c r="LP105" s="7">
        <v>11032393</v>
      </c>
      <c r="LQ105" s="7">
        <v>461206</v>
      </c>
      <c r="LR105" s="7">
        <v>1004741</v>
      </c>
      <c r="LS105" s="7">
        <v>444396</v>
      </c>
      <c r="LT105" s="7">
        <v>123679</v>
      </c>
      <c r="LU105" s="7">
        <v>2469640</v>
      </c>
      <c r="LV105" s="7">
        <v>689841</v>
      </c>
      <c r="LW105" s="7">
        <v>879471</v>
      </c>
      <c r="LX105" s="7">
        <v>970545</v>
      </c>
      <c r="LY105" s="7">
        <v>998086</v>
      </c>
      <c r="LZ105" s="7">
        <v>2648810</v>
      </c>
      <c r="MA105" s="7">
        <v>374013</v>
      </c>
      <c r="MB105" s="7">
        <v>194210</v>
      </c>
      <c r="MC105" s="7">
        <v>455358</v>
      </c>
      <c r="MD105" s="7">
        <v>274248</v>
      </c>
      <c r="ME105" s="7">
        <v>749197</v>
      </c>
      <c r="MF105" s="7">
        <v>1598896</v>
      </c>
      <c r="MG105" s="7">
        <v>1472878</v>
      </c>
      <c r="MH105" s="7">
        <v>167613</v>
      </c>
      <c r="MI105" s="7">
        <v>305705</v>
      </c>
      <c r="MJ105" s="7">
        <v>1539794</v>
      </c>
      <c r="MK105" s="7">
        <v>168538</v>
      </c>
      <c r="ML105" s="7">
        <v>2735245</v>
      </c>
      <c r="MM105" s="7">
        <v>3939865</v>
      </c>
      <c r="MN105" s="7">
        <v>1974187</v>
      </c>
      <c r="MO105" s="7">
        <v>23729330</v>
      </c>
      <c r="MP105" s="7">
        <v>965407</v>
      </c>
      <c r="MQ105" s="7">
        <v>1543768</v>
      </c>
      <c r="MR105" s="7">
        <v>2165059</v>
      </c>
      <c r="MS105" s="7">
        <v>2411215</v>
      </c>
      <c r="MT105" s="7">
        <v>2797838</v>
      </c>
      <c r="MU105" s="7">
        <v>381246</v>
      </c>
      <c r="MV105" s="7">
        <v>2551574</v>
      </c>
      <c r="MW105" s="7">
        <v>315909</v>
      </c>
      <c r="MX105" s="7">
        <v>406175</v>
      </c>
      <c r="MY105" s="7">
        <v>1909313</v>
      </c>
      <c r="MZ105" s="7">
        <v>2626900</v>
      </c>
      <c r="NA105" s="7">
        <v>306146</v>
      </c>
      <c r="NB105" s="7">
        <v>519241</v>
      </c>
      <c r="NC105" s="7">
        <v>203571</v>
      </c>
      <c r="ND105" s="7">
        <v>208724</v>
      </c>
      <c r="NE105" s="7">
        <v>671849</v>
      </c>
      <c r="NF105" s="7">
        <v>873804</v>
      </c>
      <c r="NG105" s="7">
        <v>1034293</v>
      </c>
      <c r="NH105" s="7">
        <v>1653891</v>
      </c>
      <c r="NI105" s="7">
        <v>542015</v>
      </c>
      <c r="NJ105" s="7">
        <v>1002983</v>
      </c>
      <c r="NK105" s="7">
        <v>559362</v>
      </c>
      <c r="NL105" s="7">
        <v>1247288</v>
      </c>
      <c r="NM105" s="7">
        <v>960088</v>
      </c>
      <c r="NN105" s="7">
        <v>956721</v>
      </c>
      <c r="NO105" s="7">
        <v>696187</v>
      </c>
      <c r="NP105" s="7">
        <v>2204577</v>
      </c>
      <c r="NQ105" s="7">
        <v>930114</v>
      </c>
      <c r="NR105" s="7">
        <v>443835</v>
      </c>
      <c r="NS105" s="7">
        <v>997979</v>
      </c>
      <c r="NT105" s="7">
        <v>270375</v>
      </c>
      <c r="NU105" s="7">
        <v>4060389</v>
      </c>
      <c r="NV105" s="7">
        <v>1694514</v>
      </c>
      <c r="NW105" s="7">
        <v>2189216</v>
      </c>
      <c r="NX105" s="7">
        <v>2654569</v>
      </c>
      <c r="NY105" s="7">
        <v>205147</v>
      </c>
      <c r="NZ105" s="7">
        <v>210574</v>
      </c>
      <c r="OA105" s="7">
        <v>2292382</v>
      </c>
      <c r="OB105" s="7">
        <v>9825620</v>
      </c>
      <c r="OC105" s="7">
        <v>2398937</v>
      </c>
      <c r="OD105" s="7">
        <v>229636</v>
      </c>
      <c r="OE105" s="7">
        <v>378086</v>
      </c>
      <c r="OF105" s="7">
        <v>2483418</v>
      </c>
      <c r="OG105" s="7">
        <v>1730366</v>
      </c>
      <c r="OH105" s="7">
        <v>321168</v>
      </c>
      <c r="OI105" s="7">
        <v>3541090</v>
      </c>
      <c r="OJ105" s="7">
        <v>1031408</v>
      </c>
      <c r="OK105" s="7">
        <v>1895280</v>
      </c>
      <c r="OL105" s="7">
        <v>871963</v>
      </c>
      <c r="OM105" s="7">
        <v>1135499</v>
      </c>
      <c r="ON105" s="7">
        <v>82964</v>
      </c>
      <c r="OO105" s="7">
        <v>2447296</v>
      </c>
      <c r="OP105" s="7">
        <v>27733</v>
      </c>
      <c r="OQ105" s="7">
        <v>1689879</v>
      </c>
      <c r="OR105" s="7">
        <v>1177613</v>
      </c>
      <c r="OS105" s="7">
        <v>2662743</v>
      </c>
      <c r="OT105" s="7">
        <v>1479287</v>
      </c>
      <c r="OU105" s="7">
        <v>502328</v>
      </c>
      <c r="OV105" s="9"/>
      <c r="OW105" s="150">
        <f t="shared" ref="OW105:OW112" si="16">SUM(B105:OU105)</f>
        <v>803544857.49967027</v>
      </c>
      <c r="OX105" s="6">
        <f t="shared" ref="OX105:OX112" si="17">OW105/199315</f>
        <v>4031.5322855764507</v>
      </c>
      <c r="OY105" s="153"/>
      <c r="OZ105" s="6"/>
      <c r="PA105" s="13"/>
      <c r="PB105" s="13"/>
      <c r="PC105" s="13"/>
      <c r="PD105" s="13"/>
      <c r="PE105" s="13"/>
      <c r="PF105" s="13"/>
      <c r="PG105" s="13"/>
      <c r="PH105" s="13"/>
      <c r="PI105" s="13"/>
      <c r="PJ105" s="13"/>
      <c r="PK105" s="13"/>
      <c r="PL105" s="13"/>
      <c r="PM105" s="13"/>
      <c r="PN105" s="13"/>
      <c r="PO105" s="13"/>
      <c r="PP105" s="13"/>
      <c r="PQ105" s="13"/>
      <c r="PR105" s="13"/>
      <c r="PS105" s="13"/>
      <c r="PT105" s="13"/>
      <c r="PU105" s="13"/>
    </row>
    <row r="106" spans="1:437" s="7" customFormat="1">
      <c r="A106" s="7" t="s">
        <v>55</v>
      </c>
      <c r="B106" s="61">
        <v>13389</v>
      </c>
      <c r="C106" s="7">
        <v>121504</v>
      </c>
      <c r="D106" s="7">
        <v>30762</v>
      </c>
      <c r="E106" s="7">
        <v>250998</v>
      </c>
      <c r="F106" s="7">
        <v>84299</v>
      </c>
      <c r="G106" s="7">
        <v>40184</v>
      </c>
      <c r="H106" s="7">
        <v>46016</v>
      </c>
      <c r="I106" s="7">
        <v>28313</v>
      </c>
      <c r="J106" s="7">
        <v>22185</v>
      </c>
      <c r="K106" s="7">
        <v>9562</v>
      </c>
      <c r="L106" s="7">
        <v>79239</v>
      </c>
      <c r="M106" s="7">
        <v>93538</v>
      </c>
      <c r="N106" s="7">
        <v>4786</v>
      </c>
      <c r="O106" s="7">
        <v>56649</v>
      </c>
      <c r="P106" s="7">
        <v>80338</v>
      </c>
      <c r="Q106" s="7">
        <v>28455</v>
      </c>
      <c r="R106" s="7">
        <v>141618</v>
      </c>
      <c r="S106" s="7">
        <v>115952</v>
      </c>
      <c r="T106" s="7">
        <v>39981</v>
      </c>
      <c r="U106" s="7">
        <v>27873</v>
      </c>
      <c r="V106" s="7">
        <v>14781</v>
      </c>
      <c r="W106" s="7">
        <v>16093</v>
      </c>
      <c r="X106" s="7">
        <v>5462</v>
      </c>
      <c r="Y106" s="7">
        <v>23468</v>
      </c>
      <c r="Z106" s="7">
        <v>61484</v>
      </c>
      <c r="AA106" s="7">
        <v>25184</v>
      </c>
      <c r="AB106" s="7">
        <v>36386</v>
      </c>
      <c r="AC106" s="7">
        <v>27018</v>
      </c>
      <c r="AD106" s="66">
        <v>656146</v>
      </c>
      <c r="AE106" s="7">
        <v>96753</v>
      </c>
      <c r="AF106" s="7">
        <v>80466</v>
      </c>
      <c r="AG106" s="7">
        <v>319035</v>
      </c>
      <c r="AH106" s="7">
        <v>95351</v>
      </c>
      <c r="AI106" s="7">
        <v>86369</v>
      </c>
      <c r="AJ106" s="7">
        <v>141619</v>
      </c>
      <c r="AK106" s="7">
        <v>113765</v>
      </c>
      <c r="AL106" s="7">
        <v>135095</v>
      </c>
      <c r="AM106" s="7">
        <v>178759</v>
      </c>
      <c r="AN106" s="7">
        <v>403324</v>
      </c>
      <c r="AO106" s="7">
        <v>76449</v>
      </c>
      <c r="AP106" s="7">
        <v>68708</v>
      </c>
      <c r="AQ106" s="7">
        <v>212114</v>
      </c>
      <c r="AR106" s="7">
        <v>330468</v>
      </c>
      <c r="AS106" s="7">
        <v>175106</v>
      </c>
      <c r="AT106" s="7">
        <v>411724</v>
      </c>
      <c r="AU106" s="7">
        <v>301881</v>
      </c>
      <c r="AV106" s="7">
        <v>188272</v>
      </c>
      <c r="AW106" s="7">
        <v>170234</v>
      </c>
      <c r="AX106" s="7">
        <v>202788</v>
      </c>
      <c r="AY106" s="7">
        <v>518348</v>
      </c>
      <c r="AZ106" s="7">
        <v>461639</v>
      </c>
      <c r="BA106" s="7">
        <v>369846</v>
      </c>
      <c r="BB106" s="7">
        <v>117980</v>
      </c>
      <c r="BC106" s="7">
        <v>22901</v>
      </c>
      <c r="BD106" s="7">
        <v>128744</v>
      </c>
      <c r="BE106" s="7">
        <v>41298</v>
      </c>
      <c r="BF106" s="7">
        <v>48566</v>
      </c>
      <c r="BG106" s="7">
        <v>39563</v>
      </c>
      <c r="BH106" s="7">
        <v>94236</v>
      </c>
      <c r="BI106" s="7">
        <v>971</v>
      </c>
      <c r="BJ106" s="7">
        <v>189049</v>
      </c>
      <c r="BK106" s="7">
        <v>16579</v>
      </c>
      <c r="BL106" s="7">
        <v>465323</v>
      </c>
      <c r="BM106" s="7">
        <v>2995</v>
      </c>
      <c r="BN106" s="7">
        <v>55097</v>
      </c>
      <c r="BO106" s="7">
        <v>110172</v>
      </c>
      <c r="BP106" s="7">
        <v>80807</v>
      </c>
      <c r="BQ106" s="7">
        <v>141063</v>
      </c>
      <c r="BR106" s="7">
        <v>92442</v>
      </c>
      <c r="BS106" s="7">
        <v>132780</v>
      </c>
      <c r="BT106" s="7">
        <v>95244</v>
      </c>
      <c r="BU106" s="7">
        <v>240087</v>
      </c>
      <c r="BV106" s="7">
        <v>221173</v>
      </c>
      <c r="BW106" s="7">
        <v>132161</v>
      </c>
      <c r="BX106" s="7">
        <v>177875</v>
      </c>
      <c r="BY106" s="7">
        <v>213184</v>
      </c>
      <c r="BZ106" s="7">
        <v>127759</v>
      </c>
      <c r="CA106" s="7">
        <v>84727</v>
      </c>
      <c r="CB106" s="7">
        <v>2028</v>
      </c>
      <c r="CC106" s="7">
        <v>21877</v>
      </c>
      <c r="CD106" s="7">
        <v>9175</v>
      </c>
      <c r="CE106" s="7">
        <v>192321</v>
      </c>
      <c r="CF106" s="7">
        <v>110928</v>
      </c>
      <c r="CG106" s="7">
        <v>57734</v>
      </c>
      <c r="CH106" s="7">
        <v>133247</v>
      </c>
      <c r="CI106" s="7">
        <v>138603</v>
      </c>
      <c r="CJ106" s="7">
        <v>175753</v>
      </c>
      <c r="CK106" s="7">
        <v>104112</v>
      </c>
      <c r="CL106" s="7">
        <v>169156</v>
      </c>
      <c r="CM106" s="7">
        <v>106298</v>
      </c>
      <c r="CN106" s="7">
        <v>186205</v>
      </c>
      <c r="CO106" s="7">
        <v>54654</v>
      </c>
      <c r="CP106" s="7">
        <v>93403</v>
      </c>
      <c r="CQ106" s="7">
        <v>53186</v>
      </c>
      <c r="CR106" s="7">
        <v>36038</v>
      </c>
      <c r="CS106" s="7">
        <v>133849</v>
      </c>
      <c r="CT106" s="7">
        <v>128687</v>
      </c>
      <c r="CU106" s="7">
        <v>117031</v>
      </c>
      <c r="CV106" s="7">
        <v>136488</v>
      </c>
      <c r="CW106" s="7">
        <v>85236</v>
      </c>
      <c r="CX106" s="7">
        <v>76797</v>
      </c>
      <c r="CY106" s="7">
        <v>52410</v>
      </c>
      <c r="CZ106" s="7">
        <v>97715</v>
      </c>
      <c r="DA106" s="7">
        <v>108269</v>
      </c>
      <c r="DB106" s="7">
        <v>126357</v>
      </c>
      <c r="DC106" s="7">
        <v>134353</v>
      </c>
      <c r="DD106" s="7">
        <v>141687</v>
      </c>
      <c r="DE106" s="7">
        <v>134699</v>
      </c>
      <c r="DF106" s="7">
        <v>47727</v>
      </c>
      <c r="DG106" s="7">
        <v>90941</v>
      </c>
      <c r="DH106" s="7">
        <v>134661</v>
      </c>
      <c r="DI106" s="7">
        <v>27013</v>
      </c>
      <c r="DJ106" s="7">
        <v>48722</v>
      </c>
      <c r="DK106" s="7">
        <v>92711</v>
      </c>
      <c r="DL106" s="7">
        <v>19281</v>
      </c>
      <c r="DM106" s="7">
        <v>166024</v>
      </c>
      <c r="DN106" s="7">
        <v>1469</v>
      </c>
      <c r="DO106" s="7">
        <v>228483</v>
      </c>
      <c r="DP106" s="7">
        <v>93626</v>
      </c>
      <c r="DQ106" s="7">
        <v>50712</v>
      </c>
      <c r="DR106" s="7">
        <v>23033</v>
      </c>
      <c r="DS106" s="7">
        <v>12013</v>
      </c>
      <c r="DT106" s="7">
        <v>31906</v>
      </c>
      <c r="DU106" s="7">
        <v>45179</v>
      </c>
      <c r="DV106" s="7">
        <v>68841</v>
      </c>
      <c r="DW106" s="7">
        <v>260682</v>
      </c>
      <c r="DX106" s="7">
        <v>35902</v>
      </c>
      <c r="DY106" s="7">
        <v>37155</v>
      </c>
      <c r="DZ106" s="7">
        <v>140829</v>
      </c>
      <c r="EA106" s="7">
        <v>219921</v>
      </c>
      <c r="EB106" s="7">
        <v>59048</v>
      </c>
      <c r="EC106" s="7">
        <v>178079</v>
      </c>
      <c r="ED106" s="7">
        <v>17956</v>
      </c>
      <c r="EE106" s="7">
        <v>105416</v>
      </c>
      <c r="EF106" s="7">
        <v>53148</v>
      </c>
      <c r="EG106" s="7">
        <v>19831</v>
      </c>
      <c r="EH106" s="7">
        <v>32892</v>
      </c>
      <c r="EI106" s="7">
        <v>114675</v>
      </c>
      <c r="EJ106" s="7">
        <v>23331</v>
      </c>
      <c r="EK106" s="7">
        <v>45475</v>
      </c>
      <c r="EL106" s="7">
        <v>35688</v>
      </c>
      <c r="EM106" s="7">
        <v>129842</v>
      </c>
      <c r="EN106" s="7">
        <v>102313</v>
      </c>
      <c r="EO106" s="7">
        <v>267679</v>
      </c>
      <c r="EP106" s="7">
        <v>105629</v>
      </c>
      <c r="EQ106" s="7">
        <v>117648</v>
      </c>
      <c r="ER106" s="7">
        <v>116153</v>
      </c>
      <c r="ES106" s="7">
        <v>69962</v>
      </c>
      <c r="ET106" s="7">
        <v>101097</v>
      </c>
      <c r="EU106" s="7">
        <v>33000</v>
      </c>
      <c r="EV106" s="7">
        <v>9420</v>
      </c>
      <c r="EW106" s="7">
        <v>138183</v>
      </c>
      <c r="EX106" s="7">
        <v>59048</v>
      </c>
      <c r="EY106" s="7">
        <v>123350</v>
      </c>
      <c r="EZ106" s="7">
        <v>30298</v>
      </c>
      <c r="FA106" s="7">
        <v>208295</v>
      </c>
      <c r="FB106" s="7">
        <v>47664</v>
      </c>
      <c r="FC106" s="7">
        <v>118173</v>
      </c>
      <c r="FD106" s="7">
        <v>44503</v>
      </c>
      <c r="FE106" s="7">
        <v>130901</v>
      </c>
      <c r="FF106" s="7">
        <v>17120</v>
      </c>
      <c r="FG106" s="7">
        <v>15851</v>
      </c>
      <c r="FH106" s="7">
        <v>17509</v>
      </c>
      <c r="FI106" s="7">
        <v>44421</v>
      </c>
      <c r="FJ106" s="7">
        <v>4767</v>
      </c>
      <c r="FK106" s="7">
        <v>48738</v>
      </c>
      <c r="FL106" s="7">
        <v>4933</v>
      </c>
      <c r="FM106" s="7">
        <v>54735</v>
      </c>
      <c r="FN106" s="7">
        <v>140739</v>
      </c>
      <c r="FO106" s="7">
        <v>124116</v>
      </c>
      <c r="FP106" s="7">
        <v>4260</v>
      </c>
      <c r="FQ106" s="7">
        <v>11683</v>
      </c>
      <c r="FR106" s="7">
        <v>16266</v>
      </c>
      <c r="FS106" s="7">
        <v>10517</v>
      </c>
      <c r="FT106" s="7">
        <v>52160</v>
      </c>
      <c r="FU106" s="7">
        <v>14015</v>
      </c>
      <c r="FV106" s="7">
        <v>529700</v>
      </c>
      <c r="FW106" s="7">
        <v>280952</v>
      </c>
      <c r="FX106" s="7">
        <v>87937</v>
      </c>
      <c r="FY106" s="7">
        <v>213509</v>
      </c>
      <c r="FZ106" s="7">
        <v>36492</v>
      </c>
      <c r="GA106" s="7">
        <v>57577</v>
      </c>
      <c r="GB106" s="7">
        <v>61723</v>
      </c>
      <c r="GC106" s="7">
        <v>48722</v>
      </c>
      <c r="GD106" s="7">
        <v>375594</v>
      </c>
      <c r="GE106" s="7">
        <v>49886</v>
      </c>
      <c r="GF106" s="7">
        <v>27239</v>
      </c>
      <c r="GG106" s="7">
        <v>20232</v>
      </c>
      <c r="GH106" s="7">
        <v>202410</v>
      </c>
      <c r="GI106" s="7">
        <v>7567</v>
      </c>
      <c r="GJ106" s="7">
        <v>177466</v>
      </c>
      <c r="GK106" s="7">
        <v>9810</v>
      </c>
      <c r="GL106" s="7">
        <v>56598</v>
      </c>
      <c r="GM106" s="7">
        <v>159158</v>
      </c>
      <c r="GN106" s="7">
        <v>1523</v>
      </c>
      <c r="GO106" s="7">
        <v>2940</v>
      </c>
      <c r="GP106" s="7">
        <v>28697</v>
      </c>
      <c r="GQ106" s="7">
        <v>128279</v>
      </c>
      <c r="GR106" s="7">
        <v>52881</v>
      </c>
      <c r="GS106" s="7">
        <v>49663</v>
      </c>
      <c r="GT106" s="7">
        <v>57487</v>
      </c>
      <c r="GU106" s="7">
        <v>93685</v>
      </c>
      <c r="GV106" s="7">
        <v>440454</v>
      </c>
      <c r="GW106" s="7">
        <v>29221</v>
      </c>
      <c r="GX106" s="7">
        <v>83579</v>
      </c>
      <c r="GY106" s="7">
        <v>77531</v>
      </c>
      <c r="GZ106" s="7">
        <v>136793</v>
      </c>
      <c r="HA106" s="7">
        <v>37201</v>
      </c>
      <c r="HB106" s="129">
        <v>32877</v>
      </c>
      <c r="HC106" s="7">
        <v>20605</v>
      </c>
      <c r="HD106" s="7">
        <v>10436</v>
      </c>
      <c r="HE106" s="7">
        <v>268070</v>
      </c>
      <c r="HF106" s="7">
        <v>69154</v>
      </c>
      <c r="HG106" s="7">
        <v>3868</v>
      </c>
      <c r="HH106" s="7">
        <v>133694</v>
      </c>
      <c r="HI106" s="7">
        <v>87957</v>
      </c>
      <c r="HJ106" s="7">
        <v>52089</v>
      </c>
      <c r="HK106" s="7">
        <v>131165</v>
      </c>
      <c r="HL106" s="7">
        <v>145079</v>
      </c>
      <c r="HM106" s="7">
        <v>66508</v>
      </c>
      <c r="HN106" s="7">
        <v>81609</v>
      </c>
      <c r="HO106" s="7">
        <v>95653</v>
      </c>
      <c r="HP106" s="7">
        <v>171427</v>
      </c>
      <c r="HQ106" s="7">
        <v>241624</v>
      </c>
      <c r="HR106" s="7">
        <v>95211</v>
      </c>
      <c r="HS106" s="7">
        <v>76192</v>
      </c>
      <c r="HT106" s="7">
        <v>216415</v>
      </c>
      <c r="HU106" s="7">
        <v>133497</v>
      </c>
      <c r="HV106" s="7">
        <v>242648</v>
      </c>
      <c r="HW106" s="7">
        <v>40369</v>
      </c>
      <c r="HX106" s="7">
        <v>138332</v>
      </c>
      <c r="HY106" s="7">
        <v>23723</v>
      </c>
      <c r="HZ106" s="7">
        <v>24958</v>
      </c>
      <c r="IA106" s="7">
        <v>80801</v>
      </c>
      <c r="IB106" s="7">
        <v>27754</v>
      </c>
      <c r="IC106" s="7">
        <v>11380</v>
      </c>
      <c r="ID106" s="7">
        <v>11950</v>
      </c>
      <c r="IE106" s="7">
        <v>124789</v>
      </c>
      <c r="IF106" s="7">
        <v>12785</v>
      </c>
      <c r="IG106" s="7">
        <v>15047</v>
      </c>
      <c r="IH106" s="7">
        <v>176517</v>
      </c>
      <c r="II106" s="7">
        <v>8908</v>
      </c>
      <c r="IJ106" s="7">
        <v>23038</v>
      </c>
      <c r="IK106" s="7">
        <v>7153</v>
      </c>
      <c r="IL106" s="7">
        <v>74942</v>
      </c>
      <c r="IM106" s="7">
        <v>8876</v>
      </c>
      <c r="IN106" s="7">
        <v>4996</v>
      </c>
      <c r="IO106" s="7">
        <v>15376</v>
      </c>
      <c r="IP106" s="7">
        <v>29373</v>
      </c>
      <c r="IQ106" s="7">
        <v>20526</v>
      </c>
      <c r="IR106" s="7">
        <v>14769</v>
      </c>
      <c r="IS106" s="7">
        <v>11503</v>
      </c>
      <c r="IT106" s="7">
        <v>9208</v>
      </c>
      <c r="IU106" s="7">
        <v>25959</v>
      </c>
      <c r="IV106" s="7">
        <v>3643</v>
      </c>
      <c r="IW106" s="7">
        <v>14377</v>
      </c>
      <c r="IX106" s="7">
        <v>7017</v>
      </c>
      <c r="IY106" s="7">
        <v>7315</v>
      </c>
      <c r="IZ106" s="7">
        <v>33721</v>
      </c>
      <c r="JA106" s="7">
        <v>29640</v>
      </c>
      <c r="JB106" s="7">
        <v>16539</v>
      </c>
      <c r="JC106" s="7">
        <v>366640</v>
      </c>
      <c r="JD106" s="7">
        <v>20146</v>
      </c>
      <c r="JE106" s="7">
        <v>203294</v>
      </c>
      <c r="JF106" s="7">
        <v>138000</v>
      </c>
      <c r="JG106" s="7">
        <v>143184</v>
      </c>
      <c r="JH106" s="7">
        <v>41710</v>
      </c>
      <c r="JI106" s="7">
        <v>194725</v>
      </c>
      <c r="JJ106" s="7">
        <v>159394</v>
      </c>
      <c r="JK106" s="7">
        <v>261235</v>
      </c>
      <c r="JL106" s="7">
        <v>302087</v>
      </c>
      <c r="JM106" s="7">
        <v>161462</v>
      </c>
      <c r="JN106" s="7">
        <v>186563</v>
      </c>
      <c r="JO106" s="7">
        <v>215794</v>
      </c>
      <c r="JP106" s="7">
        <v>185413</v>
      </c>
      <c r="JQ106" s="7">
        <v>171892</v>
      </c>
      <c r="JR106" s="7">
        <v>232772</v>
      </c>
      <c r="JS106" s="7">
        <v>350241</v>
      </c>
      <c r="JT106" s="7">
        <v>182018.2780137994</v>
      </c>
      <c r="JU106" s="7">
        <v>256806</v>
      </c>
      <c r="JV106" s="7">
        <v>158143</v>
      </c>
      <c r="JW106" s="7">
        <v>166900</v>
      </c>
      <c r="JX106" s="7">
        <v>12400</v>
      </c>
      <c r="JY106" s="7">
        <v>81748</v>
      </c>
      <c r="JZ106" s="7">
        <v>16798</v>
      </c>
      <c r="KA106" s="7">
        <v>58310</v>
      </c>
      <c r="KB106" s="7">
        <v>302798</v>
      </c>
      <c r="KC106" s="7">
        <v>73827</v>
      </c>
      <c r="KD106" s="7">
        <v>60402</v>
      </c>
      <c r="KE106" s="7">
        <v>127337</v>
      </c>
      <c r="KF106" s="7">
        <v>33562</v>
      </c>
      <c r="KG106" s="7">
        <v>13608</v>
      </c>
      <c r="KH106" s="7">
        <v>72854</v>
      </c>
      <c r="KI106" s="7">
        <v>62232</v>
      </c>
      <c r="KJ106" s="7">
        <v>31028</v>
      </c>
      <c r="KK106" s="7">
        <v>12974</v>
      </c>
      <c r="KL106" s="7">
        <v>41236</v>
      </c>
      <c r="KM106" s="7">
        <v>79407</v>
      </c>
      <c r="KN106" s="7">
        <v>35423</v>
      </c>
      <c r="KO106" s="7">
        <v>32877</v>
      </c>
      <c r="KP106" s="7">
        <v>77277</v>
      </c>
      <c r="KQ106" s="7">
        <v>152802</v>
      </c>
      <c r="KR106" s="7">
        <v>16457</v>
      </c>
      <c r="KS106" s="7">
        <v>27290</v>
      </c>
      <c r="KT106" s="7">
        <v>43596</v>
      </c>
      <c r="KU106" s="7">
        <v>35359</v>
      </c>
      <c r="KV106" s="7">
        <v>68960</v>
      </c>
      <c r="KW106" s="7">
        <v>21595</v>
      </c>
      <c r="KX106" s="7">
        <v>84982</v>
      </c>
      <c r="KY106" s="7">
        <v>60708</v>
      </c>
      <c r="KZ106" s="7">
        <v>24305</v>
      </c>
      <c r="LA106" s="7">
        <v>71589</v>
      </c>
      <c r="LB106" s="7">
        <v>106498</v>
      </c>
      <c r="LC106" s="7">
        <v>53575</v>
      </c>
      <c r="LD106" s="7">
        <v>64144</v>
      </c>
      <c r="LE106" s="7">
        <v>117154</v>
      </c>
      <c r="LF106" s="7">
        <v>57859</v>
      </c>
      <c r="LG106" s="7">
        <v>261949</v>
      </c>
      <c r="LH106" s="7">
        <v>28859</v>
      </c>
      <c r="LI106" s="7">
        <v>96714</v>
      </c>
      <c r="LJ106" s="7">
        <v>131876</v>
      </c>
      <c r="LK106" s="7">
        <v>11294</v>
      </c>
      <c r="LL106" s="7">
        <v>17990</v>
      </c>
      <c r="LM106" s="7">
        <v>78424</v>
      </c>
      <c r="LN106" s="7">
        <v>20750</v>
      </c>
      <c r="LO106" s="7">
        <v>210724</v>
      </c>
      <c r="LP106" s="7">
        <v>542240</v>
      </c>
      <c r="LQ106" s="7">
        <v>7781</v>
      </c>
      <c r="LR106" s="7">
        <v>57667</v>
      </c>
      <c r="LS106" s="7">
        <v>30833</v>
      </c>
      <c r="LT106" s="7">
        <v>3299</v>
      </c>
      <c r="LU106" s="7">
        <v>91883</v>
      </c>
      <c r="LV106" s="7">
        <v>103192</v>
      </c>
      <c r="LW106" s="7">
        <v>107705</v>
      </c>
      <c r="LX106" s="7">
        <v>203567</v>
      </c>
      <c r="LY106" s="7">
        <v>64798</v>
      </c>
      <c r="LZ106" s="7">
        <v>325856</v>
      </c>
      <c r="MA106" s="7">
        <v>32939</v>
      </c>
      <c r="MB106" s="7">
        <v>15571</v>
      </c>
      <c r="MC106" s="7">
        <v>15910</v>
      </c>
      <c r="MD106" s="7">
        <v>11815</v>
      </c>
      <c r="ME106" s="7">
        <v>23446</v>
      </c>
      <c r="MF106" s="7">
        <v>91343</v>
      </c>
      <c r="MG106" s="7">
        <v>43915</v>
      </c>
      <c r="MH106" s="7">
        <v>234</v>
      </c>
      <c r="MI106" s="7">
        <v>1015</v>
      </c>
      <c r="MJ106" s="7">
        <v>7987</v>
      </c>
      <c r="MK106" s="7">
        <v>181</v>
      </c>
      <c r="ML106" s="7">
        <v>37669</v>
      </c>
      <c r="MM106" s="7">
        <v>135607</v>
      </c>
      <c r="MN106" s="7">
        <v>183315</v>
      </c>
      <c r="MO106" s="7">
        <v>7936779</v>
      </c>
      <c r="MP106" s="7">
        <v>62378</v>
      </c>
      <c r="MQ106" s="7">
        <v>68800</v>
      </c>
      <c r="MR106" s="7">
        <v>140895</v>
      </c>
      <c r="MS106" s="7">
        <v>53501</v>
      </c>
      <c r="MT106" s="7">
        <v>135123</v>
      </c>
      <c r="MU106" s="7">
        <v>24674</v>
      </c>
      <c r="MV106" s="7">
        <v>138257</v>
      </c>
      <c r="MW106" s="7">
        <v>5346</v>
      </c>
      <c r="MX106" s="7">
        <v>34439</v>
      </c>
      <c r="MY106" s="7">
        <v>76900</v>
      </c>
      <c r="MZ106" s="7">
        <v>246761</v>
      </c>
      <c r="NA106" s="7">
        <v>5127</v>
      </c>
      <c r="NB106" s="7">
        <v>15190</v>
      </c>
      <c r="NC106" s="7">
        <v>14078</v>
      </c>
      <c r="ND106" s="7">
        <v>46963</v>
      </c>
      <c r="NE106" s="7">
        <v>45279</v>
      </c>
      <c r="NF106" s="7">
        <v>55306</v>
      </c>
      <c r="NG106" s="7">
        <v>37828</v>
      </c>
      <c r="NH106" s="7">
        <v>72445</v>
      </c>
      <c r="NI106" s="7">
        <v>42450</v>
      </c>
      <c r="NJ106" s="7">
        <v>26864</v>
      </c>
      <c r="NK106" s="7">
        <v>19495</v>
      </c>
      <c r="NL106" s="7">
        <v>26841</v>
      </c>
      <c r="NM106" s="7">
        <v>11702</v>
      </c>
      <c r="NN106" s="7">
        <v>11702</v>
      </c>
      <c r="NO106" s="7">
        <v>23668</v>
      </c>
      <c r="NP106" s="7">
        <v>192826</v>
      </c>
      <c r="NQ106" s="7">
        <v>117953</v>
      </c>
      <c r="NR106" s="7">
        <v>29801</v>
      </c>
      <c r="NS106" s="7">
        <v>116026</v>
      </c>
      <c r="NT106" s="7">
        <v>7910</v>
      </c>
      <c r="NU106" s="7">
        <v>291103</v>
      </c>
      <c r="NV106" s="7">
        <v>80621</v>
      </c>
      <c r="NW106" s="7">
        <v>92711</v>
      </c>
      <c r="NX106" s="7">
        <v>30765</v>
      </c>
      <c r="NY106" s="7">
        <v>5261</v>
      </c>
      <c r="NZ106" s="7">
        <v>14282</v>
      </c>
      <c r="OA106" s="7">
        <v>192664</v>
      </c>
      <c r="OB106" s="7">
        <v>311831</v>
      </c>
      <c r="OC106" s="7">
        <v>72710</v>
      </c>
      <c r="OD106" s="7">
        <v>77751</v>
      </c>
      <c r="OE106" s="7">
        <v>36496</v>
      </c>
      <c r="OF106" s="7">
        <v>95393</v>
      </c>
      <c r="OG106" s="7">
        <v>109693</v>
      </c>
      <c r="OH106" s="7">
        <v>26642</v>
      </c>
      <c r="OI106" s="7">
        <v>64384</v>
      </c>
      <c r="OJ106" s="7">
        <v>68562</v>
      </c>
      <c r="OK106" s="7">
        <v>120492</v>
      </c>
      <c r="OL106" s="7">
        <v>13104</v>
      </c>
      <c r="OM106" s="7">
        <v>93366</v>
      </c>
      <c r="ON106" s="7">
        <v>3258</v>
      </c>
      <c r="OO106" s="7">
        <v>166858</v>
      </c>
      <c r="OP106" s="7">
        <v>1</v>
      </c>
      <c r="OQ106" s="7">
        <v>257992</v>
      </c>
      <c r="OR106" s="7">
        <v>81744</v>
      </c>
      <c r="OS106" s="7">
        <v>39723</v>
      </c>
      <c r="OT106" s="7">
        <v>135366</v>
      </c>
      <c r="OU106" s="7">
        <v>26123</v>
      </c>
      <c r="OV106" s="9"/>
      <c r="OW106" s="150">
        <f t="shared" si="16"/>
        <v>47343715.278013796</v>
      </c>
      <c r="OX106" s="6">
        <f t="shared" si="17"/>
        <v>237.53212391447605</v>
      </c>
      <c r="OY106" s="153"/>
      <c r="OZ106" s="6"/>
      <c r="PA106" s="13"/>
      <c r="PB106" s="13"/>
      <c r="PC106" s="13"/>
      <c r="PD106" s="13"/>
      <c r="PE106" s="13"/>
      <c r="PF106" s="13"/>
      <c r="PG106" s="13"/>
      <c r="PH106" s="13"/>
      <c r="PI106" s="13"/>
      <c r="PJ106" s="13"/>
      <c r="PK106" s="13"/>
      <c r="PL106" s="13"/>
      <c r="PM106" s="13"/>
      <c r="PN106" s="13"/>
      <c r="PO106" s="13"/>
      <c r="PP106" s="13"/>
      <c r="PQ106" s="13"/>
      <c r="PR106" s="13"/>
      <c r="PS106" s="13"/>
      <c r="PT106" s="13"/>
      <c r="PU106" s="13"/>
    </row>
    <row r="107" spans="1:437" s="7" customFormat="1">
      <c r="A107" s="7" t="s">
        <v>56</v>
      </c>
      <c r="B107" s="61">
        <v>158424</v>
      </c>
      <c r="C107" s="7">
        <v>1425460</v>
      </c>
      <c r="D107" s="7">
        <v>212886</v>
      </c>
      <c r="E107" s="7">
        <v>3335813</v>
      </c>
      <c r="F107" s="7">
        <v>1423006</v>
      </c>
      <c r="G107" s="7">
        <v>2337962</v>
      </c>
      <c r="H107" s="7">
        <v>1460260</v>
      </c>
      <c r="I107" s="7">
        <v>170321</v>
      </c>
      <c r="J107" s="7">
        <v>375036</v>
      </c>
      <c r="K107" s="7">
        <v>371001</v>
      </c>
      <c r="L107" s="7">
        <v>317217</v>
      </c>
      <c r="M107" s="7">
        <v>748800</v>
      </c>
      <c r="N107" s="7">
        <v>156486</v>
      </c>
      <c r="O107" s="7">
        <v>52438</v>
      </c>
      <c r="P107" s="7">
        <v>147603</v>
      </c>
      <c r="Q107" s="7">
        <v>210753</v>
      </c>
      <c r="R107" s="7">
        <v>234594</v>
      </c>
      <c r="S107" s="7">
        <v>857132</v>
      </c>
      <c r="T107" s="7">
        <v>908487</v>
      </c>
      <c r="U107" s="7">
        <v>384582</v>
      </c>
      <c r="V107" s="7">
        <v>486600</v>
      </c>
      <c r="W107" s="7">
        <v>457335</v>
      </c>
      <c r="X107" s="7">
        <v>496058</v>
      </c>
      <c r="Y107" s="7">
        <v>737046</v>
      </c>
      <c r="Z107" s="7">
        <v>965565</v>
      </c>
      <c r="AA107" s="7">
        <v>741912</v>
      </c>
      <c r="AB107" s="7">
        <v>701221</v>
      </c>
      <c r="AC107" s="7">
        <v>808693</v>
      </c>
      <c r="AD107" s="66">
        <v>14848792</v>
      </c>
      <c r="AE107" s="7">
        <v>11481634</v>
      </c>
      <c r="AF107" s="7">
        <v>336692</v>
      </c>
      <c r="AG107" s="7">
        <v>1551183</v>
      </c>
      <c r="AH107" s="7">
        <v>936678</v>
      </c>
      <c r="AI107" s="7">
        <v>866203</v>
      </c>
      <c r="AJ107" s="7">
        <v>891268</v>
      </c>
      <c r="AK107" s="7">
        <v>939590</v>
      </c>
      <c r="AL107" s="7">
        <v>1090497</v>
      </c>
      <c r="AM107" s="7">
        <v>1261973</v>
      </c>
      <c r="AN107" s="7">
        <v>1448050</v>
      </c>
      <c r="AO107" s="7">
        <v>858906</v>
      </c>
      <c r="AP107" s="7">
        <v>873154</v>
      </c>
      <c r="AQ107" s="7">
        <v>1193627</v>
      </c>
      <c r="AR107" s="7">
        <v>1156104</v>
      </c>
      <c r="AS107" s="7">
        <v>882856</v>
      </c>
      <c r="AT107" s="7">
        <v>1406137</v>
      </c>
      <c r="AU107" s="7">
        <v>1117545</v>
      </c>
      <c r="AV107" s="7">
        <v>723272</v>
      </c>
      <c r="AW107" s="7">
        <v>1068131</v>
      </c>
      <c r="AX107" s="7">
        <v>846412</v>
      </c>
      <c r="AY107" s="7">
        <v>1711235</v>
      </c>
      <c r="AZ107" s="7">
        <v>1474759</v>
      </c>
      <c r="BA107" s="7">
        <v>1634984</v>
      </c>
      <c r="BB107" s="7">
        <v>80027</v>
      </c>
      <c r="BC107" s="7">
        <v>123754</v>
      </c>
      <c r="BD107" s="7">
        <v>448403</v>
      </c>
      <c r="BE107" s="7">
        <v>264858</v>
      </c>
      <c r="BF107" s="7">
        <v>431374</v>
      </c>
      <c r="BG107" s="7">
        <v>305767</v>
      </c>
      <c r="BH107" s="7">
        <v>1323098</v>
      </c>
      <c r="BI107" s="7">
        <v>255799</v>
      </c>
      <c r="BJ107" s="7">
        <v>2972262</v>
      </c>
      <c r="BK107" s="7">
        <v>4097546</v>
      </c>
      <c r="BL107" s="7">
        <v>323396</v>
      </c>
      <c r="BM107" s="7">
        <v>194282</v>
      </c>
      <c r="BN107" s="7">
        <v>449484</v>
      </c>
      <c r="BO107" s="7">
        <v>1804929</v>
      </c>
      <c r="BP107" s="7">
        <v>808182</v>
      </c>
      <c r="BQ107" s="7">
        <v>1358081</v>
      </c>
      <c r="BR107" s="7">
        <v>1190545</v>
      </c>
      <c r="BS107" s="7">
        <v>1106933</v>
      </c>
      <c r="BT107" s="7">
        <v>586466</v>
      </c>
      <c r="BU107" s="7">
        <v>1332250</v>
      </c>
      <c r="BV107" s="7">
        <v>1131138</v>
      </c>
      <c r="BW107" s="7">
        <v>1333116</v>
      </c>
      <c r="BX107" s="7">
        <v>333269</v>
      </c>
      <c r="BY107" s="7">
        <v>711219</v>
      </c>
      <c r="BZ107" s="7">
        <v>857466</v>
      </c>
      <c r="CA107" s="7">
        <v>4046962</v>
      </c>
      <c r="CB107" s="7">
        <v>223153</v>
      </c>
      <c r="CC107" s="7">
        <v>244574</v>
      </c>
      <c r="CD107" s="7">
        <v>221141</v>
      </c>
      <c r="CE107" s="7">
        <v>459464</v>
      </c>
      <c r="CF107" s="7">
        <v>558527</v>
      </c>
      <c r="CG107" s="7">
        <v>401782</v>
      </c>
      <c r="CH107" s="7">
        <v>998346</v>
      </c>
      <c r="CI107" s="7">
        <v>866543</v>
      </c>
      <c r="CJ107" s="7">
        <v>1123617</v>
      </c>
      <c r="CK107" s="7">
        <v>786214</v>
      </c>
      <c r="CL107" s="7">
        <v>1253132</v>
      </c>
      <c r="CM107" s="7">
        <v>936903</v>
      </c>
      <c r="CN107" s="7">
        <v>757688</v>
      </c>
      <c r="CO107" s="7">
        <v>667522</v>
      </c>
      <c r="CP107" s="7">
        <v>816542</v>
      </c>
      <c r="CQ107" s="7">
        <v>802175</v>
      </c>
      <c r="CR107" s="7">
        <v>765596</v>
      </c>
      <c r="CS107" s="7">
        <v>1128006</v>
      </c>
      <c r="CT107" s="7">
        <v>1048409</v>
      </c>
      <c r="CU107" s="7">
        <v>934461</v>
      </c>
      <c r="CV107" s="7">
        <v>949172</v>
      </c>
      <c r="CW107" s="7">
        <v>709072</v>
      </c>
      <c r="CX107" s="7">
        <v>713659</v>
      </c>
      <c r="CY107" s="7">
        <v>638656</v>
      </c>
      <c r="CZ107" s="7">
        <v>437625</v>
      </c>
      <c r="DA107" s="7">
        <v>906847</v>
      </c>
      <c r="DB107" s="7">
        <v>919709</v>
      </c>
      <c r="DC107" s="7">
        <v>802960</v>
      </c>
      <c r="DD107" s="7">
        <v>450697</v>
      </c>
      <c r="DE107" s="7">
        <v>1588291</v>
      </c>
      <c r="DF107" s="7">
        <v>123541</v>
      </c>
      <c r="DG107" s="7">
        <v>1158964</v>
      </c>
      <c r="DH107" s="7">
        <v>192094</v>
      </c>
      <c r="DI107" s="7">
        <v>403192</v>
      </c>
      <c r="DJ107" s="7">
        <v>476768</v>
      </c>
      <c r="DK107" s="7">
        <v>621814</v>
      </c>
      <c r="DL107" s="7">
        <v>147944</v>
      </c>
      <c r="DM107" s="7">
        <v>896772</v>
      </c>
      <c r="DN107" s="7">
        <v>462697</v>
      </c>
      <c r="DO107" s="7">
        <v>482986</v>
      </c>
      <c r="DP107" s="7">
        <v>455977</v>
      </c>
      <c r="DQ107" s="7">
        <v>480683</v>
      </c>
      <c r="DR107" s="7">
        <v>80913</v>
      </c>
      <c r="DS107" s="7">
        <v>121939</v>
      </c>
      <c r="DT107" s="7">
        <v>1832365</v>
      </c>
      <c r="DU107" s="7">
        <v>324029</v>
      </c>
      <c r="DV107" s="7">
        <v>289075</v>
      </c>
      <c r="DW107" s="7">
        <v>1160256</v>
      </c>
      <c r="DX107" s="7">
        <v>910421</v>
      </c>
      <c r="DY107" s="7">
        <v>551578</v>
      </c>
      <c r="DZ107" s="7">
        <v>1048615</v>
      </c>
      <c r="EA107" s="7">
        <v>614016</v>
      </c>
      <c r="EB107" s="7">
        <v>768119</v>
      </c>
      <c r="EC107" s="7">
        <v>988883</v>
      </c>
      <c r="ED107" s="7">
        <v>180191</v>
      </c>
      <c r="EE107" s="7">
        <v>1235444</v>
      </c>
      <c r="EF107" s="7">
        <v>281013</v>
      </c>
      <c r="EG107" s="7">
        <v>229635</v>
      </c>
      <c r="EH107" s="7">
        <v>595047</v>
      </c>
      <c r="EI107" s="7">
        <v>544812</v>
      </c>
      <c r="EJ107" s="7">
        <v>163973</v>
      </c>
      <c r="EK107" s="7">
        <v>155410</v>
      </c>
      <c r="EL107" s="7">
        <v>323090</v>
      </c>
      <c r="EM107" s="7">
        <v>270419</v>
      </c>
      <c r="EN107" s="7">
        <v>748472</v>
      </c>
      <c r="EO107" s="7">
        <v>750317</v>
      </c>
      <c r="EP107" s="7">
        <v>493362</v>
      </c>
      <c r="EQ107" s="7">
        <v>425783</v>
      </c>
      <c r="ER107" s="7">
        <v>514022</v>
      </c>
      <c r="ES107" s="7">
        <v>465543</v>
      </c>
      <c r="ET107" s="7">
        <v>1323288</v>
      </c>
      <c r="EU107" s="7">
        <v>266223</v>
      </c>
      <c r="EV107" s="7">
        <v>117001</v>
      </c>
      <c r="EW107" s="7">
        <v>610833</v>
      </c>
      <c r="EX107" s="7">
        <v>209819</v>
      </c>
      <c r="EY107" s="7">
        <v>621788</v>
      </c>
      <c r="EZ107" s="7">
        <v>137633</v>
      </c>
      <c r="FA107" s="7">
        <v>1906939</v>
      </c>
      <c r="FB107" s="7">
        <v>690832</v>
      </c>
      <c r="FC107" s="7">
        <v>767824</v>
      </c>
      <c r="FD107" s="7">
        <v>531330</v>
      </c>
      <c r="FE107" s="7">
        <v>1402757</v>
      </c>
      <c r="FF107" s="7">
        <v>613732</v>
      </c>
      <c r="FG107" s="7">
        <v>29226</v>
      </c>
      <c r="FH107" s="7">
        <v>298238</v>
      </c>
      <c r="FI107" s="7">
        <v>723184</v>
      </c>
      <c r="FJ107" s="7">
        <v>532523</v>
      </c>
      <c r="FK107" s="7">
        <v>1237867</v>
      </c>
      <c r="FL107" s="7">
        <v>383486</v>
      </c>
      <c r="FM107" s="7">
        <v>1422976</v>
      </c>
      <c r="FN107" s="7">
        <v>1352091</v>
      </c>
      <c r="FO107" s="7">
        <v>1644074</v>
      </c>
      <c r="FP107" s="7">
        <v>515008</v>
      </c>
      <c r="FQ107" s="7">
        <v>620533</v>
      </c>
      <c r="FR107" s="7">
        <v>814255</v>
      </c>
      <c r="FS107" s="7">
        <v>168244</v>
      </c>
      <c r="FT107" s="7">
        <v>261931</v>
      </c>
      <c r="FU107" s="7">
        <v>127375</v>
      </c>
      <c r="FV107" s="7">
        <v>1522352</v>
      </c>
      <c r="FW107" s="7">
        <v>1092851</v>
      </c>
      <c r="FX107" s="7">
        <v>523642</v>
      </c>
      <c r="FY107" s="7">
        <v>421924</v>
      </c>
      <c r="FZ107" s="7">
        <v>296025</v>
      </c>
      <c r="GA107" s="7">
        <v>303560</v>
      </c>
      <c r="GB107" s="7">
        <v>508459</v>
      </c>
      <c r="GC107" s="7">
        <v>476768</v>
      </c>
      <c r="GD107" s="7">
        <v>2438657</v>
      </c>
      <c r="GE107" s="7">
        <v>481153</v>
      </c>
      <c r="GF107" s="7">
        <v>426137</v>
      </c>
      <c r="GG107" s="7">
        <v>50486</v>
      </c>
      <c r="GH107" s="7">
        <v>551043</v>
      </c>
      <c r="GI107" s="7">
        <v>140090</v>
      </c>
      <c r="GJ107" s="7">
        <v>570020</v>
      </c>
      <c r="GK107" s="7">
        <v>207809</v>
      </c>
      <c r="GL107" s="7">
        <v>633348</v>
      </c>
      <c r="GM107" s="7">
        <v>1973938</v>
      </c>
      <c r="GN107" s="7">
        <v>70532</v>
      </c>
      <c r="GO107" s="7">
        <v>373692</v>
      </c>
      <c r="GP107" s="7">
        <v>301462</v>
      </c>
      <c r="GQ107" s="7">
        <v>384726</v>
      </c>
      <c r="GR107" s="7">
        <v>247480</v>
      </c>
      <c r="GS107" s="7">
        <v>204701</v>
      </c>
      <c r="GT107" s="7">
        <v>610477</v>
      </c>
      <c r="GU107" s="7">
        <v>898578</v>
      </c>
      <c r="GV107" s="7">
        <v>4221130</v>
      </c>
      <c r="GW107" s="7">
        <v>150355</v>
      </c>
      <c r="GX107" s="7">
        <v>287651</v>
      </c>
      <c r="GY107" s="7">
        <v>466118</v>
      </c>
      <c r="GZ107" s="7">
        <v>835745</v>
      </c>
      <c r="HA107" s="7">
        <v>1051163</v>
      </c>
      <c r="HB107" s="130">
        <v>451733</v>
      </c>
      <c r="HC107" s="7">
        <v>80485</v>
      </c>
      <c r="HD107" s="7">
        <v>383345</v>
      </c>
      <c r="HE107" s="7">
        <v>789122</v>
      </c>
      <c r="HF107" s="7">
        <v>643417</v>
      </c>
      <c r="HG107" s="7">
        <v>295219</v>
      </c>
      <c r="HH107" s="7">
        <v>1112479</v>
      </c>
      <c r="HI107" s="7">
        <v>1073656</v>
      </c>
      <c r="HJ107" s="7">
        <v>476522</v>
      </c>
      <c r="HK107" s="7">
        <v>947886</v>
      </c>
      <c r="HL107" s="7">
        <v>200364</v>
      </c>
      <c r="HM107" s="7">
        <v>547384</v>
      </c>
      <c r="HN107" s="7">
        <v>1067118</v>
      </c>
      <c r="HO107" s="7">
        <v>1766066</v>
      </c>
      <c r="HP107" s="7">
        <v>1383218</v>
      </c>
      <c r="HQ107" s="7">
        <v>1098777</v>
      </c>
      <c r="HR107" s="7">
        <v>285867</v>
      </c>
      <c r="HS107" s="7">
        <v>753003</v>
      </c>
      <c r="HT107" s="7">
        <v>1358898</v>
      </c>
      <c r="HU107" s="7">
        <v>965724</v>
      </c>
      <c r="HV107" s="7">
        <v>990573</v>
      </c>
      <c r="HW107" s="7">
        <v>463318</v>
      </c>
      <c r="HX107" s="7">
        <v>1379303</v>
      </c>
      <c r="HY107" s="7">
        <v>698753</v>
      </c>
      <c r="HZ107" s="7">
        <v>162068</v>
      </c>
      <c r="IA107" s="7">
        <v>990883</v>
      </c>
      <c r="IB107" s="7">
        <v>502804</v>
      </c>
      <c r="IC107" s="7">
        <v>119358</v>
      </c>
      <c r="ID107" s="7">
        <v>136878</v>
      </c>
      <c r="IE107" s="7">
        <v>908356</v>
      </c>
      <c r="IF107" s="7">
        <v>332729</v>
      </c>
      <c r="IG107" s="7">
        <v>115784</v>
      </c>
      <c r="IH107" s="7">
        <v>737469</v>
      </c>
      <c r="II107" s="7">
        <v>205352</v>
      </c>
      <c r="IJ107" s="7">
        <v>379905</v>
      </c>
      <c r="IK107" s="7">
        <v>294853</v>
      </c>
      <c r="IL107" s="7">
        <v>1040119</v>
      </c>
      <c r="IM107" s="7">
        <v>234186</v>
      </c>
      <c r="IN107" s="7">
        <v>407726</v>
      </c>
      <c r="IO107" s="7">
        <v>317832</v>
      </c>
      <c r="IP107" s="7">
        <v>748825</v>
      </c>
      <c r="IQ107" s="7">
        <v>608369</v>
      </c>
      <c r="IR107" s="7">
        <v>285724</v>
      </c>
      <c r="IS107" s="7">
        <v>487032</v>
      </c>
      <c r="IT107" s="7">
        <v>353449</v>
      </c>
      <c r="IU107" s="7">
        <v>462811</v>
      </c>
      <c r="IV107" s="7">
        <v>167514</v>
      </c>
      <c r="IW107" s="7">
        <v>327406</v>
      </c>
      <c r="IX107" s="7">
        <v>48366</v>
      </c>
      <c r="IY107" s="7">
        <v>38389</v>
      </c>
      <c r="IZ107" s="7">
        <v>589577</v>
      </c>
      <c r="JA107" s="7">
        <v>480811</v>
      </c>
      <c r="JB107" s="7">
        <v>294011</v>
      </c>
      <c r="JC107" s="7">
        <v>1661677</v>
      </c>
      <c r="JD107" s="7">
        <v>215635</v>
      </c>
      <c r="JE107" s="7">
        <v>1474073</v>
      </c>
      <c r="JF107" s="7">
        <v>1276502</v>
      </c>
      <c r="JG107" s="7">
        <v>711415</v>
      </c>
      <c r="JH107" s="7">
        <v>457217</v>
      </c>
      <c r="JI107" s="7">
        <v>2268707</v>
      </c>
      <c r="JJ107" s="7">
        <v>1975502</v>
      </c>
      <c r="JK107" s="7">
        <v>2353056</v>
      </c>
      <c r="JL107" s="7">
        <v>1656269</v>
      </c>
      <c r="JM107" s="7">
        <v>2123001</v>
      </c>
      <c r="JN107" s="7">
        <v>2010568</v>
      </c>
      <c r="JO107" s="7">
        <v>2173659</v>
      </c>
      <c r="JP107" s="7">
        <v>1760861</v>
      </c>
      <c r="JQ107" s="7">
        <v>2125570</v>
      </c>
      <c r="JR107" s="7">
        <v>1327181</v>
      </c>
      <c r="JS107" s="7">
        <v>2242251</v>
      </c>
      <c r="JT107" s="7">
        <v>2018087.134482713</v>
      </c>
      <c r="JU107" s="7">
        <v>3075862</v>
      </c>
      <c r="JV107" s="7">
        <v>2075094</v>
      </c>
      <c r="JW107" s="7">
        <v>4999284</v>
      </c>
      <c r="JX107" s="7">
        <v>299081</v>
      </c>
      <c r="JY107" s="7">
        <v>960108</v>
      </c>
      <c r="JZ107" s="7">
        <v>101602</v>
      </c>
      <c r="KA107" s="7">
        <v>276645</v>
      </c>
      <c r="KB107" s="7">
        <v>980785</v>
      </c>
      <c r="KC107" s="7">
        <v>483322</v>
      </c>
      <c r="KD107" s="7">
        <v>191993</v>
      </c>
      <c r="KE107" s="7">
        <v>731029</v>
      </c>
      <c r="KF107" s="7">
        <v>2635611</v>
      </c>
      <c r="KG107" s="7">
        <v>247203</v>
      </c>
      <c r="KH107" s="7">
        <v>523812</v>
      </c>
      <c r="KI107" s="7">
        <v>404106</v>
      </c>
      <c r="KJ107" s="7">
        <v>142064</v>
      </c>
      <c r="KK107" s="7">
        <v>570746</v>
      </c>
      <c r="KL107" s="7">
        <v>233198</v>
      </c>
      <c r="KM107" s="7">
        <v>1386665</v>
      </c>
      <c r="KN107" s="7">
        <v>904742</v>
      </c>
      <c r="KO107" s="7">
        <v>451733</v>
      </c>
      <c r="KP107" s="7">
        <v>259946</v>
      </c>
      <c r="KQ107" s="7">
        <v>197452</v>
      </c>
      <c r="KR107" s="7">
        <v>85954</v>
      </c>
      <c r="KS107" s="7">
        <v>154601</v>
      </c>
      <c r="KT107" s="7">
        <v>626495</v>
      </c>
      <c r="KU107" s="7">
        <v>302262</v>
      </c>
      <c r="KV107" s="7">
        <v>361225</v>
      </c>
      <c r="KW107" s="7">
        <v>321789</v>
      </c>
      <c r="KX107" s="7">
        <v>438952</v>
      </c>
      <c r="KY107" s="7">
        <v>420990</v>
      </c>
      <c r="KZ107" s="7">
        <v>127193</v>
      </c>
      <c r="LA107" s="7">
        <v>312893</v>
      </c>
      <c r="LB107" s="7">
        <v>1158864</v>
      </c>
      <c r="LC107" s="7">
        <v>331721</v>
      </c>
      <c r="LD107" s="7">
        <v>670121</v>
      </c>
      <c r="LE107" s="7">
        <v>845307</v>
      </c>
      <c r="LF107" s="7">
        <v>369545</v>
      </c>
      <c r="LG107" s="7">
        <v>3857394</v>
      </c>
      <c r="LH107" s="7">
        <v>476710</v>
      </c>
      <c r="LI107" s="7">
        <v>431882</v>
      </c>
      <c r="LJ107" s="7">
        <v>1351049</v>
      </c>
      <c r="LK107" s="7">
        <v>220640</v>
      </c>
      <c r="LL107" s="7">
        <v>240473</v>
      </c>
      <c r="LM107" s="7">
        <v>362479</v>
      </c>
      <c r="LN107" s="7">
        <v>158005</v>
      </c>
      <c r="LO107" s="7">
        <v>1293296</v>
      </c>
      <c r="LP107" s="7">
        <v>2669072</v>
      </c>
      <c r="LQ107" s="7">
        <v>970126</v>
      </c>
      <c r="LR107" s="7">
        <v>653500</v>
      </c>
      <c r="LS107" s="7">
        <v>326392</v>
      </c>
      <c r="LT107" s="7">
        <v>94270</v>
      </c>
      <c r="LU107" s="7">
        <v>1078975</v>
      </c>
      <c r="LV107" s="7">
        <v>247253</v>
      </c>
      <c r="LW107" s="7">
        <v>318400</v>
      </c>
      <c r="LX107" s="7">
        <v>297370</v>
      </c>
      <c r="LY107" s="7">
        <v>351214</v>
      </c>
      <c r="LZ107" s="7">
        <v>1408693</v>
      </c>
      <c r="MA107" s="7">
        <v>275441</v>
      </c>
      <c r="MB107" s="7">
        <v>67230</v>
      </c>
      <c r="MC107" s="7">
        <v>221766</v>
      </c>
      <c r="MD107" s="7">
        <v>197547</v>
      </c>
      <c r="ME107" s="7">
        <v>389917</v>
      </c>
      <c r="MF107" s="7">
        <v>524517</v>
      </c>
      <c r="MG107" s="7">
        <v>363763</v>
      </c>
      <c r="MH107" s="7">
        <v>10389</v>
      </c>
      <c r="MI107" s="7">
        <v>9462</v>
      </c>
      <c r="MJ107" s="7">
        <v>434809</v>
      </c>
      <c r="MK107" s="7">
        <v>9053</v>
      </c>
      <c r="ML107" s="7">
        <v>638438</v>
      </c>
      <c r="MM107" s="7">
        <v>1259138</v>
      </c>
      <c r="MN107" s="7">
        <v>1760175</v>
      </c>
      <c r="MO107" s="7">
        <v>4933092</v>
      </c>
      <c r="MP107" s="7">
        <v>257705</v>
      </c>
      <c r="MQ107" s="7">
        <v>472838</v>
      </c>
      <c r="MR107" s="7">
        <v>609125</v>
      </c>
      <c r="MS107" s="7">
        <v>539496</v>
      </c>
      <c r="MT107" s="7">
        <v>741524</v>
      </c>
      <c r="MU107" s="7">
        <v>102145</v>
      </c>
      <c r="MV107" s="7">
        <v>882991</v>
      </c>
      <c r="MW107" s="7">
        <v>143000</v>
      </c>
      <c r="MX107" s="7">
        <v>199143</v>
      </c>
      <c r="MY107" s="7">
        <v>629189</v>
      </c>
      <c r="MZ107" s="7">
        <v>2001767</v>
      </c>
      <c r="NA107" s="7">
        <v>120277</v>
      </c>
      <c r="NB107" s="7">
        <v>68303</v>
      </c>
      <c r="NC107" s="7">
        <v>150727</v>
      </c>
      <c r="ND107" s="7">
        <v>160239</v>
      </c>
      <c r="NE107" s="7">
        <v>284100</v>
      </c>
      <c r="NF107" s="7">
        <v>157971</v>
      </c>
      <c r="NG107" s="7">
        <v>515805</v>
      </c>
      <c r="NH107" s="7">
        <v>638874</v>
      </c>
      <c r="NI107" s="7">
        <v>195157</v>
      </c>
      <c r="NJ107" s="7">
        <v>642904</v>
      </c>
      <c r="NK107" s="7">
        <v>293537</v>
      </c>
      <c r="NL107" s="7">
        <v>265913</v>
      </c>
      <c r="NM107" s="7">
        <v>279917</v>
      </c>
      <c r="NN107" s="7">
        <v>323049</v>
      </c>
      <c r="NO107" s="7">
        <v>412514</v>
      </c>
      <c r="NP107" s="7">
        <v>696430</v>
      </c>
      <c r="NQ107" s="7">
        <v>672462</v>
      </c>
      <c r="NR107" s="7">
        <v>165817</v>
      </c>
      <c r="NS107" s="7">
        <v>388920</v>
      </c>
      <c r="NT107" s="7">
        <v>310191</v>
      </c>
      <c r="NU107" s="7">
        <v>702914</v>
      </c>
      <c r="NV107" s="7">
        <v>409385</v>
      </c>
      <c r="NW107" s="7">
        <v>621814</v>
      </c>
      <c r="NX107" s="7">
        <v>1102649</v>
      </c>
      <c r="NY107" s="7">
        <v>119272</v>
      </c>
      <c r="NZ107" s="7">
        <v>155751</v>
      </c>
      <c r="OA107" s="7">
        <v>515629</v>
      </c>
      <c r="OB107" s="7">
        <v>1595949</v>
      </c>
      <c r="OC107" s="7">
        <v>715212</v>
      </c>
      <c r="OD107" s="7">
        <v>286208</v>
      </c>
      <c r="OE107" s="7">
        <v>152323</v>
      </c>
      <c r="OF107" s="7">
        <v>815317</v>
      </c>
      <c r="OG107" s="7">
        <v>869130</v>
      </c>
      <c r="OH107" s="7">
        <v>264045</v>
      </c>
      <c r="OI107" s="7">
        <v>950122</v>
      </c>
      <c r="OJ107" s="7">
        <v>340536</v>
      </c>
      <c r="OK107" s="7">
        <v>668408</v>
      </c>
      <c r="OL107" s="7">
        <v>291910</v>
      </c>
      <c r="OM107" s="7">
        <v>468720</v>
      </c>
      <c r="ON107" s="7">
        <v>66691</v>
      </c>
      <c r="OO107" s="7">
        <v>1062012</v>
      </c>
      <c r="OP107" s="7">
        <v>121419</v>
      </c>
      <c r="OQ107" s="7">
        <v>1679403</v>
      </c>
      <c r="OR107" s="7">
        <v>743102</v>
      </c>
      <c r="OS107" s="7">
        <v>748210</v>
      </c>
      <c r="OT107" s="7">
        <v>532572</v>
      </c>
      <c r="OU107" s="7">
        <v>209943</v>
      </c>
      <c r="OV107" s="9"/>
      <c r="OW107" s="150">
        <f t="shared" si="16"/>
        <v>333201366.13448274</v>
      </c>
      <c r="OX107" s="6">
        <f t="shared" si="17"/>
        <v>1671.7325145346949</v>
      </c>
      <c r="OY107" s="153"/>
      <c r="OZ107" s="6"/>
      <c r="PA107" s="13"/>
      <c r="PB107" s="13"/>
      <c r="PC107" s="13"/>
      <c r="PD107" s="13"/>
      <c r="PE107" s="13"/>
      <c r="PF107" s="13"/>
      <c r="PG107" s="13"/>
      <c r="PH107" s="13"/>
      <c r="PI107" s="13"/>
      <c r="PJ107" s="13"/>
      <c r="PK107" s="13"/>
      <c r="PL107" s="13"/>
      <c r="PM107" s="13"/>
      <c r="PN107" s="13"/>
      <c r="PO107" s="13"/>
      <c r="PP107" s="13"/>
      <c r="PQ107" s="13"/>
      <c r="PR107" s="13"/>
      <c r="PS107" s="13"/>
      <c r="PT107" s="13"/>
      <c r="PU107" s="13"/>
    </row>
    <row r="108" spans="1:437" s="7" customFormat="1">
      <c r="A108" s="7" t="s">
        <v>57</v>
      </c>
      <c r="B108" s="61">
        <v>40553</v>
      </c>
      <c r="C108" s="7">
        <v>149259</v>
      </c>
      <c r="D108" s="7">
        <v>58470</v>
      </c>
      <c r="E108" s="7">
        <v>504754</v>
      </c>
      <c r="F108" s="7">
        <v>130041</v>
      </c>
      <c r="G108" s="7">
        <v>152133</v>
      </c>
      <c r="H108" s="7">
        <v>182095</v>
      </c>
      <c r="I108" s="7">
        <v>65082</v>
      </c>
      <c r="J108" s="7">
        <v>0</v>
      </c>
      <c r="K108" s="7">
        <v>3847</v>
      </c>
      <c r="L108" s="7">
        <v>240078</v>
      </c>
      <c r="M108" s="7">
        <v>135571</v>
      </c>
      <c r="N108" s="7">
        <v>94852</v>
      </c>
      <c r="O108" s="7">
        <v>1452</v>
      </c>
      <c r="P108" s="7">
        <v>11106</v>
      </c>
      <c r="Q108" s="7">
        <v>70252</v>
      </c>
      <c r="R108" s="7">
        <v>221377</v>
      </c>
      <c r="S108" s="7">
        <v>142394</v>
      </c>
      <c r="T108" s="7">
        <v>209231</v>
      </c>
      <c r="U108" s="7">
        <v>66288</v>
      </c>
      <c r="V108" s="7">
        <v>73456</v>
      </c>
      <c r="W108" s="7">
        <v>99933</v>
      </c>
      <c r="X108" s="7">
        <v>87325</v>
      </c>
      <c r="Y108" s="7">
        <v>291579</v>
      </c>
      <c r="Z108" s="7">
        <v>142828</v>
      </c>
      <c r="AA108" s="7">
        <v>189551</v>
      </c>
      <c r="AB108" s="7">
        <v>226696</v>
      </c>
      <c r="AC108" s="7">
        <v>111493</v>
      </c>
      <c r="AD108" s="66">
        <v>2887751</v>
      </c>
      <c r="AE108" s="7">
        <v>7840008</v>
      </c>
      <c r="AF108" s="7">
        <v>183885</v>
      </c>
      <c r="AG108" s="7">
        <v>185852</v>
      </c>
      <c r="AH108" s="7">
        <v>109873</v>
      </c>
      <c r="AI108" s="7">
        <v>138434</v>
      </c>
      <c r="AJ108" s="7">
        <v>145430</v>
      </c>
      <c r="AK108" s="7">
        <v>154328</v>
      </c>
      <c r="AL108" s="7">
        <v>169182</v>
      </c>
      <c r="AM108" s="7">
        <v>203403</v>
      </c>
      <c r="AN108" s="7">
        <v>270869</v>
      </c>
      <c r="AO108" s="7">
        <v>132648</v>
      </c>
      <c r="AP108" s="7">
        <v>160443</v>
      </c>
      <c r="AQ108" s="7">
        <v>175975</v>
      </c>
      <c r="AR108" s="7">
        <v>184739</v>
      </c>
      <c r="AS108" s="7">
        <v>136965</v>
      </c>
      <c r="AT108" s="7">
        <v>121812</v>
      </c>
      <c r="AU108" s="7">
        <v>147546</v>
      </c>
      <c r="AV108" s="7">
        <v>173376</v>
      </c>
      <c r="AW108" s="7">
        <v>544891</v>
      </c>
      <c r="AX108" s="7">
        <v>153909</v>
      </c>
      <c r="AY108" s="7">
        <v>184262</v>
      </c>
      <c r="AZ108" s="7">
        <v>208347</v>
      </c>
      <c r="BA108" s="7">
        <v>139884</v>
      </c>
      <c r="BB108" s="7">
        <v>52599</v>
      </c>
      <c r="BC108" s="7">
        <v>81706</v>
      </c>
      <c r="BD108" s="7">
        <v>317148</v>
      </c>
      <c r="BE108" s="7">
        <v>181897</v>
      </c>
      <c r="BF108" s="7">
        <v>307486</v>
      </c>
      <c r="BG108" s="7">
        <v>212646</v>
      </c>
      <c r="BH108" s="7">
        <v>912634</v>
      </c>
      <c r="BI108" s="7">
        <v>114841</v>
      </c>
      <c r="BJ108" s="7">
        <v>2639700</v>
      </c>
      <c r="BK108" s="7">
        <v>51966</v>
      </c>
      <c r="BL108" s="7">
        <v>136239</v>
      </c>
      <c r="BM108" s="7">
        <v>1200</v>
      </c>
      <c r="BN108" s="7">
        <v>692445</v>
      </c>
      <c r="BO108" s="7">
        <v>241642</v>
      </c>
      <c r="BP108" s="7">
        <v>181606</v>
      </c>
      <c r="BQ108" s="7">
        <v>254309</v>
      </c>
      <c r="BR108" s="7">
        <v>210513</v>
      </c>
      <c r="BS108" s="7">
        <v>123984</v>
      </c>
      <c r="BT108" s="7">
        <v>145883</v>
      </c>
      <c r="BU108" s="7">
        <v>247502</v>
      </c>
      <c r="BV108" s="7">
        <v>276127</v>
      </c>
      <c r="BW108" s="7">
        <v>233003</v>
      </c>
      <c r="BX108" s="7">
        <v>116570</v>
      </c>
      <c r="BY108" s="7">
        <v>226770</v>
      </c>
      <c r="BZ108" s="7">
        <v>411194</v>
      </c>
      <c r="CA108" s="7">
        <v>743910</v>
      </c>
      <c r="CB108" s="7">
        <v>55536</v>
      </c>
      <c r="CC108" s="7">
        <v>107866</v>
      </c>
      <c r="CD108" s="7">
        <v>195248</v>
      </c>
      <c r="CE108" s="7">
        <v>114139</v>
      </c>
      <c r="CF108" s="7">
        <v>152097</v>
      </c>
      <c r="CG108" s="7">
        <v>106143</v>
      </c>
      <c r="CH108" s="7">
        <v>1271879</v>
      </c>
      <c r="CI108" s="7">
        <v>933019</v>
      </c>
      <c r="CJ108" s="7">
        <v>1409270</v>
      </c>
      <c r="CK108" s="7">
        <v>789440</v>
      </c>
      <c r="CL108" s="7">
        <v>1585708</v>
      </c>
      <c r="CM108" s="7">
        <v>1031589</v>
      </c>
      <c r="CN108" s="7">
        <v>546296</v>
      </c>
      <c r="CO108" s="7">
        <v>635838</v>
      </c>
      <c r="CP108" s="7">
        <v>901802</v>
      </c>
      <c r="CQ108" s="7">
        <v>838877</v>
      </c>
      <c r="CR108" s="7">
        <v>888675</v>
      </c>
      <c r="CS108" s="7">
        <v>1107774</v>
      </c>
      <c r="CT108" s="7">
        <v>989521</v>
      </c>
      <c r="CU108" s="7">
        <v>960907</v>
      </c>
      <c r="CV108" s="7">
        <v>1079811</v>
      </c>
      <c r="CW108" s="7">
        <v>756991</v>
      </c>
      <c r="CX108" s="7">
        <v>746217</v>
      </c>
      <c r="CY108" s="7">
        <v>421718</v>
      </c>
      <c r="CZ108" s="7">
        <v>557019</v>
      </c>
      <c r="DA108" s="7">
        <v>1091386</v>
      </c>
      <c r="DB108" s="7">
        <v>1012351</v>
      </c>
      <c r="DC108" s="7">
        <v>1148491</v>
      </c>
      <c r="DD108" s="7">
        <v>101729</v>
      </c>
      <c r="DE108" s="7">
        <v>332986</v>
      </c>
      <c r="DF108" s="7">
        <v>20652</v>
      </c>
      <c r="DG108" s="7">
        <v>510028</v>
      </c>
      <c r="DH108" s="7">
        <v>102362</v>
      </c>
      <c r="DI108" s="7">
        <v>13543</v>
      </c>
      <c r="DJ108" s="7">
        <v>91768</v>
      </c>
      <c r="DK108" s="7">
        <v>153275</v>
      </c>
      <c r="DL108" s="7">
        <v>93741</v>
      </c>
      <c r="DM108" s="7">
        <v>111485</v>
      </c>
      <c r="DN108" s="7">
        <v>102556</v>
      </c>
      <c r="DO108" s="7">
        <v>362344</v>
      </c>
      <c r="DP108" s="7">
        <v>76508</v>
      </c>
      <c r="DQ108" s="7">
        <v>115335</v>
      </c>
      <c r="DR108" s="7">
        <v>77631</v>
      </c>
      <c r="DS108" s="7">
        <v>59477</v>
      </c>
      <c r="DT108" s="7">
        <v>333979</v>
      </c>
      <c r="DU108" s="7">
        <v>243378</v>
      </c>
      <c r="DV108" s="7">
        <v>30216</v>
      </c>
      <c r="DW108" s="7">
        <v>442277</v>
      </c>
      <c r="DX108" s="7">
        <v>89925</v>
      </c>
      <c r="DY108" s="7">
        <v>59434</v>
      </c>
      <c r="DZ108" s="7">
        <v>147803</v>
      </c>
      <c r="EA108" s="7">
        <v>54340</v>
      </c>
      <c r="EB108" s="7">
        <v>209529</v>
      </c>
      <c r="EC108" s="7">
        <v>197855</v>
      </c>
      <c r="ED108" s="7">
        <v>28215</v>
      </c>
      <c r="EE108" s="7">
        <v>191443</v>
      </c>
      <c r="EF108" s="7">
        <v>235842</v>
      </c>
      <c r="EG108" s="7">
        <v>74433</v>
      </c>
      <c r="EH108" s="7">
        <v>79847</v>
      </c>
      <c r="EI108" s="7">
        <v>50420</v>
      </c>
      <c r="EJ108" s="7">
        <v>168077</v>
      </c>
      <c r="EK108" s="7">
        <v>155806</v>
      </c>
      <c r="EL108" s="7">
        <v>35740</v>
      </c>
      <c r="EM108" s="7">
        <v>161605</v>
      </c>
      <c r="EN108" s="7">
        <v>123075</v>
      </c>
      <c r="EO108" s="7">
        <v>148218</v>
      </c>
      <c r="EP108" s="7">
        <v>70865</v>
      </c>
      <c r="EQ108" s="7">
        <v>37251</v>
      </c>
      <c r="ER108" s="7">
        <v>65801</v>
      </c>
      <c r="ES108" s="7">
        <v>66056</v>
      </c>
      <c r="ET108" s="7">
        <v>103716</v>
      </c>
      <c r="EU108" s="7">
        <v>60096</v>
      </c>
      <c r="EV108" s="7">
        <v>19514</v>
      </c>
      <c r="EW108" s="7">
        <v>224785</v>
      </c>
      <c r="EX108" s="7">
        <v>80500</v>
      </c>
      <c r="EY108" s="7">
        <v>870</v>
      </c>
      <c r="EZ108" s="7">
        <v>42084</v>
      </c>
      <c r="FA108" s="7">
        <v>292351</v>
      </c>
      <c r="FB108" s="7">
        <v>137151</v>
      </c>
      <c r="FC108" s="7">
        <v>261948</v>
      </c>
      <c r="FD108" s="7">
        <v>91381</v>
      </c>
      <c r="FE108" s="7">
        <v>318328</v>
      </c>
      <c r="FF108" s="7">
        <v>115428</v>
      </c>
      <c r="FG108" s="7">
        <v>36782</v>
      </c>
      <c r="FH108" s="7">
        <v>453615</v>
      </c>
      <c r="FI108" s="7">
        <v>18556</v>
      </c>
      <c r="FJ108" s="7">
        <v>10591</v>
      </c>
      <c r="FK108" s="7">
        <v>17606</v>
      </c>
      <c r="FL108" s="7">
        <v>6412</v>
      </c>
      <c r="FM108" s="7">
        <v>9826</v>
      </c>
      <c r="FN108" s="7">
        <v>85781</v>
      </c>
      <c r="FO108" s="7">
        <v>64777</v>
      </c>
      <c r="FP108" s="7">
        <v>7756</v>
      </c>
      <c r="FQ108" s="7">
        <v>89487</v>
      </c>
      <c r="FR108" s="7">
        <v>23587</v>
      </c>
      <c r="FS108" s="7">
        <v>18016</v>
      </c>
      <c r="FT108" s="7">
        <v>69206</v>
      </c>
      <c r="FU108" s="7">
        <v>87604</v>
      </c>
      <c r="FV108" s="7">
        <v>2055179</v>
      </c>
      <c r="FW108" s="7">
        <v>425749</v>
      </c>
      <c r="FX108" s="7">
        <v>135766</v>
      </c>
      <c r="FY108" s="7">
        <v>178808</v>
      </c>
      <c r="FZ108" s="7">
        <v>187108</v>
      </c>
      <c r="GA108" s="7">
        <v>15275</v>
      </c>
      <c r="GB108" s="7">
        <v>42632</v>
      </c>
      <c r="GC108" s="7">
        <v>91768</v>
      </c>
      <c r="GD108" s="7">
        <v>1978239</v>
      </c>
      <c r="GE108" s="7">
        <v>225516</v>
      </c>
      <c r="GF108" s="7">
        <v>2670</v>
      </c>
      <c r="GG108" s="7">
        <v>78661</v>
      </c>
      <c r="GH108" s="7">
        <v>95274</v>
      </c>
      <c r="GI108" s="7">
        <v>5344</v>
      </c>
      <c r="GJ108" s="7">
        <v>100476</v>
      </c>
      <c r="GK108" s="7">
        <v>74506</v>
      </c>
      <c r="GL108" s="7">
        <v>146988</v>
      </c>
      <c r="GM108" s="7">
        <v>1211540</v>
      </c>
      <c r="GN108" s="7">
        <v>1297</v>
      </c>
      <c r="GO108" s="7">
        <v>65809</v>
      </c>
      <c r="GP108" s="7">
        <v>108731</v>
      </c>
      <c r="GQ108" s="7">
        <v>173985</v>
      </c>
      <c r="GR108" s="7">
        <v>162344</v>
      </c>
      <c r="GS108" s="7">
        <v>335738</v>
      </c>
      <c r="GT108" s="7">
        <v>189511</v>
      </c>
      <c r="GU108" s="7">
        <v>53755</v>
      </c>
      <c r="GV108" s="7">
        <v>833261</v>
      </c>
      <c r="GW108" s="7">
        <v>29824</v>
      </c>
      <c r="GX108" s="7">
        <v>24311</v>
      </c>
      <c r="GY108" s="7">
        <v>71785</v>
      </c>
      <c r="GZ108" s="7">
        <v>313</v>
      </c>
      <c r="HA108" s="7">
        <v>2042185</v>
      </c>
      <c r="HB108" s="129">
        <v>412688</v>
      </c>
      <c r="HC108" s="7">
        <v>45761</v>
      </c>
      <c r="HD108" s="7">
        <v>4731</v>
      </c>
      <c r="HE108" s="7">
        <v>435615</v>
      </c>
      <c r="HF108" s="7">
        <v>430596</v>
      </c>
      <c r="HG108" s="7">
        <v>0</v>
      </c>
      <c r="HH108" s="7">
        <v>421431</v>
      </c>
      <c r="HI108" s="7">
        <v>202585</v>
      </c>
      <c r="HJ108" s="7">
        <v>64776</v>
      </c>
      <c r="HK108" s="7">
        <v>343243</v>
      </c>
      <c r="HL108" s="7">
        <v>99973</v>
      </c>
      <c r="HM108" s="7">
        <v>93818</v>
      </c>
      <c r="HN108" s="7">
        <v>107021</v>
      </c>
      <c r="HO108" s="7">
        <v>852957</v>
      </c>
      <c r="HP108" s="7">
        <v>621798</v>
      </c>
      <c r="HQ108" s="7">
        <v>389170</v>
      </c>
      <c r="HR108" s="7">
        <v>59574</v>
      </c>
      <c r="HS108" s="7">
        <v>96309</v>
      </c>
      <c r="HT108" s="7">
        <v>198033</v>
      </c>
      <c r="HU108" s="7">
        <v>225290</v>
      </c>
      <c r="HV108" s="7">
        <v>89041</v>
      </c>
      <c r="HW108" s="7">
        <v>27538</v>
      </c>
      <c r="HX108" s="7">
        <v>504920</v>
      </c>
      <c r="HY108" s="7">
        <v>243176</v>
      </c>
      <c r="HZ108" s="7">
        <v>33983</v>
      </c>
      <c r="IA108" s="7">
        <v>110493</v>
      </c>
      <c r="IB108" s="7">
        <v>86013</v>
      </c>
      <c r="IC108" s="7">
        <v>7556</v>
      </c>
      <c r="ID108" s="7">
        <v>164617</v>
      </c>
      <c r="IE108" s="7">
        <v>0</v>
      </c>
      <c r="IF108" s="7">
        <v>144024</v>
      </c>
      <c r="IG108" s="7">
        <v>13570</v>
      </c>
      <c r="IH108" s="7">
        <v>633414</v>
      </c>
      <c r="II108" s="7">
        <v>34836</v>
      </c>
      <c r="IJ108" s="7">
        <v>51949</v>
      </c>
      <c r="IK108" s="7">
        <v>187568</v>
      </c>
      <c r="IL108" s="7">
        <v>211143</v>
      </c>
      <c r="IM108" s="7">
        <v>103975</v>
      </c>
      <c r="IN108" s="7">
        <v>133480</v>
      </c>
      <c r="IO108" s="7">
        <v>133197</v>
      </c>
      <c r="IP108" s="7">
        <v>224840</v>
      </c>
      <c r="IQ108" s="7">
        <v>124638</v>
      </c>
      <c r="IR108" s="7">
        <v>53274</v>
      </c>
      <c r="IS108" s="7">
        <v>141327</v>
      </c>
      <c r="IT108" s="7">
        <v>148141</v>
      </c>
      <c r="IU108" s="7">
        <v>211869</v>
      </c>
      <c r="IV108" s="7">
        <v>46889</v>
      </c>
      <c r="IW108" s="7">
        <v>105709</v>
      </c>
      <c r="IX108" s="7">
        <v>18740</v>
      </c>
      <c r="IY108" s="7">
        <v>5175</v>
      </c>
      <c r="IZ108" s="7">
        <v>57289</v>
      </c>
      <c r="JA108" s="7">
        <v>35454</v>
      </c>
      <c r="JB108" s="7">
        <v>64494</v>
      </c>
      <c r="JC108" s="7">
        <v>322650</v>
      </c>
      <c r="JD108" s="7">
        <v>63604</v>
      </c>
      <c r="JE108" s="7">
        <v>6163</v>
      </c>
      <c r="JF108" s="7">
        <v>500</v>
      </c>
      <c r="JG108" s="7">
        <v>646</v>
      </c>
      <c r="JH108" s="7">
        <v>166218</v>
      </c>
      <c r="JI108" s="7">
        <v>574590</v>
      </c>
      <c r="JJ108" s="7">
        <v>589002</v>
      </c>
      <c r="JK108" s="7">
        <v>552988</v>
      </c>
      <c r="JL108" s="7">
        <v>341425</v>
      </c>
      <c r="JM108" s="7">
        <v>507406</v>
      </c>
      <c r="JN108" s="7">
        <v>527538</v>
      </c>
      <c r="JO108" s="7">
        <v>549554</v>
      </c>
      <c r="JP108" s="7">
        <v>492300</v>
      </c>
      <c r="JQ108" s="7">
        <v>653964</v>
      </c>
      <c r="JR108" s="7">
        <v>509008</v>
      </c>
      <c r="JS108" s="7">
        <v>508517</v>
      </c>
      <c r="JT108" s="7">
        <v>557376.58677380881</v>
      </c>
      <c r="JU108" s="7">
        <v>1034509</v>
      </c>
      <c r="JV108" s="7">
        <v>741789</v>
      </c>
      <c r="JW108" s="7">
        <v>1065426</v>
      </c>
      <c r="JX108" s="7">
        <v>6026</v>
      </c>
      <c r="JY108" s="7">
        <v>782155</v>
      </c>
      <c r="JZ108" s="7">
        <v>450</v>
      </c>
      <c r="KA108" s="7">
        <v>179949</v>
      </c>
      <c r="KB108" s="7">
        <v>50904</v>
      </c>
      <c r="KC108" s="7">
        <v>71026</v>
      </c>
      <c r="KD108" s="7">
        <v>4054</v>
      </c>
      <c r="KE108" s="7">
        <v>189369</v>
      </c>
      <c r="KF108" s="7">
        <v>188382</v>
      </c>
      <c r="KG108" s="7">
        <v>70208</v>
      </c>
      <c r="KH108" s="7">
        <v>112401</v>
      </c>
      <c r="KI108" s="7">
        <v>201635</v>
      </c>
      <c r="KJ108" s="7">
        <v>233330</v>
      </c>
      <c r="KK108" s="7">
        <v>364057</v>
      </c>
      <c r="KL108" s="7">
        <v>158061</v>
      </c>
      <c r="KM108" s="7">
        <v>1637927</v>
      </c>
      <c r="KN108" s="7">
        <v>92816</v>
      </c>
      <c r="KO108" s="7">
        <v>412688</v>
      </c>
      <c r="KP108" s="7">
        <v>123916</v>
      </c>
      <c r="KR108" s="7">
        <v>29346</v>
      </c>
      <c r="KT108" s="7">
        <v>5350</v>
      </c>
      <c r="KU108" s="7">
        <v>144964</v>
      </c>
      <c r="KV108" s="7">
        <v>87262</v>
      </c>
      <c r="KW108" s="7">
        <v>85542</v>
      </c>
      <c r="KX108" s="7">
        <v>101215</v>
      </c>
      <c r="KY108" s="7">
        <v>0</v>
      </c>
      <c r="KZ108" s="7">
        <v>0</v>
      </c>
      <c r="LA108" s="7">
        <v>122069</v>
      </c>
      <c r="LB108" s="7">
        <v>114419</v>
      </c>
      <c r="LC108" s="7">
        <v>219067</v>
      </c>
      <c r="LD108" s="7">
        <v>0</v>
      </c>
      <c r="LE108" s="7">
        <v>274923</v>
      </c>
      <c r="LF108" s="7">
        <v>40944</v>
      </c>
      <c r="LH108" s="7">
        <v>166589</v>
      </c>
      <c r="LI108" s="7">
        <v>31250</v>
      </c>
      <c r="LJ108" s="7">
        <v>581888</v>
      </c>
      <c r="LK108" s="7">
        <v>58410</v>
      </c>
      <c r="LL108" s="7">
        <v>19346</v>
      </c>
      <c r="LM108" s="7">
        <v>357300</v>
      </c>
      <c r="LN108" s="7">
        <v>10706</v>
      </c>
      <c r="LO108" s="7">
        <v>187410</v>
      </c>
      <c r="LP108" s="7">
        <v>1148275</v>
      </c>
      <c r="LQ108" s="7">
        <v>95998</v>
      </c>
      <c r="LR108" s="7">
        <v>75448</v>
      </c>
      <c r="LS108" s="7">
        <v>475660</v>
      </c>
      <c r="LT108" s="7">
        <v>5666</v>
      </c>
      <c r="LU108" s="7">
        <v>237677</v>
      </c>
      <c r="LV108" s="7">
        <v>51926</v>
      </c>
      <c r="LW108" s="7">
        <v>10673</v>
      </c>
      <c r="LX108" s="7">
        <v>23824</v>
      </c>
      <c r="LY108" s="7">
        <v>94471</v>
      </c>
      <c r="LZ108" s="7">
        <v>370394</v>
      </c>
      <c r="MA108" s="7">
        <v>65163</v>
      </c>
      <c r="MB108" s="7">
        <v>24681</v>
      </c>
      <c r="MC108" s="7">
        <v>261855</v>
      </c>
      <c r="MD108" s="7">
        <v>63834</v>
      </c>
      <c r="ME108" s="7">
        <v>323615</v>
      </c>
      <c r="MF108" s="7">
        <v>120374</v>
      </c>
      <c r="MG108" s="7">
        <v>84457</v>
      </c>
      <c r="MH108" s="7">
        <v>0</v>
      </c>
      <c r="MI108" s="7">
        <v>25354</v>
      </c>
      <c r="MJ108" s="7">
        <v>49273</v>
      </c>
      <c r="MK108" s="7">
        <v>0</v>
      </c>
      <c r="ML108" s="7">
        <v>43424</v>
      </c>
      <c r="MM108" s="7">
        <v>294293</v>
      </c>
      <c r="MN108" s="7">
        <v>367205</v>
      </c>
      <c r="MO108" s="7">
        <v>2422770</v>
      </c>
      <c r="MP108" s="7">
        <v>325745</v>
      </c>
      <c r="MQ108" s="7">
        <v>78295</v>
      </c>
      <c r="MR108" s="7">
        <v>480658</v>
      </c>
      <c r="MS108" s="7">
        <v>60549</v>
      </c>
      <c r="MT108" s="7">
        <v>58012</v>
      </c>
      <c r="MU108" s="7">
        <v>42929</v>
      </c>
      <c r="MV108" s="7">
        <v>235154</v>
      </c>
      <c r="MW108" s="7">
        <v>30858</v>
      </c>
      <c r="MX108" s="7">
        <v>6781</v>
      </c>
      <c r="MY108" s="7">
        <v>177194</v>
      </c>
      <c r="MZ108" s="7">
        <v>153608</v>
      </c>
      <c r="NA108" s="7">
        <v>67375</v>
      </c>
      <c r="NB108" s="7">
        <v>149020</v>
      </c>
      <c r="NC108" s="7">
        <v>212750</v>
      </c>
      <c r="ND108" s="7">
        <v>26991</v>
      </c>
      <c r="NE108" s="7">
        <v>134586</v>
      </c>
      <c r="NF108" s="7">
        <v>92489</v>
      </c>
      <c r="NG108" s="7">
        <v>89989</v>
      </c>
      <c r="NH108" s="7">
        <v>6751</v>
      </c>
      <c r="NI108" s="7">
        <v>132676</v>
      </c>
      <c r="NJ108" s="7">
        <v>144363</v>
      </c>
      <c r="NK108" s="7">
        <v>140739</v>
      </c>
      <c r="NL108" s="7">
        <v>171557</v>
      </c>
      <c r="NM108" s="7">
        <v>98289</v>
      </c>
      <c r="NN108" s="7">
        <v>120891</v>
      </c>
      <c r="NO108" s="7">
        <v>0</v>
      </c>
      <c r="NP108" s="7">
        <v>288147</v>
      </c>
      <c r="NQ108" s="7">
        <v>103845</v>
      </c>
      <c r="NR108" s="7">
        <v>68540</v>
      </c>
      <c r="NS108" s="7">
        <v>4443</v>
      </c>
      <c r="NT108" s="7">
        <v>18506</v>
      </c>
      <c r="NU108" s="7">
        <v>438090</v>
      </c>
      <c r="NV108" s="7">
        <v>589261</v>
      </c>
      <c r="NW108" s="7">
        <v>153275</v>
      </c>
      <c r="NX108" s="7">
        <v>190027</v>
      </c>
      <c r="NY108" s="7">
        <v>83806</v>
      </c>
      <c r="NZ108" s="7">
        <v>38238</v>
      </c>
      <c r="OA108" s="7">
        <v>190971</v>
      </c>
      <c r="OB108" s="7">
        <v>1954900</v>
      </c>
      <c r="OC108" s="7">
        <v>1250233</v>
      </c>
      <c r="OD108" s="7">
        <v>35906</v>
      </c>
      <c r="OE108" s="7">
        <v>86458</v>
      </c>
      <c r="OF108" s="7">
        <v>340833</v>
      </c>
      <c r="OG108" s="7">
        <v>372193</v>
      </c>
      <c r="OH108" s="7">
        <v>345125</v>
      </c>
      <c r="OI108" s="7">
        <v>139436</v>
      </c>
      <c r="OJ108" s="7">
        <v>68383</v>
      </c>
      <c r="OK108" s="7">
        <v>347495</v>
      </c>
      <c r="OL108" s="7">
        <v>50496</v>
      </c>
      <c r="OM108" s="7">
        <v>97956</v>
      </c>
      <c r="ON108" s="7">
        <v>8577</v>
      </c>
      <c r="OO108" s="7">
        <v>13776</v>
      </c>
      <c r="OP108" s="7">
        <v>856</v>
      </c>
      <c r="OQ108" s="7">
        <v>384089</v>
      </c>
      <c r="OR108" s="7">
        <v>39555</v>
      </c>
      <c r="OS108" s="7">
        <v>115247</v>
      </c>
      <c r="OT108" s="7">
        <v>319670</v>
      </c>
      <c r="OU108" s="7">
        <v>116245</v>
      </c>
      <c r="OV108" s="9"/>
      <c r="OW108" s="150">
        <f t="shared" si="16"/>
        <v>113494953.58677381</v>
      </c>
      <c r="OX108" s="6">
        <f t="shared" si="17"/>
        <v>569.42504872575478</v>
      </c>
      <c r="OY108" s="153"/>
      <c r="OZ108" s="6"/>
      <c r="PA108" s="13"/>
      <c r="PB108" s="13"/>
      <c r="PC108" s="13"/>
      <c r="PD108" s="13"/>
      <c r="PE108" s="13"/>
      <c r="PF108" s="13"/>
      <c r="PG108" s="13"/>
      <c r="PH108" s="13"/>
      <c r="PI108" s="13"/>
      <c r="PJ108" s="13"/>
      <c r="PK108" s="13"/>
      <c r="PL108" s="13"/>
      <c r="PM108" s="13"/>
      <c r="PN108" s="13"/>
      <c r="PO108" s="13"/>
      <c r="PP108" s="13"/>
      <c r="PQ108" s="13"/>
      <c r="PR108" s="13"/>
      <c r="PS108" s="13"/>
      <c r="PT108" s="13"/>
      <c r="PU108" s="13"/>
    </row>
    <row r="109" spans="1:437" s="7" customFormat="1">
      <c r="A109" s="7" t="s">
        <v>58</v>
      </c>
      <c r="B109" s="61">
        <v>133526</v>
      </c>
      <c r="C109" s="7">
        <v>1610649</v>
      </c>
      <c r="D109" s="7">
        <v>336851</v>
      </c>
      <c r="E109" s="7">
        <v>1106988</v>
      </c>
      <c r="F109" s="7">
        <v>1067161</v>
      </c>
      <c r="G109" s="7">
        <v>29063</v>
      </c>
      <c r="H109" s="7">
        <v>1014946</v>
      </c>
      <c r="I109" s="7">
        <v>157096</v>
      </c>
      <c r="J109" s="7">
        <v>349696</v>
      </c>
      <c r="K109" s="7">
        <v>340145</v>
      </c>
      <c r="L109" s="7">
        <v>1028661</v>
      </c>
      <c r="M109" s="7">
        <v>489072</v>
      </c>
      <c r="N109" s="7">
        <v>456030</v>
      </c>
      <c r="O109" s="7">
        <v>33524</v>
      </c>
      <c r="P109" s="7">
        <v>173479</v>
      </c>
      <c r="Q109" s="7">
        <v>325775</v>
      </c>
      <c r="R109" s="7">
        <v>828458</v>
      </c>
      <c r="S109" s="7">
        <v>1600802</v>
      </c>
      <c r="T109" s="7">
        <v>1821161</v>
      </c>
      <c r="U109" s="7">
        <v>517552</v>
      </c>
      <c r="V109" s="7">
        <v>1097303</v>
      </c>
      <c r="W109" s="7">
        <v>1146553</v>
      </c>
      <c r="X109" s="7">
        <v>1042636</v>
      </c>
      <c r="Y109" s="7">
        <v>1533850</v>
      </c>
      <c r="Z109" s="7">
        <v>1876726</v>
      </c>
      <c r="AA109" s="7">
        <v>1484532</v>
      </c>
      <c r="AB109" s="7">
        <v>1572249</v>
      </c>
      <c r="AC109" s="7">
        <v>1679257</v>
      </c>
      <c r="AD109" s="66">
        <v>20652448</v>
      </c>
      <c r="AE109" s="7">
        <v>2098393</v>
      </c>
      <c r="AF109" s="7">
        <v>378787</v>
      </c>
      <c r="AG109" s="7">
        <v>909597</v>
      </c>
      <c r="AH109" s="7">
        <v>730855</v>
      </c>
      <c r="AI109" s="7">
        <v>793937</v>
      </c>
      <c r="AJ109" s="7">
        <v>868380</v>
      </c>
      <c r="AK109" s="7">
        <v>791953</v>
      </c>
      <c r="AL109" s="7">
        <v>969028</v>
      </c>
      <c r="AM109" s="7">
        <v>1257635</v>
      </c>
      <c r="AN109" s="7">
        <v>1737650</v>
      </c>
      <c r="AO109" s="7">
        <v>767606</v>
      </c>
      <c r="AP109" s="7">
        <v>687547</v>
      </c>
      <c r="AQ109" s="7">
        <v>1138342</v>
      </c>
      <c r="AR109" s="7">
        <v>792174</v>
      </c>
      <c r="AS109" s="7">
        <v>949073</v>
      </c>
      <c r="AT109" s="7">
        <v>1170204</v>
      </c>
      <c r="AU109" s="7">
        <v>874801</v>
      </c>
      <c r="AV109" s="7">
        <v>690232</v>
      </c>
      <c r="AW109" s="7">
        <v>1080706</v>
      </c>
      <c r="AX109" s="7">
        <v>649441</v>
      </c>
      <c r="AY109" s="7">
        <v>1486699</v>
      </c>
      <c r="AZ109" s="7">
        <v>1160313</v>
      </c>
      <c r="BA109" s="7">
        <v>1284247</v>
      </c>
      <c r="BB109" s="7">
        <v>108173</v>
      </c>
      <c r="BC109" s="7">
        <v>101390</v>
      </c>
      <c r="BD109" s="7">
        <v>323451</v>
      </c>
      <c r="BE109" s="7">
        <v>155105</v>
      </c>
      <c r="BF109" s="7">
        <v>298661</v>
      </c>
      <c r="BG109" s="7">
        <v>225040</v>
      </c>
      <c r="BH109" s="7">
        <v>686167</v>
      </c>
      <c r="BI109" s="7">
        <v>516735</v>
      </c>
      <c r="BJ109" s="7">
        <v>2040552</v>
      </c>
      <c r="BK109" s="7">
        <v>781596</v>
      </c>
      <c r="BL109" s="7">
        <v>66497</v>
      </c>
      <c r="BM109" s="7">
        <v>168181</v>
      </c>
      <c r="BN109" s="7">
        <v>1195291</v>
      </c>
      <c r="BO109" s="7">
        <v>5148</v>
      </c>
      <c r="BP109" s="7">
        <v>624886</v>
      </c>
      <c r="BQ109" s="7">
        <v>722702</v>
      </c>
      <c r="BR109" s="7">
        <v>861142</v>
      </c>
      <c r="BS109" s="7">
        <v>437071</v>
      </c>
      <c r="BT109" s="7">
        <v>370122</v>
      </c>
      <c r="BU109" s="7">
        <v>870143</v>
      </c>
      <c r="BV109" s="7">
        <v>1302184</v>
      </c>
      <c r="BW109" s="7">
        <v>482086</v>
      </c>
      <c r="BX109" s="7">
        <v>78521</v>
      </c>
      <c r="BY109" s="7">
        <v>349240</v>
      </c>
      <c r="BZ109" s="7">
        <v>624384</v>
      </c>
      <c r="CA109" s="7">
        <v>476518</v>
      </c>
      <c r="CB109" s="7">
        <v>234381</v>
      </c>
      <c r="CC109" s="7">
        <v>1501969</v>
      </c>
      <c r="CD109" s="7">
        <v>78275</v>
      </c>
      <c r="CE109" s="7">
        <v>1034335</v>
      </c>
      <c r="CF109" s="7">
        <v>1057303</v>
      </c>
      <c r="CG109" s="7">
        <v>873877</v>
      </c>
      <c r="CH109" s="7">
        <v>262297</v>
      </c>
      <c r="CI109" s="7">
        <v>264391</v>
      </c>
      <c r="CJ109" s="7">
        <v>231905</v>
      </c>
      <c r="CK109" s="7">
        <v>206284</v>
      </c>
      <c r="CL109" s="7">
        <v>342701</v>
      </c>
      <c r="CM109" s="7">
        <v>155199</v>
      </c>
      <c r="CN109" s="7">
        <v>114186</v>
      </c>
      <c r="CO109" s="7">
        <v>196531</v>
      </c>
      <c r="CP109" s="7">
        <v>180542</v>
      </c>
      <c r="CQ109" s="7">
        <v>220094</v>
      </c>
      <c r="CR109" s="7">
        <v>180251</v>
      </c>
      <c r="CS109" s="7">
        <v>206368</v>
      </c>
      <c r="CT109" s="7">
        <v>206168</v>
      </c>
      <c r="CU109" s="7">
        <v>223368</v>
      </c>
      <c r="CV109" s="7">
        <v>264103</v>
      </c>
      <c r="CW109" s="7">
        <v>190725</v>
      </c>
      <c r="CX109" s="7">
        <v>142473</v>
      </c>
      <c r="CY109" s="7">
        <v>171315</v>
      </c>
      <c r="CZ109" s="7">
        <v>257675</v>
      </c>
      <c r="DA109" s="7">
        <v>356386</v>
      </c>
      <c r="DB109" s="7">
        <v>231044</v>
      </c>
      <c r="DC109" s="7">
        <v>236346</v>
      </c>
      <c r="DD109" s="7">
        <v>663414</v>
      </c>
      <c r="DE109" s="7">
        <v>1025656</v>
      </c>
      <c r="DF109" s="7">
        <v>223373</v>
      </c>
      <c r="DG109" s="7">
        <v>613152</v>
      </c>
      <c r="DH109" s="7">
        <v>377191</v>
      </c>
      <c r="DI109" s="7">
        <v>710332</v>
      </c>
      <c r="DJ109" s="7">
        <v>635654</v>
      </c>
      <c r="DK109" s="7">
        <v>878451</v>
      </c>
      <c r="DL109" s="7">
        <v>438890</v>
      </c>
      <c r="DM109" s="7">
        <v>1686632</v>
      </c>
      <c r="DN109" s="7">
        <v>837277</v>
      </c>
      <c r="DO109" s="7">
        <v>723719</v>
      </c>
      <c r="DP109" s="7">
        <v>1075555</v>
      </c>
      <c r="DQ109" s="7">
        <v>55155</v>
      </c>
      <c r="DR109" s="7">
        <v>123529</v>
      </c>
      <c r="DS109" s="7">
        <v>265304</v>
      </c>
      <c r="DT109" s="7">
        <v>1035619</v>
      </c>
      <c r="DU109" s="7">
        <v>269349</v>
      </c>
      <c r="DV109" s="7">
        <v>410253</v>
      </c>
      <c r="DW109" s="7">
        <v>2318393</v>
      </c>
      <c r="DX109" s="7">
        <v>771137</v>
      </c>
      <c r="DY109" s="7">
        <v>174883</v>
      </c>
      <c r="DZ109" s="7">
        <v>2461245</v>
      </c>
      <c r="EA109" s="7">
        <v>876192</v>
      </c>
      <c r="EB109" s="7">
        <v>810301</v>
      </c>
      <c r="EC109" s="7">
        <v>451638</v>
      </c>
      <c r="ED109" s="7">
        <v>320235</v>
      </c>
      <c r="EE109" s="7">
        <v>977699</v>
      </c>
      <c r="EF109" s="7">
        <v>376520</v>
      </c>
      <c r="EG109" s="7">
        <v>365238</v>
      </c>
      <c r="EH109" s="7">
        <v>501108</v>
      </c>
      <c r="EI109" s="7">
        <v>1869690</v>
      </c>
      <c r="EJ109" s="7">
        <v>69277</v>
      </c>
      <c r="EK109" s="7">
        <v>84624</v>
      </c>
      <c r="EL109" s="7">
        <v>521340</v>
      </c>
      <c r="EM109" s="7">
        <v>123066</v>
      </c>
      <c r="EN109" s="7">
        <v>808224</v>
      </c>
      <c r="EO109" s="7">
        <v>1054570</v>
      </c>
      <c r="EP109" s="7">
        <v>641008</v>
      </c>
      <c r="EQ109" s="7">
        <v>394429</v>
      </c>
      <c r="ER109" s="7">
        <v>216476</v>
      </c>
      <c r="ES109" s="7">
        <v>969574</v>
      </c>
      <c r="ET109" s="7">
        <v>2427530</v>
      </c>
      <c r="EU109" s="7">
        <v>31243</v>
      </c>
      <c r="EV109" s="7">
        <v>62156</v>
      </c>
      <c r="EW109" s="7">
        <v>930676</v>
      </c>
      <c r="EX109" s="7">
        <v>291357</v>
      </c>
      <c r="EY109" s="7">
        <v>659239</v>
      </c>
      <c r="EZ109" s="7">
        <v>123879</v>
      </c>
      <c r="FA109" s="7">
        <v>1470566</v>
      </c>
      <c r="FB109" s="7">
        <v>526981</v>
      </c>
      <c r="FC109" s="7">
        <v>761366</v>
      </c>
      <c r="FD109" s="7">
        <v>428572</v>
      </c>
      <c r="FE109" s="7">
        <v>1275518</v>
      </c>
      <c r="FF109" s="7">
        <v>172586</v>
      </c>
      <c r="FG109" s="7">
        <v>86925</v>
      </c>
      <c r="FH109" s="7">
        <v>647531</v>
      </c>
      <c r="FI109" s="7">
        <v>1161437</v>
      </c>
      <c r="FJ109" s="7">
        <v>859986</v>
      </c>
      <c r="FK109" s="7">
        <v>2041706</v>
      </c>
      <c r="FL109" s="7">
        <v>658137</v>
      </c>
      <c r="FM109" s="7">
        <v>5306930</v>
      </c>
      <c r="FN109" s="7">
        <v>685200</v>
      </c>
      <c r="FO109" s="7">
        <v>2442391</v>
      </c>
      <c r="FP109" s="7">
        <v>1459498</v>
      </c>
      <c r="FQ109" s="7">
        <v>970444</v>
      </c>
      <c r="FR109" s="7">
        <v>1613794</v>
      </c>
      <c r="FS109" s="7">
        <v>341628</v>
      </c>
      <c r="FT109" s="7">
        <v>736859</v>
      </c>
      <c r="FU109" s="7">
        <v>166859</v>
      </c>
      <c r="FV109" s="7">
        <v>5830540</v>
      </c>
      <c r="FW109" s="7">
        <v>1798140</v>
      </c>
      <c r="FX109" s="7">
        <v>1423576</v>
      </c>
      <c r="FY109" s="7">
        <v>1754596</v>
      </c>
      <c r="FZ109" s="7">
        <v>207098</v>
      </c>
      <c r="GA109" s="7">
        <v>414338</v>
      </c>
      <c r="GB109" s="7">
        <v>532435</v>
      </c>
      <c r="GC109" s="7">
        <v>635654</v>
      </c>
      <c r="GD109" s="7">
        <v>4233854</v>
      </c>
      <c r="GE109" s="7">
        <v>592990</v>
      </c>
      <c r="GF109" s="7">
        <v>317563</v>
      </c>
      <c r="GG109" s="7">
        <v>412967</v>
      </c>
      <c r="GH109" s="7">
        <v>747892</v>
      </c>
      <c r="GI109" s="7">
        <v>117107</v>
      </c>
      <c r="GJ109" s="7">
        <v>969838</v>
      </c>
      <c r="GK109" s="7">
        <v>227924</v>
      </c>
      <c r="GL109" s="7">
        <v>360781</v>
      </c>
      <c r="GM109" s="7">
        <v>666183</v>
      </c>
      <c r="GN109" s="7">
        <v>91133</v>
      </c>
      <c r="GO109" s="7">
        <v>82051</v>
      </c>
      <c r="GP109" s="7">
        <v>640246</v>
      </c>
      <c r="GQ109" s="7">
        <v>353016</v>
      </c>
      <c r="GR109" s="7">
        <v>906994</v>
      </c>
      <c r="GS109" s="7">
        <v>446778</v>
      </c>
      <c r="GT109" s="7">
        <v>1</v>
      </c>
      <c r="GU109" s="7">
        <v>1686137</v>
      </c>
      <c r="GV109" s="7">
        <v>4437211</v>
      </c>
      <c r="GW109" s="7">
        <v>18270</v>
      </c>
      <c r="GX109" s="7">
        <v>1042536</v>
      </c>
      <c r="GY109" s="7">
        <v>1241679</v>
      </c>
      <c r="GZ109" s="7">
        <v>1139792</v>
      </c>
      <c r="HA109" s="7">
        <v>1539784</v>
      </c>
      <c r="HB109" s="129">
        <v>1020940</v>
      </c>
      <c r="HC109" s="7">
        <v>172491</v>
      </c>
      <c r="HD109" s="7">
        <v>215362</v>
      </c>
      <c r="HE109" s="7">
        <v>643718</v>
      </c>
      <c r="HF109" s="7">
        <v>638470</v>
      </c>
      <c r="HG109" s="7">
        <v>57989</v>
      </c>
      <c r="HH109" s="7">
        <v>1645293</v>
      </c>
      <c r="HI109" s="7">
        <v>647094</v>
      </c>
      <c r="HJ109" s="7">
        <v>516085</v>
      </c>
      <c r="HK109" s="7">
        <v>1673830</v>
      </c>
      <c r="HL109" s="7">
        <v>947317</v>
      </c>
      <c r="HM109" s="7">
        <v>837076</v>
      </c>
      <c r="HN109" s="7">
        <v>1658818</v>
      </c>
      <c r="HO109" s="7">
        <v>1514898</v>
      </c>
      <c r="HP109" s="7">
        <v>1750251</v>
      </c>
      <c r="HQ109" s="7">
        <v>681568</v>
      </c>
      <c r="HR109" s="7">
        <v>262755</v>
      </c>
      <c r="HS109" s="7">
        <v>1124091</v>
      </c>
      <c r="HT109" s="7">
        <v>1952902</v>
      </c>
      <c r="HU109" s="7">
        <v>1442600</v>
      </c>
      <c r="HV109" s="7">
        <v>736375</v>
      </c>
      <c r="HW109" s="7">
        <v>531523</v>
      </c>
      <c r="HX109" s="7">
        <v>1398988</v>
      </c>
      <c r="HY109" s="7">
        <v>414635</v>
      </c>
      <c r="HZ109" s="7">
        <v>105670</v>
      </c>
      <c r="IA109" s="7">
        <v>1071619</v>
      </c>
      <c r="IB109" s="7">
        <v>71300</v>
      </c>
      <c r="IC109" s="7">
        <v>184989</v>
      </c>
      <c r="ID109" s="7">
        <v>296057</v>
      </c>
      <c r="IE109" s="7">
        <v>91453</v>
      </c>
      <c r="IF109" s="7">
        <v>320535</v>
      </c>
      <c r="IG109" s="7">
        <v>96519</v>
      </c>
      <c r="IH109" s="7">
        <v>1129995</v>
      </c>
      <c r="II109" s="7">
        <v>292422</v>
      </c>
      <c r="IJ109" s="7">
        <v>442551</v>
      </c>
      <c r="IK109" s="7">
        <v>540712</v>
      </c>
      <c r="IL109" s="7">
        <v>1571110</v>
      </c>
      <c r="IM109" s="7">
        <v>467079</v>
      </c>
      <c r="IN109" s="7">
        <v>598609</v>
      </c>
      <c r="IO109" s="7">
        <v>816333</v>
      </c>
      <c r="IP109" s="7">
        <v>1213634</v>
      </c>
      <c r="IQ109" s="7">
        <v>1152808</v>
      </c>
      <c r="IR109" s="7">
        <v>801640</v>
      </c>
      <c r="IS109" s="7">
        <v>1054620</v>
      </c>
      <c r="IT109" s="7">
        <v>598558</v>
      </c>
      <c r="IU109" s="7">
        <v>882595</v>
      </c>
      <c r="IV109" s="7">
        <v>244734</v>
      </c>
      <c r="IW109" s="7">
        <v>883877</v>
      </c>
      <c r="IX109" s="7">
        <v>200075</v>
      </c>
      <c r="IY109" s="7">
        <v>56991</v>
      </c>
      <c r="IZ109" s="7">
        <v>222598</v>
      </c>
      <c r="JA109" s="7">
        <v>340780</v>
      </c>
      <c r="JB109" s="7">
        <v>141901</v>
      </c>
      <c r="JC109" s="7">
        <v>1971553</v>
      </c>
      <c r="JD109" s="7">
        <v>167699</v>
      </c>
      <c r="JE109" s="7">
        <v>1946892</v>
      </c>
      <c r="JF109" s="7">
        <v>1746007</v>
      </c>
      <c r="JG109" s="7">
        <v>986572</v>
      </c>
      <c r="JH109" s="7">
        <v>521376</v>
      </c>
      <c r="JI109" s="7">
        <v>2258202</v>
      </c>
      <c r="JJ109" s="7">
        <v>1818900</v>
      </c>
      <c r="JK109" s="7">
        <v>2595959</v>
      </c>
      <c r="JL109" s="7">
        <v>1661513</v>
      </c>
      <c r="JM109" s="7">
        <v>1856512</v>
      </c>
      <c r="JN109" s="7">
        <v>1648823</v>
      </c>
      <c r="JO109" s="7">
        <v>1987404</v>
      </c>
      <c r="JP109" s="7">
        <v>1810633</v>
      </c>
      <c r="JQ109" s="7">
        <v>2220047</v>
      </c>
      <c r="JR109" s="7">
        <v>1518732</v>
      </c>
      <c r="JS109" s="7">
        <v>1996427</v>
      </c>
      <c r="JT109" s="7">
        <v>2022037.7409534801</v>
      </c>
      <c r="JU109" s="7">
        <v>2626220</v>
      </c>
      <c r="JV109" s="7">
        <v>2189142</v>
      </c>
      <c r="JW109" s="7">
        <v>12856206</v>
      </c>
      <c r="JX109" s="7">
        <v>102650</v>
      </c>
      <c r="JY109" s="7">
        <v>664680</v>
      </c>
      <c r="JZ109" s="7">
        <v>171619</v>
      </c>
      <c r="KA109" s="7">
        <v>539143</v>
      </c>
      <c r="KB109" s="7">
        <v>647476</v>
      </c>
      <c r="KC109" s="7">
        <v>209692</v>
      </c>
      <c r="KD109" s="7">
        <v>4627</v>
      </c>
      <c r="KE109" s="7">
        <v>732564</v>
      </c>
      <c r="KF109" s="7">
        <v>3014748</v>
      </c>
      <c r="KG109" s="7">
        <v>112024</v>
      </c>
      <c r="KH109" s="7">
        <v>297664</v>
      </c>
      <c r="KI109" s="7">
        <v>851636</v>
      </c>
      <c r="KJ109" s="7">
        <v>256428</v>
      </c>
      <c r="KK109" s="7">
        <v>1511302</v>
      </c>
      <c r="KL109" s="7">
        <v>189195</v>
      </c>
      <c r="KM109" s="7">
        <v>79522</v>
      </c>
      <c r="KN109" s="7">
        <v>1104558</v>
      </c>
      <c r="KO109" s="7">
        <v>1020940</v>
      </c>
      <c r="KP109" s="7">
        <v>726716</v>
      </c>
      <c r="KQ109" s="7">
        <v>223048</v>
      </c>
      <c r="KR109" s="7">
        <v>40944</v>
      </c>
      <c r="KS109" s="7">
        <v>165815</v>
      </c>
      <c r="KT109" s="7">
        <v>961757</v>
      </c>
      <c r="KU109" s="7">
        <v>105644</v>
      </c>
      <c r="KV109" s="7">
        <v>377946</v>
      </c>
      <c r="KW109" s="7">
        <v>274844</v>
      </c>
      <c r="KX109" s="7">
        <v>265354</v>
      </c>
      <c r="KY109" s="7">
        <v>537760</v>
      </c>
      <c r="KZ109" s="7">
        <v>128795</v>
      </c>
      <c r="LA109" s="7">
        <v>566405</v>
      </c>
      <c r="LB109" s="7">
        <v>2669456</v>
      </c>
      <c r="LC109" s="7">
        <v>1866807</v>
      </c>
      <c r="LD109" s="7">
        <v>362542</v>
      </c>
      <c r="LE109" s="7">
        <v>1015245</v>
      </c>
      <c r="LF109" s="7">
        <v>423542</v>
      </c>
      <c r="LG109" s="7">
        <v>1903976</v>
      </c>
      <c r="LH109" s="7">
        <v>1013422</v>
      </c>
      <c r="LI109" s="7">
        <v>419361</v>
      </c>
      <c r="LJ109" s="7">
        <v>2780712</v>
      </c>
      <c r="LK109" s="7">
        <v>217480</v>
      </c>
      <c r="LL109" s="7">
        <v>19099</v>
      </c>
      <c r="LM109" s="7">
        <v>1023374</v>
      </c>
      <c r="LN109" s="7">
        <v>55097</v>
      </c>
      <c r="LO109" s="7">
        <v>1137233</v>
      </c>
      <c r="LP109" s="7">
        <v>2534476</v>
      </c>
      <c r="LQ109" s="7">
        <v>562271</v>
      </c>
      <c r="LR109" s="7">
        <v>558551</v>
      </c>
      <c r="LS109" s="7">
        <v>738924</v>
      </c>
      <c r="LT109" s="7">
        <v>20542</v>
      </c>
      <c r="LU109" s="7">
        <v>1351262</v>
      </c>
      <c r="LV109" s="7">
        <v>305359</v>
      </c>
      <c r="LW109" s="7">
        <v>261419</v>
      </c>
      <c r="LX109" s="7">
        <v>768138</v>
      </c>
      <c r="LY109" s="7">
        <v>1074543</v>
      </c>
      <c r="LZ109" s="7">
        <v>2324628</v>
      </c>
      <c r="MA109" s="7">
        <v>422086</v>
      </c>
      <c r="MB109" s="7">
        <v>64522</v>
      </c>
      <c r="MC109" s="7">
        <v>300387</v>
      </c>
      <c r="MD109" s="7">
        <v>240220</v>
      </c>
      <c r="ME109" s="7">
        <v>272481</v>
      </c>
      <c r="MF109" s="7">
        <v>499369</v>
      </c>
      <c r="MG109" s="7">
        <v>115778</v>
      </c>
      <c r="MH109" s="7">
        <v>79303</v>
      </c>
      <c r="MI109" s="7">
        <v>121379</v>
      </c>
      <c r="MJ109" s="7">
        <v>426954</v>
      </c>
      <c r="MK109" s="7">
        <v>116579</v>
      </c>
      <c r="ML109" s="7">
        <v>823565</v>
      </c>
      <c r="MM109" s="7">
        <v>1133468</v>
      </c>
      <c r="MN109" s="7">
        <v>2114909</v>
      </c>
      <c r="MO109" s="7">
        <v>1349350</v>
      </c>
      <c r="MP109" s="7">
        <v>775188</v>
      </c>
      <c r="MQ109" s="7">
        <v>588152</v>
      </c>
      <c r="MR109" s="7">
        <v>260294</v>
      </c>
      <c r="MS109" s="7">
        <v>455060</v>
      </c>
      <c r="MT109" s="7">
        <v>444352</v>
      </c>
      <c r="MU109" s="7">
        <v>478528</v>
      </c>
      <c r="MV109" s="7">
        <v>536549</v>
      </c>
      <c r="MW109" s="7">
        <v>249443</v>
      </c>
      <c r="MX109" s="7">
        <v>765164</v>
      </c>
      <c r="MY109" s="7">
        <v>1</v>
      </c>
      <c r="MZ109" s="7">
        <v>2968426</v>
      </c>
      <c r="NA109" s="7">
        <v>101528</v>
      </c>
      <c r="NB109" s="7">
        <v>519197</v>
      </c>
      <c r="NC109" s="7">
        <v>294664</v>
      </c>
      <c r="ND109" s="7">
        <v>108574</v>
      </c>
      <c r="NE109" s="7">
        <v>371146</v>
      </c>
      <c r="NF109" s="7">
        <v>136985</v>
      </c>
      <c r="NG109" s="7">
        <v>1080260</v>
      </c>
      <c r="NH109" s="7">
        <v>1091266</v>
      </c>
      <c r="NI109" s="7">
        <v>542567</v>
      </c>
      <c r="NJ109" s="7">
        <v>823703</v>
      </c>
      <c r="NK109" s="7">
        <v>1323610</v>
      </c>
      <c r="NL109" s="7">
        <v>108510</v>
      </c>
      <c r="NM109" s="7">
        <v>1340627</v>
      </c>
      <c r="NN109" s="7">
        <v>777400</v>
      </c>
      <c r="NO109" s="7">
        <v>125393</v>
      </c>
      <c r="NP109" s="7">
        <v>1358002</v>
      </c>
      <c r="NQ109" s="7">
        <v>99917</v>
      </c>
      <c r="NR109" s="7">
        <v>116728</v>
      </c>
      <c r="NS109" s="7">
        <v>243701</v>
      </c>
      <c r="NT109" s="7">
        <v>207158</v>
      </c>
      <c r="NU109" s="7">
        <v>799285</v>
      </c>
      <c r="NV109" s="7">
        <v>1044739</v>
      </c>
      <c r="NW109" s="7">
        <v>878451</v>
      </c>
      <c r="NX109" s="7">
        <v>1911216</v>
      </c>
      <c r="NY109" s="7">
        <v>116992</v>
      </c>
      <c r="NZ109" s="7">
        <v>163086</v>
      </c>
      <c r="OA109" s="7">
        <v>1424169</v>
      </c>
      <c r="OB109" s="7">
        <v>5724619</v>
      </c>
      <c r="OC109" s="7">
        <v>1791228</v>
      </c>
      <c r="OD109" s="7">
        <v>283490</v>
      </c>
      <c r="OE109" s="7">
        <v>160104</v>
      </c>
      <c r="OF109" s="7">
        <v>655592</v>
      </c>
      <c r="OG109" s="7">
        <v>1881607</v>
      </c>
      <c r="OH109" s="7">
        <v>411772</v>
      </c>
      <c r="OI109" s="7">
        <v>480224</v>
      </c>
      <c r="OJ109" s="7">
        <v>585526</v>
      </c>
      <c r="OK109" s="7">
        <v>464620</v>
      </c>
      <c r="OL109" s="7">
        <v>964292</v>
      </c>
      <c r="OM109" s="7">
        <v>964394</v>
      </c>
      <c r="ON109" s="7">
        <v>60948</v>
      </c>
      <c r="OO109" s="7">
        <v>2404721</v>
      </c>
      <c r="OP109" s="7">
        <v>71254</v>
      </c>
      <c r="OQ109" s="7">
        <v>1239239</v>
      </c>
      <c r="OR109" s="7">
        <v>583871</v>
      </c>
      <c r="OS109" s="7">
        <v>1034632</v>
      </c>
      <c r="OT109" s="7">
        <v>211540</v>
      </c>
      <c r="OU109" s="7">
        <v>149420</v>
      </c>
      <c r="OV109" s="9"/>
      <c r="OW109" s="150">
        <f t="shared" si="16"/>
        <v>365590855.74095345</v>
      </c>
      <c r="OX109" s="6">
        <f t="shared" si="17"/>
        <v>1834.2365388503297</v>
      </c>
      <c r="OY109" s="153"/>
      <c r="OZ109" s="6"/>
      <c r="PA109" s="13"/>
      <c r="PB109" s="13"/>
      <c r="PC109" s="13"/>
      <c r="PD109" s="13"/>
      <c r="PE109" s="13"/>
      <c r="PF109" s="13"/>
      <c r="PG109" s="13"/>
      <c r="PH109" s="13"/>
      <c r="PI109" s="13"/>
      <c r="PJ109" s="13"/>
      <c r="PK109" s="13"/>
      <c r="PL109" s="13"/>
      <c r="PM109" s="13"/>
      <c r="PN109" s="13"/>
      <c r="PO109" s="13"/>
      <c r="PP109" s="13"/>
      <c r="PQ109" s="13"/>
      <c r="PR109" s="13"/>
      <c r="PS109" s="13"/>
      <c r="PT109" s="13"/>
      <c r="PU109" s="13"/>
    </row>
    <row r="110" spans="1:437" s="7" customFormat="1" ht="17" thickBot="1">
      <c r="A110" s="7" t="s">
        <v>52</v>
      </c>
      <c r="B110" s="25">
        <v>633536</v>
      </c>
      <c r="C110" s="7">
        <v>5282778</v>
      </c>
      <c r="D110" s="7">
        <v>1176140</v>
      </c>
      <c r="E110" s="7">
        <v>9556613</v>
      </c>
      <c r="F110" s="7">
        <v>4707821</v>
      </c>
      <c r="G110" s="7">
        <v>5735360</v>
      </c>
      <c r="H110" s="7">
        <v>4928067</v>
      </c>
      <c r="I110" s="7">
        <v>923067</v>
      </c>
      <c r="J110" s="7">
        <v>1263551</v>
      </c>
      <c r="K110" s="7">
        <v>1327058</v>
      </c>
      <c r="L110" s="7">
        <v>2913489</v>
      </c>
      <c r="M110" s="7">
        <v>3430463</v>
      </c>
      <c r="N110" s="7">
        <v>958386</v>
      </c>
      <c r="O110" s="7">
        <v>216499</v>
      </c>
      <c r="P110" s="7">
        <v>846803</v>
      </c>
      <c r="Q110" s="7">
        <v>1116123</v>
      </c>
      <c r="R110" s="7">
        <v>2810972</v>
      </c>
      <c r="S110" s="7">
        <v>5487995</v>
      </c>
      <c r="T110" s="7">
        <v>4322660</v>
      </c>
      <c r="U110" s="7">
        <v>1582385</v>
      </c>
      <c r="V110" s="7">
        <v>2674627</v>
      </c>
      <c r="W110" s="7">
        <v>2490830</v>
      </c>
      <c r="X110" s="7">
        <v>2283852</v>
      </c>
      <c r="Y110" s="7">
        <v>3969639</v>
      </c>
      <c r="Z110" s="7">
        <v>4400928</v>
      </c>
      <c r="AA110" s="7">
        <v>3707551</v>
      </c>
      <c r="AB110" s="7">
        <v>3966128</v>
      </c>
      <c r="AC110" s="7">
        <v>3875721</v>
      </c>
      <c r="AD110" s="67">
        <f>SUM(AD105:AD109)</f>
        <v>70615193</v>
      </c>
      <c r="AE110" s="7">
        <v>49932511</v>
      </c>
      <c r="AF110" s="7">
        <v>2374709</v>
      </c>
      <c r="AG110" s="7">
        <v>6504308</v>
      </c>
      <c r="AH110" s="7">
        <v>4265234</v>
      </c>
      <c r="AI110" s="7">
        <v>4126212</v>
      </c>
      <c r="AJ110" s="7">
        <v>4359290</v>
      </c>
      <c r="AK110" s="7">
        <v>4655621</v>
      </c>
      <c r="AL110" s="7">
        <v>5793214</v>
      </c>
      <c r="AM110" s="7">
        <v>6462290</v>
      </c>
      <c r="AN110" s="7">
        <v>7809070</v>
      </c>
      <c r="AO110" s="7">
        <v>3909103</v>
      </c>
      <c r="AP110" s="7">
        <v>4015532</v>
      </c>
      <c r="AQ110" s="7">
        <v>5853210</v>
      </c>
      <c r="AR110" s="7">
        <v>5028686</v>
      </c>
      <c r="AS110" s="7">
        <v>4163479</v>
      </c>
      <c r="AT110" s="7">
        <v>6544428</v>
      </c>
      <c r="AU110" s="7">
        <v>4807643</v>
      </c>
      <c r="AV110" s="7">
        <v>3822047</v>
      </c>
      <c r="AW110" s="7">
        <v>5811294</v>
      </c>
      <c r="AX110" s="7">
        <v>4169325</v>
      </c>
      <c r="AY110" s="7">
        <v>7858872</v>
      </c>
      <c r="AZ110" s="7">
        <v>6995879</v>
      </c>
      <c r="BA110" s="7">
        <v>7108156</v>
      </c>
      <c r="BB110" s="7">
        <v>768708</v>
      </c>
      <c r="BC110" s="7">
        <v>1132318</v>
      </c>
      <c r="BD110" s="7">
        <v>3174189</v>
      </c>
      <c r="BE110" s="7">
        <v>1733166</v>
      </c>
      <c r="BF110" s="7">
        <v>3050609</v>
      </c>
      <c r="BG110" s="7">
        <v>2153995</v>
      </c>
      <c r="BH110" s="7">
        <v>5759203</v>
      </c>
      <c r="BI110" s="7">
        <v>1152543</v>
      </c>
      <c r="BJ110" s="7">
        <v>15466295</v>
      </c>
      <c r="BK110" s="7">
        <v>18305071</v>
      </c>
      <c r="BL110" s="7">
        <v>1872848</v>
      </c>
      <c r="BM110" s="7">
        <v>631731</v>
      </c>
      <c r="BN110" s="7">
        <v>4498856</v>
      </c>
      <c r="BO110" s="7">
        <v>6805514</v>
      </c>
      <c r="BP110" s="7">
        <v>2967217</v>
      </c>
      <c r="BQ110" s="7">
        <v>4372970</v>
      </c>
      <c r="BR110" s="7">
        <v>3951586</v>
      </c>
      <c r="BS110" s="7">
        <v>3338214</v>
      </c>
      <c r="BT110" s="7">
        <v>1985439</v>
      </c>
      <c r="BU110" s="7">
        <v>5487534</v>
      </c>
      <c r="BV110" s="7">
        <v>4575868</v>
      </c>
      <c r="BW110" s="7">
        <v>4128540</v>
      </c>
      <c r="BX110" s="7">
        <v>1032546</v>
      </c>
      <c r="BY110" s="7">
        <v>2780579</v>
      </c>
      <c r="BZ110" s="7">
        <v>3173915</v>
      </c>
      <c r="CA110" s="7">
        <v>6911471</v>
      </c>
      <c r="CB110" s="7">
        <v>894187</v>
      </c>
      <c r="CC110" s="7">
        <v>2644773</v>
      </c>
      <c r="CD110" s="7">
        <v>831318</v>
      </c>
      <c r="CE110" s="7">
        <v>3712545</v>
      </c>
      <c r="CF110" s="7">
        <v>4754883</v>
      </c>
      <c r="CG110" s="7">
        <v>2893224</v>
      </c>
      <c r="CH110" s="7">
        <v>6360105</v>
      </c>
      <c r="CI110" s="7">
        <v>5210093</v>
      </c>
      <c r="CJ110" s="7">
        <v>7288235</v>
      </c>
      <c r="CK110" s="7">
        <v>4667369</v>
      </c>
      <c r="CL110" s="7">
        <v>8207698</v>
      </c>
      <c r="CM110" s="7">
        <v>5482471</v>
      </c>
      <c r="CN110" s="7">
        <v>3028345</v>
      </c>
      <c r="CO110" s="7">
        <v>3480441</v>
      </c>
      <c r="CP110" s="7">
        <v>4286968</v>
      </c>
      <c r="CQ110" s="7">
        <v>4292267</v>
      </c>
      <c r="CR110" s="7">
        <v>4630885</v>
      </c>
      <c r="CS110" s="7">
        <v>6413523</v>
      </c>
      <c r="CT110" s="7">
        <v>5325372</v>
      </c>
      <c r="CU110" s="7">
        <v>5655345</v>
      </c>
      <c r="CV110" s="7">
        <v>6450473</v>
      </c>
      <c r="CW110" s="7">
        <v>4838737</v>
      </c>
      <c r="CX110" s="7">
        <v>3733784</v>
      </c>
      <c r="CY110" s="7">
        <v>2478727</v>
      </c>
      <c r="CZ110" s="7">
        <v>3859601</v>
      </c>
      <c r="DA110" s="7">
        <v>5798622</v>
      </c>
      <c r="DB110" s="7">
        <v>5378627</v>
      </c>
      <c r="DC110" s="7">
        <v>5583277</v>
      </c>
      <c r="DD110" s="7">
        <v>3298433</v>
      </c>
      <c r="DE110" s="7">
        <v>8220471</v>
      </c>
      <c r="DF110" s="7">
        <v>773433</v>
      </c>
      <c r="DG110" s="7">
        <v>3599683</v>
      </c>
      <c r="DH110" s="7">
        <v>2302949</v>
      </c>
      <c r="DI110" s="7">
        <v>2150411</v>
      </c>
      <c r="DJ110" s="7">
        <v>2535800</v>
      </c>
      <c r="DK110" s="7">
        <v>3935467</v>
      </c>
      <c r="DL110" s="7">
        <v>1416422</v>
      </c>
      <c r="DM110" s="7">
        <v>4449069</v>
      </c>
      <c r="DN110" s="7">
        <v>2645929</v>
      </c>
      <c r="DO110" s="7">
        <v>4143275</v>
      </c>
      <c r="DP110" s="7">
        <v>3845671</v>
      </c>
      <c r="DQ110" s="7">
        <v>1819452</v>
      </c>
      <c r="DR110" s="7">
        <v>786674</v>
      </c>
      <c r="DS110" s="7">
        <v>722331</v>
      </c>
      <c r="DT110" s="7">
        <v>5038099</v>
      </c>
      <c r="DU110" s="7">
        <v>1674711</v>
      </c>
      <c r="DV110" s="7">
        <v>1178313</v>
      </c>
      <c r="DW110" s="7">
        <v>9440106</v>
      </c>
      <c r="DX110" s="7">
        <v>4113912</v>
      </c>
      <c r="DY110" s="7">
        <v>1939926</v>
      </c>
      <c r="DZ110" s="7">
        <v>7248031</v>
      </c>
      <c r="EA110" s="7">
        <v>4385623</v>
      </c>
      <c r="EB110" s="7">
        <v>3791818</v>
      </c>
      <c r="EC110" s="7">
        <v>3378057</v>
      </c>
      <c r="ED110" s="7">
        <v>1125679</v>
      </c>
      <c r="EE110" s="7">
        <v>3809928</v>
      </c>
      <c r="EF110" s="7">
        <v>1776860</v>
      </c>
      <c r="EG110" s="7">
        <v>1191962</v>
      </c>
      <c r="EH110" s="7">
        <v>1791590</v>
      </c>
      <c r="EI110" s="7">
        <v>4079464</v>
      </c>
      <c r="EJ110" s="7">
        <v>991313</v>
      </c>
      <c r="EK110" s="7">
        <v>1221267</v>
      </c>
      <c r="EL110" s="7">
        <v>1503222</v>
      </c>
      <c r="EM110" s="7">
        <v>1455711</v>
      </c>
      <c r="EN110" s="7">
        <v>4023424</v>
      </c>
      <c r="EO110" s="7">
        <v>5583151</v>
      </c>
      <c r="EP110" s="7">
        <v>3045224</v>
      </c>
      <c r="EQ110" s="7">
        <v>2638198</v>
      </c>
      <c r="ER110" s="7">
        <v>1881213</v>
      </c>
      <c r="ES110" s="7">
        <v>2633484</v>
      </c>
      <c r="ET110" s="7">
        <v>6986940</v>
      </c>
      <c r="EU110" s="7">
        <v>1199698</v>
      </c>
      <c r="EV110" s="7">
        <v>407601</v>
      </c>
      <c r="EW110" s="7">
        <v>3591220</v>
      </c>
      <c r="EX110" s="7">
        <v>1509591</v>
      </c>
      <c r="EY110" s="7">
        <v>3084226</v>
      </c>
      <c r="EZ110" s="7">
        <v>867187</v>
      </c>
      <c r="FA110" s="7">
        <v>5096604</v>
      </c>
      <c r="FB110" s="7">
        <v>2124570</v>
      </c>
      <c r="FC110" s="7">
        <v>2957001</v>
      </c>
      <c r="FD110" s="7">
        <v>1725549</v>
      </c>
      <c r="FE110" s="7">
        <v>5223072</v>
      </c>
      <c r="FF110" s="7">
        <v>4407635</v>
      </c>
      <c r="FG110" s="7">
        <v>605987</v>
      </c>
      <c r="FH110" s="7">
        <v>2284476</v>
      </c>
      <c r="FI110" s="7">
        <v>3468944</v>
      </c>
      <c r="FJ110" s="7">
        <v>2868051</v>
      </c>
      <c r="FK110" s="7">
        <v>5782385</v>
      </c>
      <c r="FL110" s="7">
        <v>1938520</v>
      </c>
      <c r="FM110" s="7">
        <v>10145111</v>
      </c>
      <c r="FN110" s="7">
        <v>5213069</v>
      </c>
      <c r="FO110" s="7">
        <v>7730163</v>
      </c>
      <c r="FP110" s="7">
        <v>2688480</v>
      </c>
      <c r="FQ110" s="7">
        <v>3033143</v>
      </c>
      <c r="FR110" s="7">
        <v>3848642</v>
      </c>
      <c r="FS110" s="7">
        <v>1240049</v>
      </c>
      <c r="FT110" s="7">
        <v>2275338</v>
      </c>
      <c r="FU110" s="7">
        <v>646714</v>
      </c>
      <c r="FV110" s="7">
        <v>24481183</v>
      </c>
      <c r="FW110" s="7">
        <v>6577717</v>
      </c>
      <c r="FX110" s="7">
        <v>4141563</v>
      </c>
      <c r="FY110" s="7">
        <v>4010387</v>
      </c>
      <c r="FZ110" s="7">
        <v>876929</v>
      </c>
      <c r="GA110" s="7">
        <v>1273222</v>
      </c>
      <c r="GB110" s="7">
        <v>2753324</v>
      </c>
      <c r="GC110" s="7">
        <v>2535800</v>
      </c>
      <c r="GD110" s="7">
        <v>13441741</v>
      </c>
      <c r="GE110" s="7">
        <v>2988761</v>
      </c>
      <c r="GF110" s="7">
        <v>2431944</v>
      </c>
      <c r="GG110" s="7">
        <v>1349294</v>
      </c>
      <c r="GH110" s="7">
        <v>3250358</v>
      </c>
      <c r="GI110" s="7">
        <v>564427</v>
      </c>
      <c r="GJ110" s="7">
        <v>4231626</v>
      </c>
      <c r="GK110" s="7">
        <v>1390683</v>
      </c>
      <c r="GL110" s="7">
        <v>2898519</v>
      </c>
      <c r="GM110" s="7">
        <v>8654101</v>
      </c>
      <c r="GN110" s="7">
        <v>269117</v>
      </c>
      <c r="GO110" s="7">
        <v>924332</v>
      </c>
      <c r="GP110" s="7">
        <v>1953360</v>
      </c>
      <c r="GQ110" s="7">
        <v>2290534</v>
      </c>
      <c r="GR110" s="7">
        <v>1899554</v>
      </c>
      <c r="GS110" s="7">
        <v>1471612</v>
      </c>
      <c r="GT110" s="7">
        <v>2670662</v>
      </c>
      <c r="GU110" s="7">
        <v>4789922</v>
      </c>
      <c r="GV110" s="7">
        <v>15848640</v>
      </c>
      <c r="GW110" s="7">
        <v>599122</v>
      </c>
      <c r="GX110" s="7">
        <v>3846096</v>
      </c>
      <c r="GY110" s="7">
        <v>4513186</v>
      </c>
      <c r="GZ110" s="7">
        <v>6280318</v>
      </c>
      <c r="HA110" s="7">
        <v>7405664</v>
      </c>
      <c r="HB110" s="131">
        <f>SUM(HB105:HB109)</f>
        <v>2416460</v>
      </c>
      <c r="HC110" s="7">
        <v>465258</v>
      </c>
      <c r="HD110" s="7">
        <v>1689226</v>
      </c>
      <c r="HE110" s="7">
        <v>5362837</v>
      </c>
      <c r="HF110" s="7">
        <v>5147989</v>
      </c>
      <c r="HG110" s="7">
        <v>1941673</v>
      </c>
      <c r="HH110" s="7">
        <v>5612536</v>
      </c>
      <c r="HI110" s="7">
        <v>3394259</v>
      </c>
      <c r="HJ110" s="7">
        <v>2022199</v>
      </c>
      <c r="HK110" s="7">
        <v>5062765</v>
      </c>
      <c r="HL110" s="7">
        <v>2375542</v>
      </c>
      <c r="HM110" s="7">
        <v>2175175</v>
      </c>
      <c r="HN110" s="7">
        <v>4628936</v>
      </c>
      <c r="HO110" s="7">
        <v>7111621</v>
      </c>
      <c r="HP110" s="7">
        <v>6235910</v>
      </c>
      <c r="HQ110" s="7">
        <v>4045078</v>
      </c>
      <c r="HR110" s="7">
        <v>1090170</v>
      </c>
      <c r="HS110" s="7">
        <v>3552527</v>
      </c>
      <c r="HT110" s="7">
        <v>5852818</v>
      </c>
      <c r="HU110" s="7">
        <v>3904123</v>
      </c>
      <c r="HV110" s="7">
        <v>3402205</v>
      </c>
      <c r="HW110" s="7">
        <v>1566401</v>
      </c>
      <c r="HX110" s="7">
        <v>5745437</v>
      </c>
      <c r="HY110" s="7">
        <v>2539392</v>
      </c>
      <c r="HZ110" s="7">
        <v>836857</v>
      </c>
      <c r="IA110" s="7">
        <v>3252400</v>
      </c>
      <c r="IB110" s="7">
        <v>1162820</v>
      </c>
      <c r="IC110" s="7">
        <v>479970</v>
      </c>
      <c r="ID110" s="7">
        <v>808059</v>
      </c>
      <c r="IE110" s="7">
        <v>3289079</v>
      </c>
      <c r="IF110" s="7">
        <v>1883455</v>
      </c>
      <c r="IG110" s="7">
        <v>419792</v>
      </c>
      <c r="IH110" s="7">
        <v>5649812</v>
      </c>
      <c r="II110" s="7">
        <v>770045</v>
      </c>
      <c r="IJ110" s="7">
        <v>1533531</v>
      </c>
      <c r="IK110" s="7">
        <v>1776247</v>
      </c>
      <c r="IL110" s="7">
        <v>4485476</v>
      </c>
      <c r="IM110" s="7">
        <v>1366132</v>
      </c>
      <c r="IN110" s="7">
        <v>1992300</v>
      </c>
      <c r="IO110" s="7">
        <v>2145215</v>
      </c>
      <c r="IP110" s="7">
        <v>3513561</v>
      </c>
      <c r="IQ110" s="7">
        <v>2935406</v>
      </c>
      <c r="IR110" s="7">
        <v>1733629</v>
      </c>
      <c r="IS110" s="7">
        <v>2612443</v>
      </c>
      <c r="IT110" s="7">
        <v>1602422</v>
      </c>
      <c r="IU110" s="7">
        <v>2491470</v>
      </c>
      <c r="IV110" s="7">
        <v>721109</v>
      </c>
      <c r="IW110" s="7">
        <v>2326758</v>
      </c>
      <c r="IX110" s="7">
        <v>498160</v>
      </c>
      <c r="IY110" s="7">
        <v>173640</v>
      </c>
      <c r="IZ110" s="7">
        <v>3258414</v>
      </c>
      <c r="JA110" s="7">
        <v>2138243</v>
      </c>
      <c r="JB110" s="7">
        <v>1089495</v>
      </c>
      <c r="JC110" s="7">
        <v>10260608</v>
      </c>
      <c r="JD110" s="7">
        <v>1056409</v>
      </c>
      <c r="JE110" s="7">
        <v>6481401</v>
      </c>
      <c r="JF110" s="7">
        <v>5605657</v>
      </c>
      <c r="JG110" s="7">
        <v>3274271</v>
      </c>
      <c r="JH110" s="7">
        <v>1721246</v>
      </c>
      <c r="JI110" s="7">
        <v>8829361</v>
      </c>
      <c r="JJ110" s="7">
        <v>7775481</v>
      </c>
      <c r="JK110" s="7">
        <v>10119815</v>
      </c>
      <c r="JL110" s="7">
        <v>6314655</v>
      </c>
      <c r="JM110" s="7">
        <v>8113209</v>
      </c>
      <c r="JN110" s="7">
        <v>8066244</v>
      </c>
      <c r="JO110" s="7">
        <v>8593083</v>
      </c>
      <c r="JP110" s="7">
        <v>7293268</v>
      </c>
      <c r="JQ110" s="7">
        <v>8789176</v>
      </c>
      <c r="JR110" s="7">
        <v>5922202</v>
      </c>
      <c r="JS110" s="7">
        <v>8288876</v>
      </c>
      <c r="JT110" s="7">
        <v>8644100</v>
      </c>
      <c r="JU110" s="7">
        <v>12300111</v>
      </c>
      <c r="JV110" s="7">
        <v>8567833</v>
      </c>
      <c r="JW110" s="7">
        <v>28061481</v>
      </c>
      <c r="JX110" s="7">
        <v>814955</v>
      </c>
      <c r="JY110" s="7">
        <v>4378543</v>
      </c>
      <c r="JZ110" s="7">
        <v>345534</v>
      </c>
      <c r="KA110" s="7">
        <v>2329602</v>
      </c>
      <c r="KB110" s="7">
        <v>4109293</v>
      </c>
      <c r="KC110" s="7">
        <v>2376064</v>
      </c>
      <c r="KD110" s="7">
        <v>1648266</v>
      </c>
      <c r="KE110" s="7">
        <v>4081310</v>
      </c>
      <c r="KF110" s="7">
        <v>7261180</v>
      </c>
      <c r="KG110" s="7">
        <v>1447524</v>
      </c>
      <c r="KH110" s="7">
        <v>2031058</v>
      </c>
      <c r="KI110" s="7">
        <v>2273883</v>
      </c>
      <c r="KJ110" s="7">
        <v>1170548</v>
      </c>
      <c r="KK110" s="7">
        <v>3241530</v>
      </c>
      <c r="KL110" s="7">
        <v>1297771</v>
      </c>
      <c r="KM110" s="7">
        <v>4867073</v>
      </c>
      <c r="KN110" s="7">
        <v>3381844</v>
      </c>
      <c r="KO110" s="7">
        <v>2416460</v>
      </c>
      <c r="KP110" s="7">
        <v>2088164</v>
      </c>
      <c r="KQ110" s="7">
        <v>2675909</v>
      </c>
      <c r="KR110" s="7">
        <v>389089</v>
      </c>
      <c r="KS110" s="7">
        <v>701777</v>
      </c>
      <c r="KT110" s="7">
        <v>3497421</v>
      </c>
      <c r="KU110" s="7">
        <v>1441065</v>
      </c>
      <c r="KV110" s="7">
        <v>2097055</v>
      </c>
      <c r="KW110" s="7">
        <v>1635842</v>
      </c>
      <c r="KX110" s="7">
        <v>1521537</v>
      </c>
      <c r="KY110" s="7">
        <v>1700223</v>
      </c>
      <c r="KZ110" s="7">
        <v>540446</v>
      </c>
      <c r="LA110" s="7">
        <v>2005238</v>
      </c>
      <c r="LB110" s="7">
        <v>7251744</v>
      </c>
      <c r="LC110" s="7">
        <v>4326757</v>
      </c>
      <c r="LD110" s="7">
        <v>4782506</v>
      </c>
      <c r="LE110" s="7">
        <v>5549145</v>
      </c>
      <c r="LF110" s="7">
        <v>2485406</v>
      </c>
      <c r="LG110" s="7">
        <v>10756350</v>
      </c>
      <c r="LH110" s="7">
        <v>2499088</v>
      </c>
      <c r="LI110" s="7">
        <v>1590603</v>
      </c>
      <c r="LJ110" s="7">
        <v>8116727</v>
      </c>
      <c r="LK110" s="7">
        <v>900425</v>
      </c>
      <c r="LL110" s="7">
        <v>718636</v>
      </c>
      <c r="LM110" s="7">
        <v>3252394</v>
      </c>
      <c r="LN110" s="7">
        <v>605951</v>
      </c>
      <c r="LO110" s="7">
        <v>6018340</v>
      </c>
      <c r="LP110" s="7">
        <v>17926456</v>
      </c>
      <c r="LQ110" s="7">
        <v>2097382</v>
      </c>
      <c r="LR110" s="7">
        <v>2349907</v>
      </c>
      <c r="LS110" s="7">
        <v>2016205</v>
      </c>
      <c r="LT110" s="7">
        <v>247456</v>
      </c>
      <c r="LU110" s="7">
        <v>5229437</v>
      </c>
      <c r="LV110" s="7">
        <v>1397571</v>
      </c>
      <c r="LW110" s="7">
        <v>1577668</v>
      </c>
      <c r="LX110" s="7">
        <v>2263444</v>
      </c>
      <c r="LY110" s="7">
        <v>2583112</v>
      </c>
      <c r="LZ110" s="7">
        <v>7078381</v>
      </c>
      <c r="MA110" s="7">
        <v>1169642</v>
      </c>
      <c r="MB110" s="7">
        <v>366214</v>
      </c>
      <c r="MC110" s="7">
        <v>1255276</v>
      </c>
      <c r="MD110" s="7">
        <v>787664</v>
      </c>
      <c r="ME110" s="7">
        <v>1758656</v>
      </c>
      <c r="MF110" s="7">
        <v>2834499</v>
      </c>
      <c r="MG110" s="7">
        <v>2080791</v>
      </c>
      <c r="MH110" s="7">
        <v>257539</v>
      </c>
      <c r="MI110" s="7">
        <v>462915</v>
      </c>
      <c r="MJ110" s="7">
        <v>2458817</v>
      </c>
      <c r="MK110" s="7">
        <v>294351</v>
      </c>
      <c r="ML110" s="7">
        <v>4278341</v>
      </c>
      <c r="MM110" s="7">
        <v>6762371</v>
      </c>
      <c r="MN110" s="7">
        <v>6399791</v>
      </c>
      <c r="MO110" s="7">
        <v>40371321</v>
      </c>
      <c r="MP110" s="7">
        <v>2386423</v>
      </c>
      <c r="MQ110" s="7">
        <v>2751853</v>
      </c>
      <c r="MR110" s="7">
        <v>3656031</v>
      </c>
      <c r="MS110" s="7">
        <v>3519821</v>
      </c>
      <c r="MT110" s="7">
        <v>4176849</v>
      </c>
      <c r="MU110" s="7">
        <v>1029522</v>
      </c>
      <c r="MV110" s="7">
        <v>4344525</v>
      </c>
      <c r="MW110" s="7">
        <v>744556</v>
      </c>
      <c r="MX110" s="7">
        <v>1411702</v>
      </c>
      <c r="MY110" s="7">
        <v>2792597</v>
      </c>
      <c r="MZ110" s="7">
        <v>7997462</v>
      </c>
      <c r="NA110" s="7">
        <v>600453</v>
      </c>
      <c r="NB110" s="7">
        <v>1270951</v>
      </c>
      <c r="NC110" s="7">
        <v>875790</v>
      </c>
      <c r="ND110" s="7">
        <v>551491</v>
      </c>
      <c r="NE110" s="7">
        <v>1506960</v>
      </c>
      <c r="NF110" s="7">
        <v>1316555</v>
      </c>
      <c r="NG110" s="7">
        <v>2758175</v>
      </c>
      <c r="NH110" s="7">
        <v>3463227</v>
      </c>
      <c r="NI110" s="7">
        <v>1454865</v>
      </c>
      <c r="NJ110" s="7">
        <v>2640817</v>
      </c>
      <c r="NK110" s="7">
        <v>2336743</v>
      </c>
      <c r="NL110" s="7">
        <v>1820109</v>
      </c>
      <c r="NM110" s="7">
        <v>2690623</v>
      </c>
      <c r="NN110" s="7">
        <v>2189763</v>
      </c>
      <c r="NO110" s="7">
        <v>1257762</v>
      </c>
      <c r="NP110" s="7">
        <v>4739982</v>
      </c>
      <c r="NQ110" s="7">
        <v>1924291</v>
      </c>
      <c r="NR110" s="7">
        <v>824721</v>
      </c>
      <c r="NS110" s="7">
        <v>1751069</v>
      </c>
      <c r="NT110" s="7">
        <v>814140</v>
      </c>
      <c r="NU110" s="7">
        <v>6291781</v>
      </c>
      <c r="NV110" s="7">
        <v>3818520</v>
      </c>
      <c r="NW110" s="7">
        <v>3935467</v>
      </c>
      <c r="NX110" s="7">
        <v>5889226</v>
      </c>
      <c r="NY110" s="7">
        <v>530478</v>
      </c>
      <c r="NZ110" s="7">
        <v>581931</v>
      </c>
      <c r="OA110" s="7">
        <v>4615815</v>
      </c>
      <c r="OB110" s="7">
        <v>19412919</v>
      </c>
      <c r="OC110" s="7">
        <v>6228320</v>
      </c>
      <c r="OD110" s="7">
        <v>912991</v>
      </c>
      <c r="OE110" s="7">
        <v>813467</v>
      </c>
      <c r="OF110" s="7">
        <v>4390553</v>
      </c>
      <c r="OG110" s="7">
        <v>4962989</v>
      </c>
      <c r="OH110" s="7">
        <v>1368752</v>
      </c>
      <c r="OI110" s="7">
        <v>5175256</v>
      </c>
      <c r="OJ110" s="7">
        <v>2094415</v>
      </c>
      <c r="OK110" s="7">
        <v>3496295</v>
      </c>
      <c r="OL110" s="7">
        <v>2191765</v>
      </c>
      <c r="OM110" s="7">
        <v>2759935</v>
      </c>
      <c r="ON110" s="7">
        <v>222438</v>
      </c>
      <c r="OO110" s="7">
        <v>6094663</v>
      </c>
      <c r="OP110" s="7">
        <v>221263</v>
      </c>
      <c r="OQ110" s="7">
        <v>5250602</v>
      </c>
      <c r="OR110" s="7">
        <v>2625885</v>
      </c>
      <c r="OS110" s="7">
        <v>4600555</v>
      </c>
      <c r="OT110" s="7">
        <v>2678435</v>
      </c>
      <c r="OU110" s="7">
        <v>1004059</v>
      </c>
      <c r="OV110" s="9"/>
      <c r="OW110" s="150">
        <f t="shared" si="16"/>
        <v>1663175638</v>
      </c>
      <c r="OX110" s="6">
        <f t="shared" si="17"/>
        <v>8344.45795850789</v>
      </c>
      <c r="OY110" s="153"/>
      <c r="OZ110" s="6"/>
      <c r="PA110" s="13"/>
      <c r="PB110" s="13"/>
      <c r="PC110" s="13"/>
      <c r="PD110" s="13"/>
      <c r="PE110" s="13"/>
      <c r="PF110" s="13"/>
      <c r="PG110" s="13"/>
      <c r="PH110" s="13"/>
      <c r="PI110" s="13"/>
      <c r="PJ110" s="13"/>
      <c r="PK110" s="13"/>
      <c r="PL110" s="13"/>
      <c r="PM110" s="13"/>
      <c r="PN110" s="13"/>
      <c r="PO110" s="13"/>
      <c r="PP110" s="13"/>
      <c r="PQ110" s="13"/>
      <c r="PR110" s="13"/>
      <c r="PS110" s="13"/>
      <c r="PT110" s="13"/>
      <c r="PU110" s="13"/>
    </row>
    <row r="111" spans="1:437" s="7" customFormat="1" ht="17" thickTop="1">
      <c r="A111" s="7" t="s">
        <v>59</v>
      </c>
      <c r="B111" s="61"/>
      <c r="C111" s="7">
        <v>0</v>
      </c>
      <c r="D111" s="7">
        <v>92194</v>
      </c>
      <c r="E111" s="7">
        <v>1497643</v>
      </c>
      <c r="F111" s="7">
        <v>357855</v>
      </c>
      <c r="G111" s="7">
        <v>618091</v>
      </c>
      <c r="H111" s="7">
        <v>176240</v>
      </c>
      <c r="I111" s="7">
        <v>113454</v>
      </c>
      <c r="J111" s="7">
        <v>97773</v>
      </c>
      <c r="L111" s="7">
        <v>319788</v>
      </c>
      <c r="M111" s="7">
        <v>288880</v>
      </c>
      <c r="N111" s="7">
        <v>188481</v>
      </c>
      <c r="O111" s="7">
        <v>93333</v>
      </c>
      <c r="P111" s="7">
        <v>221118</v>
      </c>
      <c r="Q111" s="7">
        <v>84701</v>
      </c>
      <c r="S111" s="7">
        <v>1</v>
      </c>
      <c r="T111" s="7">
        <v>413358</v>
      </c>
      <c r="U111" s="7">
        <v>122347</v>
      </c>
      <c r="V111" s="7">
        <v>382781</v>
      </c>
      <c r="W111" s="7">
        <v>210009</v>
      </c>
      <c r="X111" s="7">
        <v>236740</v>
      </c>
      <c r="Y111" s="7">
        <v>363004</v>
      </c>
      <c r="Z111" s="7">
        <v>362592</v>
      </c>
      <c r="AA111" s="7">
        <v>366485</v>
      </c>
      <c r="AB111" s="7">
        <v>399968</v>
      </c>
      <c r="AC111" s="7">
        <v>452525</v>
      </c>
      <c r="AD111" s="66">
        <v>2380079</v>
      </c>
      <c r="AE111" s="7">
        <v>0</v>
      </c>
      <c r="AF111" s="7">
        <v>494058</v>
      </c>
      <c r="AG111" s="7">
        <v>85986</v>
      </c>
      <c r="AH111" s="7">
        <v>61783</v>
      </c>
      <c r="AI111" s="7">
        <v>60895</v>
      </c>
      <c r="AJ111" s="7">
        <v>62273</v>
      </c>
      <c r="AK111" s="7">
        <v>61938</v>
      </c>
      <c r="AL111" s="7">
        <v>129908</v>
      </c>
      <c r="AM111" s="7">
        <v>88715</v>
      </c>
      <c r="AN111" s="7">
        <v>49467</v>
      </c>
      <c r="AO111" s="7">
        <v>58750</v>
      </c>
      <c r="AP111" s="7">
        <v>58147</v>
      </c>
      <c r="AQ111" s="7">
        <v>63650</v>
      </c>
      <c r="AR111" s="7">
        <v>61373</v>
      </c>
      <c r="AS111" s="7">
        <v>50321</v>
      </c>
      <c r="AT111" s="7">
        <v>77988</v>
      </c>
      <c r="AU111" s="7">
        <v>56931</v>
      </c>
      <c r="AV111" s="7">
        <v>41989</v>
      </c>
      <c r="AW111" s="7">
        <v>68668</v>
      </c>
      <c r="AX111" s="7">
        <v>43236</v>
      </c>
      <c r="AY111" s="7">
        <v>0</v>
      </c>
      <c r="AZ111" s="7">
        <v>58898</v>
      </c>
      <c r="BA111" s="7">
        <v>75547</v>
      </c>
      <c r="BB111" s="7">
        <v>294512</v>
      </c>
      <c r="BC111" s="7">
        <v>29885</v>
      </c>
      <c r="BD111" s="7">
        <v>365563</v>
      </c>
      <c r="BE111" s="7">
        <v>126057</v>
      </c>
      <c r="BF111" s="7">
        <v>177227</v>
      </c>
      <c r="BG111" s="7">
        <v>54321</v>
      </c>
      <c r="BH111" s="7">
        <v>618245</v>
      </c>
      <c r="BI111" s="7">
        <v>455</v>
      </c>
      <c r="BJ111" s="7">
        <v>2552907</v>
      </c>
      <c r="BK111" s="7">
        <v>793461</v>
      </c>
      <c r="BL111" s="7">
        <v>15956</v>
      </c>
      <c r="BM111" s="7">
        <v>0</v>
      </c>
      <c r="BN111" s="7">
        <v>141236</v>
      </c>
      <c r="BO111" s="7">
        <v>101801</v>
      </c>
      <c r="BP111" s="7">
        <v>107770</v>
      </c>
      <c r="BQ111" s="7">
        <v>107770</v>
      </c>
      <c r="BR111" s="7">
        <v>107770</v>
      </c>
      <c r="BS111" s="7">
        <v>107770</v>
      </c>
      <c r="BT111" s="7">
        <v>107770</v>
      </c>
      <c r="BU111" s="7">
        <v>107770</v>
      </c>
      <c r="BV111" s="7">
        <v>107770</v>
      </c>
      <c r="BW111" s="7">
        <v>107770</v>
      </c>
      <c r="BX111" s="7">
        <v>107770</v>
      </c>
      <c r="BY111" s="7">
        <v>107770</v>
      </c>
      <c r="BZ111" s="7">
        <v>107770</v>
      </c>
      <c r="CA111" s="7">
        <v>107770</v>
      </c>
      <c r="CB111" s="7">
        <v>0</v>
      </c>
      <c r="CC111" s="7">
        <v>178858</v>
      </c>
      <c r="CD111" s="7">
        <v>103292</v>
      </c>
      <c r="CE111" s="7">
        <v>285645</v>
      </c>
      <c r="CF111" s="7">
        <v>548822</v>
      </c>
      <c r="CG111" s="7">
        <v>33221</v>
      </c>
      <c r="CH111" s="7">
        <v>81427</v>
      </c>
      <c r="CI111" s="7">
        <v>70393</v>
      </c>
      <c r="CJ111" s="7">
        <v>110828</v>
      </c>
      <c r="CK111" s="7">
        <v>90476</v>
      </c>
      <c r="CL111" s="7">
        <v>92444</v>
      </c>
      <c r="CM111" s="7">
        <v>86187</v>
      </c>
      <c r="CN111" s="7">
        <v>387047</v>
      </c>
      <c r="CO111" s="7">
        <v>43110</v>
      </c>
      <c r="CP111" s="7">
        <v>67978</v>
      </c>
      <c r="CQ111" s="7">
        <v>71947</v>
      </c>
      <c r="CR111" s="7">
        <v>86841</v>
      </c>
      <c r="CS111" s="7">
        <v>101425</v>
      </c>
      <c r="CT111" s="7">
        <v>59178</v>
      </c>
      <c r="CU111" s="7">
        <v>87049</v>
      </c>
      <c r="CV111" s="7">
        <v>73812</v>
      </c>
      <c r="CW111" s="7">
        <v>73665</v>
      </c>
      <c r="CX111" s="7">
        <v>47526</v>
      </c>
      <c r="CY111" s="7">
        <v>22017</v>
      </c>
      <c r="CZ111" s="7">
        <v>79974</v>
      </c>
      <c r="DA111" s="7">
        <v>99303</v>
      </c>
      <c r="DB111" s="7">
        <v>86556</v>
      </c>
      <c r="DC111" s="7">
        <v>87551</v>
      </c>
      <c r="DD111" s="7">
        <v>62286</v>
      </c>
      <c r="DE111" s="7">
        <v>0</v>
      </c>
      <c r="DG111" s="7">
        <v>201949</v>
      </c>
      <c r="DH111" s="7">
        <v>291756</v>
      </c>
      <c r="DJ111" s="7">
        <v>517266</v>
      </c>
      <c r="DK111" s="7">
        <v>0</v>
      </c>
      <c r="DL111" s="7">
        <v>238116</v>
      </c>
      <c r="DM111" s="7">
        <v>231826</v>
      </c>
      <c r="DN111" s="7">
        <v>37650</v>
      </c>
      <c r="DO111" s="7">
        <v>394524</v>
      </c>
      <c r="DP111" s="7">
        <v>68606</v>
      </c>
      <c r="DQ111" s="7">
        <v>0</v>
      </c>
      <c r="DR111" s="7">
        <v>11714</v>
      </c>
      <c r="DS111" s="7">
        <v>96917</v>
      </c>
      <c r="DT111" s="7">
        <v>453322</v>
      </c>
      <c r="DU111" s="7">
        <v>157029</v>
      </c>
      <c r="DV111" s="7">
        <v>223283</v>
      </c>
      <c r="DW111" s="7">
        <v>1432871</v>
      </c>
      <c r="DX111" s="7">
        <v>169478</v>
      </c>
      <c r="DY111" s="7">
        <v>28037</v>
      </c>
      <c r="DZ111" s="7">
        <v>99719</v>
      </c>
      <c r="EA111" s="7">
        <v>567472</v>
      </c>
      <c r="EB111" s="7">
        <v>264958</v>
      </c>
      <c r="EC111" s="7">
        <v>217494</v>
      </c>
      <c r="ED111" s="7">
        <v>108669</v>
      </c>
      <c r="EF111" s="7">
        <v>24104</v>
      </c>
      <c r="EG111" s="7">
        <v>99715</v>
      </c>
      <c r="EH111" s="7">
        <v>28817</v>
      </c>
      <c r="EI111" s="7">
        <v>279592</v>
      </c>
      <c r="EJ111" s="7">
        <v>167092</v>
      </c>
      <c r="EK111" s="7">
        <v>207983</v>
      </c>
      <c r="EL111" s="7">
        <v>122365</v>
      </c>
      <c r="EM111" s="7">
        <v>36497</v>
      </c>
      <c r="EN111" s="7">
        <v>379092</v>
      </c>
      <c r="EO111" s="7">
        <v>280524</v>
      </c>
      <c r="EP111" s="7">
        <v>386402</v>
      </c>
      <c r="EQ111" s="7">
        <v>209793</v>
      </c>
      <c r="ER111" s="7">
        <v>191491</v>
      </c>
      <c r="ES111" s="7">
        <v>191491</v>
      </c>
      <c r="ET111" s="7">
        <v>341972</v>
      </c>
      <c r="EU111" s="7">
        <v>0</v>
      </c>
      <c r="EV111" s="7">
        <v>107770</v>
      </c>
      <c r="EW111" s="7">
        <v>286036</v>
      </c>
      <c r="EX111" s="7">
        <v>126109</v>
      </c>
      <c r="EY111" s="7">
        <v>370746</v>
      </c>
      <c r="EZ111" s="7">
        <v>133238</v>
      </c>
      <c r="FA111" s="7">
        <v>304908</v>
      </c>
      <c r="FB111" s="7">
        <v>191116</v>
      </c>
      <c r="FC111" s="7">
        <v>364422</v>
      </c>
      <c r="FD111" s="7">
        <v>147021</v>
      </c>
      <c r="FE111" s="7">
        <v>358834</v>
      </c>
      <c r="FF111" s="7">
        <v>0</v>
      </c>
      <c r="FG111" s="7">
        <v>95258</v>
      </c>
      <c r="FH111" s="7">
        <v>249366</v>
      </c>
      <c r="FI111" s="7">
        <v>240621</v>
      </c>
      <c r="FJ111" s="7">
        <v>187315</v>
      </c>
      <c r="FK111" s="7">
        <v>243422</v>
      </c>
      <c r="FL111" s="7">
        <v>192929</v>
      </c>
      <c r="FM111" s="7">
        <v>1028708</v>
      </c>
      <c r="FN111" s="7">
        <v>318228</v>
      </c>
      <c r="FO111" s="7">
        <v>504891</v>
      </c>
      <c r="FP111" s="7">
        <v>843271</v>
      </c>
      <c r="FQ111" s="7">
        <v>43524</v>
      </c>
      <c r="FR111" s="7">
        <v>496467</v>
      </c>
      <c r="FS111" s="7">
        <v>0</v>
      </c>
      <c r="FT111" s="7">
        <v>262869</v>
      </c>
      <c r="FU111" s="7">
        <v>133313</v>
      </c>
      <c r="FV111" s="7">
        <v>0</v>
      </c>
      <c r="FW111" s="7">
        <v>1274468</v>
      </c>
      <c r="FX111" s="7">
        <v>1187551</v>
      </c>
      <c r="FY111" s="7">
        <v>910265</v>
      </c>
      <c r="FZ111" s="7">
        <v>98550</v>
      </c>
      <c r="GA111" s="7">
        <v>47610</v>
      </c>
      <c r="GB111" s="7">
        <v>0</v>
      </c>
      <c r="GC111" s="7">
        <v>517266</v>
      </c>
      <c r="GD111" s="7">
        <v>1018535</v>
      </c>
      <c r="GE111" s="7">
        <v>38144</v>
      </c>
      <c r="GF111" s="7">
        <v>127279</v>
      </c>
      <c r="GG111" s="7">
        <v>1</v>
      </c>
      <c r="GH111" s="7">
        <v>41006</v>
      </c>
      <c r="GI111" s="7">
        <v>43104</v>
      </c>
      <c r="GJ111" s="7">
        <v>346665</v>
      </c>
      <c r="GK111" s="7">
        <v>165976</v>
      </c>
      <c r="GL111" s="7">
        <v>56588</v>
      </c>
      <c r="GN111" s="7">
        <v>23844</v>
      </c>
      <c r="GO111" s="7">
        <v>0</v>
      </c>
      <c r="GP111" s="7">
        <v>347692</v>
      </c>
      <c r="GQ111" s="7">
        <v>138172</v>
      </c>
      <c r="GR111" s="7">
        <v>277153</v>
      </c>
      <c r="GS111" s="7">
        <v>154086</v>
      </c>
      <c r="GT111" s="7">
        <v>65112</v>
      </c>
      <c r="GU111" s="7">
        <v>625764</v>
      </c>
      <c r="GV111" s="7">
        <v>1162769</v>
      </c>
      <c r="GW111" s="7">
        <v>11521</v>
      </c>
      <c r="GX111" s="7">
        <v>53918</v>
      </c>
      <c r="GY111" s="7">
        <v>53533</v>
      </c>
      <c r="GZ111" s="7">
        <v>73256</v>
      </c>
      <c r="HA111" s="7">
        <v>1167986</v>
      </c>
      <c r="HB111" s="129">
        <v>76206</v>
      </c>
      <c r="HC111" s="7">
        <v>47322</v>
      </c>
      <c r="HD111" s="7">
        <v>0</v>
      </c>
      <c r="HE111" s="7">
        <v>107036</v>
      </c>
      <c r="HF111" s="7">
        <v>131444</v>
      </c>
      <c r="HG111" s="7">
        <v>0</v>
      </c>
      <c r="HH111" s="7">
        <v>607635</v>
      </c>
      <c r="HI111" s="7">
        <v>386685</v>
      </c>
      <c r="HK111" s="7">
        <v>693134</v>
      </c>
      <c r="HL111" s="7">
        <v>243435</v>
      </c>
      <c r="HM111" s="7">
        <v>473712</v>
      </c>
      <c r="HN111" s="7">
        <v>842197</v>
      </c>
      <c r="HO111" s="7">
        <v>1300906</v>
      </c>
      <c r="HP111" s="7">
        <v>992420</v>
      </c>
      <c r="HQ111" s="7">
        <v>663301</v>
      </c>
      <c r="HR111" s="7">
        <v>102907</v>
      </c>
      <c r="HS111" s="7">
        <v>188027</v>
      </c>
      <c r="HT111" s="7">
        <v>614300</v>
      </c>
      <c r="HU111" s="7">
        <v>277423</v>
      </c>
      <c r="HV111" s="7">
        <v>159926</v>
      </c>
      <c r="HW111" s="7">
        <v>71438</v>
      </c>
      <c r="HX111" s="7">
        <v>88077</v>
      </c>
      <c r="HY111" s="7">
        <v>176370</v>
      </c>
      <c r="IA111" s="7">
        <v>133222</v>
      </c>
      <c r="IB111" s="7">
        <v>187818</v>
      </c>
      <c r="IC111" s="7">
        <v>54379</v>
      </c>
      <c r="ID111" s="7">
        <v>61337</v>
      </c>
      <c r="IE111" s="7">
        <v>0</v>
      </c>
      <c r="IF111" s="7">
        <v>23451</v>
      </c>
      <c r="IG111" s="7">
        <v>54075</v>
      </c>
      <c r="IH111" s="7">
        <v>509776</v>
      </c>
      <c r="II111" s="7">
        <v>81747</v>
      </c>
      <c r="IJ111" s="7">
        <v>145971</v>
      </c>
      <c r="IK111" s="7">
        <v>150762</v>
      </c>
      <c r="IL111" s="7">
        <v>292186</v>
      </c>
      <c r="IM111" s="7">
        <v>131039</v>
      </c>
      <c r="IO111" s="7">
        <v>175575</v>
      </c>
      <c r="IP111" s="7">
        <v>382475</v>
      </c>
      <c r="IQ111" s="7">
        <v>168196</v>
      </c>
      <c r="IR111" s="7">
        <v>211926</v>
      </c>
      <c r="IS111" s="7">
        <v>251645</v>
      </c>
      <c r="IT111" s="7">
        <v>214983</v>
      </c>
      <c r="IU111" s="7">
        <v>272968</v>
      </c>
      <c r="IV111" s="7">
        <v>105017</v>
      </c>
      <c r="IW111" s="7">
        <v>240390</v>
      </c>
      <c r="IX111" s="7">
        <v>63715</v>
      </c>
      <c r="IY111" s="7">
        <v>23720</v>
      </c>
      <c r="IZ111" s="7">
        <v>22858</v>
      </c>
      <c r="JA111" s="7">
        <v>42154</v>
      </c>
      <c r="JB111" s="7">
        <v>35366</v>
      </c>
      <c r="JC111" s="7">
        <v>532109</v>
      </c>
      <c r="JD111" s="7">
        <v>68202</v>
      </c>
      <c r="JE111" s="7">
        <v>266991</v>
      </c>
      <c r="JF111" s="7">
        <v>326319</v>
      </c>
      <c r="JG111" s="7">
        <v>169603</v>
      </c>
      <c r="JH111" s="7">
        <v>124521</v>
      </c>
      <c r="JI111" s="7">
        <v>566829.04</v>
      </c>
      <c r="JJ111" s="7">
        <v>499444</v>
      </c>
      <c r="JK111" s="7">
        <v>244984</v>
      </c>
      <c r="JL111" s="7">
        <v>142893</v>
      </c>
      <c r="JM111" s="7">
        <v>256024</v>
      </c>
      <c r="JN111" s="7">
        <v>400679</v>
      </c>
      <c r="JO111" s="7">
        <v>662394</v>
      </c>
      <c r="JP111" s="7">
        <v>269757.08</v>
      </c>
      <c r="JQ111" s="7">
        <v>378661</v>
      </c>
      <c r="JR111" s="7">
        <v>173626</v>
      </c>
      <c r="JS111" s="7">
        <v>438869</v>
      </c>
      <c r="JT111" s="7">
        <v>351031.81</v>
      </c>
      <c r="JU111" s="7">
        <v>563667</v>
      </c>
      <c r="JV111" s="7">
        <v>776799</v>
      </c>
      <c r="JW111" s="7">
        <v>354995</v>
      </c>
      <c r="JY111" s="7">
        <v>819388</v>
      </c>
      <c r="JZ111" s="7">
        <v>0</v>
      </c>
      <c r="KA111" s="7">
        <v>29977</v>
      </c>
      <c r="KB111" s="7">
        <v>217854</v>
      </c>
      <c r="KC111" s="7">
        <v>181228</v>
      </c>
      <c r="KD111" s="7">
        <v>0</v>
      </c>
      <c r="KE111" s="7">
        <v>320479</v>
      </c>
      <c r="KF111" s="7">
        <v>830456</v>
      </c>
      <c r="KG111" s="7">
        <v>97021</v>
      </c>
      <c r="KH111" s="7">
        <v>46869</v>
      </c>
      <c r="KI111" s="7">
        <v>222000</v>
      </c>
      <c r="KJ111" s="7">
        <v>94671</v>
      </c>
      <c r="KK111" s="7">
        <v>27000</v>
      </c>
      <c r="KL111" s="7">
        <v>168031</v>
      </c>
      <c r="KM111" s="7">
        <v>302736</v>
      </c>
      <c r="KN111" s="7">
        <v>644107</v>
      </c>
      <c r="KO111" s="7">
        <v>76206</v>
      </c>
      <c r="KP111" s="7">
        <v>122189</v>
      </c>
      <c r="KQ111" s="7">
        <v>0</v>
      </c>
      <c r="KR111" s="7">
        <v>0</v>
      </c>
      <c r="KT111" s="7">
        <v>374202</v>
      </c>
      <c r="KU111" s="7">
        <v>84017</v>
      </c>
      <c r="KW111" s="7">
        <v>29500</v>
      </c>
      <c r="KX111" s="7">
        <v>152900</v>
      </c>
      <c r="KY111" s="7">
        <v>0</v>
      </c>
      <c r="KZ111" s="7">
        <v>0</v>
      </c>
      <c r="LA111" s="7">
        <v>253737</v>
      </c>
      <c r="LB111" s="7">
        <v>565512</v>
      </c>
      <c r="LC111" s="7">
        <v>442186</v>
      </c>
      <c r="LD111" s="7">
        <v>137980</v>
      </c>
      <c r="LE111" s="7">
        <v>79412</v>
      </c>
      <c r="LF111" s="7">
        <v>389620</v>
      </c>
      <c r="LG111" s="7">
        <v>76992</v>
      </c>
      <c r="LH111" s="7">
        <v>377091</v>
      </c>
      <c r="LI111" s="7">
        <v>81513</v>
      </c>
      <c r="LJ111" s="7">
        <v>0</v>
      </c>
      <c r="LK111" s="7">
        <v>21914</v>
      </c>
      <c r="LL111" s="7">
        <v>0</v>
      </c>
      <c r="LM111" s="7">
        <v>0</v>
      </c>
      <c r="LO111" s="7">
        <v>507193</v>
      </c>
      <c r="LP111" s="7">
        <v>714745</v>
      </c>
      <c r="LQ111" s="7">
        <v>220550</v>
      </c>
      <c r="LS111" s="7">
        <v>198368</v>
      </c>
      <c r="LT111" s="7">
        <v>107770</v>
      </c>
      <c r="LU111" s="7">
        <v>0</v>
      </c>
      <c r="LW111" s="7">
        <v>261876</v>
      </c>
      <c r="LX111" s="7">
        <v>202720</v>
      </c>
      <c r="LY111" s="7">
        <v>594664</v>
      </c>
      <c r="LZ111" s="7">
        <v>1</v>
      </c>
      <c r="MA111" s="7">
        <v>121374</v>
      </c>
      <c r="MB111" s="7">
        <v>5748</v>
      </c>
      <c r="MD111" s="7">
        <v>0</v>
      </c>
      <c r="MF111" s="7">
        <v>0</v>
      </c>
      <c r="MG111" s="7">
        <v>119358</v>
      </c>
      <c r="MH111" s="7">
        <v>0</v>
      </c>
      <c r="MI111" s="7">
        <v>0</v>
      </c>
      <c r="ML111" s="7">
        <v>0</v>
      </c>
      <c r="MM111" s="7">
        <v>139382</v>
      </c>
      <c r="MN111" s="7">
        <v>0</v>
      </c>
      <c r="MO111" s="7">
        <v>2041648</v>
      </c>
      <c r="MP111" s="7">
        <v>340070</v>
      </c>
      <c r="MQ111" s="7">
        <v>282185</v>
      </c>
      <c r="MR111" s="7">
        <v>368811</v>
      </c>
      <c r="MS111" s="7">
        <v>93776</v>
      </c>
      <c r="MT111" s="7">
        <v>93776</v>
      </c>
      <c r="MU111" s="7">
        <v>140408</v>
      </c>
      <c r="MV111" s="7">
        <v>90268</v>
      </c>
      <c r="MW111" s="7">
        <v>142121</v>
      </c>
      <c r="MX111" s="7">
        <v>22779</v>
      </c>
      <c r="MY111" s="7">
        <v>252721</v>
      </c>
      <c r="MZ111" s="7">
        <v>197036</v>
      </c>
      <c r="NA111" s="7">
        <v>26682</v>
      </c>
      <c r="NB111" s="7">
        <v>0</v>
      </c>
      <c r="NC111" s="7">
        <v>91087</v>
      </c>
      <c r="ND111" s="7">
        <v>7521</v>
      </c>
      <c r="NE111" s="7">
        <v>56717</v>
      </c>
      <c r="NF111" s="7">
        <v>106909</v>
      </c>
      <c r="NG111" s="7">
        <v>412189</v>
      </c>
      <c r="NH111" s="7">
        <v>0</v>
      </c>
      <c r="NI111" s="7">
        <v>124023</v>
      </c>
      <c r="NJ111" s="7">
        <v>229076</v>
      </c>
      <c r="NK111" s="7">
        <v>158088</v>
      </c>
      <c r="NL111" s="7">
        <v>79278</v>
      </c>
      <c r="NM111" s="7">
        <v>212928</v>
      </c>
      <c r="NN111" s="7">
        <v>184912</v>
      </c>
      <c r="NO111" s="7">
        <v>0</v>
      </c>
      <c r="NP111" s="7">
        <v>565854</v>
      </c>
      <c r="NR111" s="7">
        <v>124910</v>
      </c>
      <c r="NS111" s="7">
        <v>44695</v>
      </c>
      <c r="NT111" s="7">
        <v>96009</v>
      </c>
      <c r="NU111" s="7">
        <v>550162</v>
      </c>
      <c r="NV111" s="7">
        <v>355840</v>
      </c>
      <c r="NW111" s="7">
        <v>0</v>
      </c>
      <c r="NX111" s="7">
        <v>565531</v>
      </c>
      <c r="NY111" s="7">
        <v>3940</v>
      </c>
      <c r="NZ111" s="7">
        <v>4868</v>
      </c>
      <c r="OA111" s="7">
        <v>556921</v>
      </c>
      <c r="OB111" s="7">
        <v>332877</v>
      </c>
      <c r="OC111" s="7">
        <v>914977</v>
      </c>
      <c r="OD111" s="7">
        <v>302647</v>
      </c>
      <c r="OE111" s="7">
        <v>20003</v>
      </c>
      <c r="OF111" s="7">
        <v>190567</v>
      </c>
      <c r="OG111" s="7">
        <v>428647</v>
      </c>
      <c r="OH111" s="7">
        <v>79307</v>
      </c>
      <c r="OI111" s="7">
        <v>243179</v>
      </c>
      <c r="OJ111" s="7">
        <v>0</v>
      </c>
      <c r="OK111" s="7">
        <v>42933</v>
      </c>
      <c r="OL111" s="7">
        <v>202257</v>
      </c>
      <c r="OM111" s="7">
        <v>604832</v>
      </c>
      <c r="ON111" s="7">
        <v>8272</v>
      </c>
      <c r="OO111" s="7">
        <v>78584</v>
      </c>
      <c r="OP111" s="7">
        <v>0</v>
      </c>
      <c r="OQ111" s="7">
        <v>1227945</v>
      </c>
      <c r="OS111" s="7">
        <v>0</v>
      </c>
      <c r="OT111" s="7">
        <v>0</v>
      </c>
      <c r="OU111" s="7">
        <v>0</v>
      </c>
      <c r="OV111" s="9"/>
      <c r="OW111" s="150">
        <f t="shared" si="16"/>
        <v>91061819.930000007</v>
      </c>
      <c r="OX111" s="6">
        <f t="shared" si="17"/>
        <v>456.87389273260925</v>
      </c>
      <c r="OY111" s="153"/>
      <c r="OZ111" s="6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</row>
    <row r="112" spans="1:437" s="7" customFormat="1">
      <c r="A112" s="7" t="s">
        <v>60</v>
      </c>
      <c r="B112" s="25">
        <v>633536</v>
      </c>
      <c r="C112" s="7">
        <v>5282778</v>
      </c>
      <c r="D112" s="7">
        <v>1083946</v>
      </c>
      <c r="E112" s="7">
        <v>8058970</v>
      </c>
      <c r="F112" s="7">
        <v>4349966</v>
      </c>
      <c r="G112" s="7">
        <v>5117269</v>
      </c>
      <c r="H112" s="7">
        <v>4751827</v>
      </c>
      <c r="I112" s="7">
        <v>809613</v>
      </c>
      <c r="J112" s="7">
        <v>1165778</v>
      </c>
      <c r="K112" s="7">
        <v>1327058</v>
      </c>
      <c r="L112" s="7">
        <v>2593701</v>
      </c>
      <c r="M112" s="7">
        <v>3141583</v>
      </c>
      <c r="N112" s="7">
        <v>769905</v>
      </c>
      <c r="O112" s="7">
        <v>123166</v>
      </c>
      <c r="P112" s="7">
        <v>625685</v>
      </c>
      <c r="Q112" s="7">
        <v>1031422</v>
      </c>
      <c r="R112" s="7">
        <v>2810972</v>
      </c>
      <c r="S112" s="7">
        <v>5487994</v>
      </c>
      <c r="T112" s="7">
        <v>3909302</v>
      </c>
      <c r="U112" s="7">
        <v>1460038</v>
      </c>
      <c r="V112" s="7">
        <v>2291846</v>
      </c>
      <c r="W112" s="7">
        <v>2280821</v>
      </c>
      <c r="X112" s="7">
        <v>2047112</v>
      </c>
      <c r="Y112" s="7">
        <v>3606635</v>
      </c>
      <c r="Z112" s="7">
        <v>4038336</v>
      </c>
      <c r="AA112" s="7">
        <v>3341066</v>
      </c>
      <c r="AB112" s="7">
        <v>3566160</v>
      </c>
      <c r="AC112" s="7">
        <v>3423196</v>
      </c>
      <c r="AD112" s="67">
        <f>AD110-AD111</f>
        <v>68235114</v>
      </c>
      <c r="AE112" s="7">
        <v>49932511</v>
      </c>
      <c r="AF112" s="7">
        <v>1880651</v>
      </c>
      <c r="AG112" s="7">
        <v>6418322</v>
      </c>
      <c r="AH112" s="7">
        <v>4203451</v>
      </c>
      <c r="AI112" s="7">
        <v>4065317</v>
      </c>
      <c r="AJ112" s="7">
        <v>4297017</v>
      </c>
      <c r="AK112" s="7">
        <v>4593683</v>
      </c>
      <c r="AL112" s="7">
        <v>5663306</v>
      </c>
      <c r="AM112" s="7">
        <v>6373575</v>
      </c>
      <c r="AN112" s="7">
        <v>7759603</v>
      </c>
      <c r="AO112" s="7">
        <v>3850353</v>
      </c>
      <c r="AP112" s="7">
        <v>3957385</v>
      </c>
      <c r="AQ112" s="7">
        <v>5789560</v>
      </c>
      <c r="AR112" s="7">
        <v>4967313</v>
      </c>
      <c r="AS112" s="7">
        <v>4113158</v>
      </c>
      <c r="AT112" s="7">
        <v>6466440</v>
      </c>
      <c r="AU112" s="7">
        <v>4750712</v>
      </c>
      <c r="AV112" s="7">
        <v>3780058</v>
      </c>
      <c r="AW112" s="7">
        <v>5742626</v>
      </c>
      <c r="AX112" s="7">
        <v>4126089</v>
      </c>
      <c r="AY112" s="7">
        <v>7858872</v>
      </c>
      <c r="AZ112" s="7">
        <v>6936981</v>
      </c>
      <c r="BA112" s="7">
        <v>7032609</v>
      </c>
      <c r="BB112" s="7">
        <v>474196</v>
      </c>
      <c r="BC112" s="7">
        <v>1102433</v>
      </c>
      <c r="BD112" s="7">
        <v>2808626</v>
      </c>
      <c r="BE112" s="7">
        <v>1607109</v>
      </c>
      <c r="BF112" s="7">
        <v>2873382</v>
      </c>
      <c r="BG112" s="7">
        <v>2099674</v>
      </c>
      <c r="BH112" s="7">
        <v>5140958</v>
      </c>
      <c r="BI112" s="7">
        <v>1152088</v>
      </c>
      <c r="BJ112" s="7">
        <v>12913388</v>
      </c>
      <c r="BK112" s="7">
        <v>17511610</v>
      </c>
      <c r="BL112" s="7">
        <v>1856892</v>
      </c>
      <c r="BM112" s="7">
        <v>631731</v>
      </c>
      <c r="BN112" s="7">
        <v>4357620</v>
      </c>
      <c r="BO112" s="7">
        <v>6703713</v>
      </c>
      <c r="BP112" s="7">
        <v>2859447</v>
      </c>
      <c r="BQ112" s="7">
        <v>4265200</v>
      </c>
      <c r="BR112" s="7">
        <v>3843816</v>
      </c>
      <c r="BS112" s="7">
        <v>3230444</v>
      </c>
      <c r="BT112" s="7">
        <v>1877669</v>
      </c>
      <c r="BU112" s="7">
        <v>5379764</v>
      </c>
      <c r="BV112" s="7">
        <v>4468098</v>
      </c>
      <c r="BW112" s="7">
        <v>4020770</v>
      </c>
      <c r="BX112" s="7">
        <v>924776</v>
      </c>
      <c r="BY112" s="7">
        <v>2672809</v>
      </c>
      <c r="BZ112" s="7">
        <v>3066145</v>
      </c>
      <c r="CA112" s="7">
        <v>6803701</v>
      </c>
      <c r="CB112" s="7">
        <v>894187</v>
      </c>
      <c r="CC112" s="7">
        <v>2465915</v>
      </c>
      <c r="CD112" s="7">
        <v>728026</v>
      </c>
      <c r="CE112" s="7">
        <v>3426900</v>
      </c>
      <c r="CF112" s="7">
        <v>4206061</v>
      </c>
      <c r="CG112" s="7">
        <v>2860003</v>
      </c>
      <c r="CH112" s="7">
        <v>6278678</v>
      </c>
      <c r="CI112" s="7">
        <v>5139700</v>
      </c>
      <c r="CJ112" s="7">
        <v>7177407</v>
      </c>
      <c r="CK112" s="7">
        <v>4576893</v>
      </c>
      <c r="CL112" s="7">
        <v>8115254</v>
      </c>
      <c r="CM112" s="7">
        <v>5396284</v>
      </c>
      <c r="CN112" s="7">
        <v>2641298</v>
      </c>
      <c r="CO112" s="7">
        <v>3437331</v>
      </c>
      <c r="CP112" s="7">
        <v>4218990</v>
      </c>
      <c r="CQ112" s="7">
        <v>4220320</v>
      </c>
      <c r="CR112" s="7">
        <v>4544044</v>
      </c>
      <c r="CS112" s="7">
        <v>6312098</v>
      </c>
      <c r="CT112" s="7">
        <v>5266194</v>
      </c>
      <c r="CU112" s="7">
        <v>5568296</v>
      </c>
      <c r="CV112" s="7">
        <v>6376661</v>
      </c>
      <c r="CW112" s="7">
        <v>4765072</v>
      </c>
      <c r="CX112" s="7">
        <v>3686258</v>
      </c>
      <c r="CY112" s="7">
        <v>2456710</v>
      </c>
      <c r="CZ112" s="7">
        <v>3779627</v>
      </c>
      <c r="DA112" s="7">
        <v>5699319</v>
      </c>
      <c r="DB112" s="7">
        <v>5292071</v>
      </c>
      <c r="DC112" s="7">
        <v>5495726</v>
      </c>
      <c r="DD112" s="7">
        <v>3236147</v>
      </c>
      <c r="DE112" s="7">
        <v>8220471</v>
      </c>
      <c r="DF112" s="7">
        <v>773433</v>
      </c>
      <c r="DG112" s="7">
        <v>3397734</v>
      </c>
      <c r="DH112" s="7">
        <v>2011193</v>
      </c>
      <c r="DI112" s="7">
        <v>2150411</v>
      </c>
      <c r="DJ112" s="7">
        <v>2018534</v>
      </c>
      <c r="DK112" s="7">
        <v>3935467</v>
      </c>
      <c r="DL112" s="7">
        <v>1178306</v>
      </c>
      <c r="DM112" s="7">
        <v>4217243</v>
      </c>
      <c r="DN112" s="7">
        <v>2608279</v>
      </c>
      <c r="DO112" s="7">
        <v>3748751</v>
      </c>
      <c r="DP112" s="7">
        <v>3777065</v>
      </c>
      <c r="DQ112" s="7">
        <v>1819452</v>
      </c>
      <c r="DR112" s="7">
        <v>774960</v>
      </c>
      <c r="DS112" s="7">
        <v>625414</v>
      </c>
      <c r="DT112" s="7">
        <v>4584777</v>
      </c>
      <c r="DU112" s="7">
        <v>1517682</v>
      </c>
      <c r="DV112" s="7">
        <v>955030</v>
      </c>
      <c r="DW112" s="7">
        <v>8007235</v>
      </c>
      <c r="DX112" s="7">
        <v>3944434</v>
      </c>
      <c r="DY112" s="7">
        <v>1911889</v>
      </c>
      <c r="DZ112" s="7">
        <v>7148312</v>
      </c>
      <c r="EA112" s="7">
        <v>3818151</v>
      </c>
      <c r="EB112" s="7">
        <v>3526860</v>
      </c>
      <c r="EC112" s="7">
        <v>3160563</v>
      </c>
      <c r="ED112" s="7">
        <v>1017010</v>
      </c>
      <c r="EE112" s="7">
        <v>3809928</v>
      </c>
      <c r="EF112" s="7">
        <v>1752756</v>
      </c>
      <c r="EG112" s="7">
        <v>1092247</v>
      </c>
      <c r="EH112" s="7">
        <v>1762773</v>
      </c>
      <c r="EI112" s="7">
        <v>3799872</v>
      </c>
      <c r="EJ112" s="7">
        <v>824221</v>
      </c>
      <c r="EK112" s="7">
        <v>1013284</v>
      </c>
      <c r="EL112" s="7">
        <v>1380857</v>
      </c>
      <c r="EM112" s="7">
        <v>1419214</v>
      </c>
      <c r="EN112" s="7">
        <v>3644332</v>
      </c>
      <c r="EO112" s="7">
        <v>5302627</v>
      </c>
      <c r="EP112" s="7">
        <v>2658932</v>
      </c>
      <c r="EQ112" s="7">
        <v>2428405</v>
      </c>
      <c r="ER112" s="7">
        <v>1689722</v>
      </c>
      <c r="ES112" s="7">
        <v>2441993</v>
      </c>
      <c r="ET112" s="7">
        <v>6644968</v>
      </c>
      <c r="EU112" s="7">
        <v>1199698</v>
      </c>
      <c r="EV112" s="7">
        <v>299831</v>
      </c>
      <c r="EW112" s="7">
        <v>3305184</v>
      </c>
      <c r="EX112" s="7">
        <v>1383482</v>
      </c>
      <c r="EY112" s="7">
        <v>2713480</v>
      </c>
      <c r="EZ112" s="7">
        <v>733949</v>
      </c>
      <c r="FA112" s="7">
        <v>4791696</v>
      </c>
      <c r="FB112" s="7">
        <v>1933454</v>
      </c>
      <c r="FC112" s="7">
        <v>2592579</v>
      </c>
      <c r="FD112" s="7">
        <v>1578528</v>
      </c>
      <c r="FE112" s="7">
        <v>4864238</v>
      </c>
      <c r="FF112" s="7">
        <v>4407635</v>
      </c>
      <c r="FG112" s="7">
        <v>510729</v>
      </c>
      <c r="FH112" s="7">
        <v>2035110</v>
      </c>
      <c r="FI112" s="7">
        <v>3228323</v>
      </c>
      <c r="FJ112" s="7">
        <v>2680736</v>
      </c>
      <c r="FK112" s="7">
        <v>5538963</v>
      </c>
      <c r="FL112" s="7">
        <v>1745591</v>
      </c>
      <c r="FM112" s="7">
        <v>9116403</v>
      </c>
      <c r="FN112" s="7">
        <v>4894841</v>
      </c>
      <c r="FO112" s="7">
        <v>7225272</v>
      </c>
      <c r="FP112" s="7">
        <v>1845209</v>
      </c>
      <c r="FQ112" s="7">
        <v>2989619</v>
      </c>
      <c r="FR112" s="7">
        <v>3352175</v>
      </c>
      <c r="FS112" s="7">
        <v>1240049</v>
      </c>
      <c r="FT112" s="7">
        <v>2012469</v>
      </c>
      <c r="FU112" s="7">
        <v>513401</v>
      </c>
      <c r="FV112" s="7">
        <v>24481183</v>
      </c>
      <c r="FW112" s="7">
        <v>5303249</v>
      </c>
      <c r="FX112" s="7">
        <v>2954012</v>
      </c>
      <c r="FY112" s="7">
        <v>3100122</v>
      </c>
      <c r="FZ112" s="7">
        <v>778379</v>
      </c>
      <c r="GA112" s="7">
        <v>1225612</v>
      </c>
      <c r="GB112" s="7">
        <v>2753324</v>
      </c>
      <c r="GC112" s="7">
        <v>2018534</v>
      </c>
      <c r="GD112" s="7">
        <v>12423206</v>
      </c>
      <c r="GE112" s="7">
        <v>2950617</v>
      </c>
      <c r="GF112" s="7">
        <v>2304665</v>
      </c>
      <c r="GG112" s="35">
        <v>1</v>
      </c>
      <c r="GH112" s="7">
        <v>3209352</v>
      </c>
      <c r="GI112" s="7">
        <v>521323</v>
      </c>
      <c r="GJ112" s="7">
        <v>3884961</v>
      </c>
      <c r="GK112" s="7">
        <v>1224707</v>
      </c>
      <c r="GL112" s="7">
        <v>2841931</v>
      </c>
      <c r="GM112" s="7">
        <v>8654101</v>
      </c>
      <c r="GN112" s="7">
        <v>245273</v>
      </c>
      <c r="GO112" s="7">
        <v>924332</v>
      </c>
      <c r="GP112" s="7">
        <v>1605668</v>
      </c>
      <c r="GQ112" s="7">
        <v>2152362</v>
      </c>
      <c r="GR112" s="7">
        <v>1622401</v>
      </c>
      <c r="GS112" s="7">
        <v>1317526</v>
      </c>
      <c r="GT112" s="7">
        <v>2605550</v>
      </c>
      <c r="GU112" s="7">
        <v>4164158</v>
      </c>
      <c r="GV112" s="7">
        <v>14685871</v>
      </c>
      <c r="GW112" s="7">
        <v>587601</v>
      </c>
      <c r="GX112" s="7">
        <v>3792178</v>
      </c>
      <c r="GY112" s="7">
        <v>4459653</v>
      </c>
      <c r="GZ112" s="7">
        <v>6207062</v>
      </c>
      <c r="HA112" s="7">
        <v>6237678</v>
      </c>
      <c r="HB112" s="129">
        <f>HB110-HB111</f>
        <v>2340254</v>
      </c>
      <c r="HC112" s="7">
        <v>417936</v>
      </c>
      <c r="HD112" s="7">
        <v>1689226</v>
      </c>
      <c r="HE112" s="7">
        <v>5255801</v>
      </c>
      <c r="HF112" s="7">
        <v>5016545</v>
      </c>
      <c r="HG112" s="7">
        <v>1941673</v>
      </c>
      <c r="HH112" s="7">
        <v>5004901</v>
      </c>
      <c r="HI112" s="7">
        <v>3007574</v>
      </c>
      <c r="HJ112" s="7">
        <v>2022199</v>
      </c>
      <c r="HK112" s="7">
        <v>4369631</v>
      </c>
      <c r="HL112" s="7">
        <v>2132107</v>
      </c>
      <c r="HM112" s="7">
        <v>1701463</v>
      </c>
      <c r="HN112" s="7">
        <v>3786739</v>
      </c>
      <c r="HO112" s="7">
        <v>5810715</v>
      </c>
      <c r="HP112" s="7">
        <v>5243490</v>
      </c>
      <c r="HQ112" s="7">
        <v>3381777</v>
      </c>
      <c r="HR112" s="7">
        <v>987263</v>
      </c>
      <c r="HS112" s="7">
        <v>3364500</v>
      </c>
      <c r="HT112" s="7">
        <v>5238518</v>
      </c>
      <c r="HU112" s="7">
        <v>3626700</v>
      </c>
      <c r="HV112" s="7">
        <v>3242279</v>
      </c>
      <c r="HW112" s="7">
        <v>1494963</v>
      </c>
      <c r="HX112" s="7">
        <v>5657360</v>
      </c>
      <c r="HY112" s="7">
        <v>2363022</v>
      </c>
      <c r="HZ112" s="7">
        <v>836857</v>
      </c>
      <c r="IA112" s="7">
        <v>3119178</v>
      </c>
      <c r="IB112" s="7">
        <v>975002</v>
      </c>
      <c r="IC112" s="7">
        <v>425591</v>
      </c>
      <c r="ID112" s="7">
        <v>746722</v>
      </c>
      <c r="IE112" s="7">
        <v>3289079</v>
      </c>
      <c r="IF112" s="7">
        <v>1860004</v>
      </c>
      <c r="IG112" s="7">
        <v>365717</v>
      </c>
      <c r="IH112" s="7">
        <v>5140036</v>
      </c>
      <c r="II112" s="7">
        <v>688298</v>
      </c>
      <c r="IJ112" s="7">
        <v>1387560</v>
      </c>
      <c r="IK112" s="7">
        <v>1625485</v>
      </c>
      <c r="IL112" s="7">
        <v>4193290</v>
      </c>
      <c r="IM112" s="7">
        <v>1235093</v>
      </c>
      <c r="IN112" s="7">
        <v>1992300</v>
      </c>
      <c r="IO112" s="7">
        <v>1969640</v>
      </c>
      <c r="IP112" s="7">
        <v>3131086</v>
      </c>
      <c r="IQ112" s="7">
        <v>2767210</v>
      </c>
      <c r="IR112" s="7">
        <v>1521703</v>
      </c>
      <c r="IS112" s="7">
        <v>2360798</v>
      </c>
      <c r="IT112" s="7">
        <v>1387439</v>
      </c>
      <c r="IU112" s="7">
        <v>2218502</v>
      </c>
      <c r="IV112" s="7">
        <v>616092</v>
      </c>
      <c r="IW112" s="7">
        <v>2086368</v>
      </c>
      <c r="IX112" s="7">
        <v>434445</v>
      </c>
      <c r="IY112" s="7">
        <v>149920</v>
      </c>
      <c r="IZ112" s="7">
        <v>3235556</v>
      </c>
      <c r="JA112" s="7">
        <v>2096089</v>
      </c>
      <c r="JB112" s="7">
        <v>1054129</v>
      </c>
      <c r="JC112" s="7">
        <v>9728499</v>
      </c>
      <c r="JD112" s="7">
        <v>988207</v>
      </c>
      <c r="JE112" s="7">
        <v>6214410</v>
      </c>
      <c r="JF112" s="7">
        <v>5279338</v>
      </c>
      <c r="JG112" s="7">
        <v>3104668</v>
      </c>
      <c r="JH112" s="7">
        <v>1596725</v>
      </c>
      <c r="JI112" s="7">
        <v>8262532</v>
      </c>
      <c r="JJ112" s="7">
        <v>7276037</v>
      </c>
      <c r="JK112" s="7">
        <v>9874831</v>
      </c>
      <c r="JL112" s="7">
        <v>6171762</v>
      </c>
      <c r="JM112" s="7">
        <v>7857185</v>
      </c>
      <c r="JN112" s="7">
        <v>7665565</v>
      </c>
      <c r="JO112" s="7">
        <v>7930689</v>
      </c>
      <c r="JP112" s="7">
        <v>7023511</v>
      </c>
      <c r="JQ112" s="7">
        <v>8410515</v>
      </c>
      <c r="JR112" s="7">
        <v>5748576</v>
      </c>
      <c r="JS112" s="7">
        <v>7850007</v>
      </c>
      <c r="JT112" s="7">
        <v>8293068</v>
      </c>
      <c r="JU112" s="7">
        <v>11736444</v>
      </c>
      <c r="JV112" s="7">
        <v>7791034</v>
      </c>
      <c r="JW112" s="7">
        <v>27706486</v>
      </c>
      <c r="JX112" s="7">
        <v>814955</v>
      </c>
      <c r="JY112" s="68">
        <f>JY110-JY111</f>
        <v>3559155</v>
      </c>
      <c r="JZ112" s="7">
        <v>345534</v>
      </c>
      <c r="KA112" s="7">
        <v>2299625</v>
      </c>
      <c r="KB112" s="7">
        <v>3891439</v>
      </c>
      <c r="KC112" s="7">
        <v>2194836</v>
      </c>
      <c r="KD112" s="7">
        <v>1648266</v>
      </c>
      <c r="KE112" s="7">
        <v>3760831</v>
      </c>
      <c r="KF112" s="7">
        <v>6430724</v>
      </c>
      <c r="KG112" s="7">
        <v>1350503</v>
      </c>
      <c r="KH112" s="7">
        <v>1984189</v>
      </c>
      <c r="KI112" s="7">
        <v>2051883</v>
      </c>
      <c r="KJ112" s="7">
        <v>1075877</v>
      </c>
      <c r="KK112" s="7">
        <v>3214530</v>
      </c>
      <c r="KL112" s="7">
        <v>1129740</v>
      </c>
      <c r="KM112" s="7">
        <v>4564337</v>
      </c>
      <c r="KN112" s="7">
        <v>2737737</v>
      </c>
      <c r="KO112" s="7">
        <v>2340254</v>
      </c>
      <c r="KP112" s="7">
        <v>1965975</v>
      </c>
      <c r="KQ112" s="7">
        <v>2675909</v>
      </c>
      <c r="KR112" s="7">
        <v>389089</v>
      </c>
      <c r="KS112" s="7">
        <v>701777</v>
      </c>
      <c r="KT112" s="7">
        <v>3123219</v>
      </c>
      <c r="KU112" s="7">
        <v>1357048</v>
      </c>
      <c r="KV112" s="7">
        <v>2097055</v>
      </c>
      <c r="KW112" s="7">
        <v>1606342</v>
      </c>
      <c r="KX112" s="7">
        <v>1368637</v>
      </c>
      <c r="KY112" s="7">
        <v>1700223</v>
      </c>
      <c r="KZ112" s="7">
        <v>540446</v>
      </c>
      <c r="LA112" s="7">
        <v>1751501</v>
      </c>
      <c r="LB112" s="7">
        <v>6686232</v>
      </c>
      <c r="LC112" s="7">
        <v>3884571</v>
      </c>
      <c r="LD112" s="7">
        <v>4644526</v>
      </c>
      <c r="LE112" s="7">
        <v>5469733</v>
      </c>
      <c r="LF112" s="7">
        <v>2095786</v>
      </c>
      <c r="LG112" s="7">
        <v>10679358</v>
      </c>
      <c r="LH112" s="7">
        <v>2121997</v>
      </c>
      <c r="LI112" s="7">
        <v>1509090</v>
      </c>
      <c r="LJ112" s="7">
        <v>8116727</v>
      </c>
      <c r="LK112" s="7">
        <v>878511</v>
      </c>
      <c r="LL112" s="7">
        <v>718636</v>
      </c>
      <c r="LM112" s="7">
        <v>3252394</v>
      </c>
      <c r="LN112" s="7">
        <v>605951</v>
      </c>
      <c r="LO112" s="7">
        <v>5511147</v>
      </c>
      <c r="LP112" s="7">
        <v>17211711</v>
      </c>
      <c r="LQ112" s="7">
        <v>1876832</v>
      </c>
      <c r="LR112" s="7">
        <v>2349907</v>
      </c>
      <c r="LS112" s="7">
        <v>1817837</v>
      </c>
      <c r="LT112" s="7">
        <v>139686</v>
      </c>
      <c r="LU112" s="7">
        <v>5229437</v>
      </c>
      <c r="LV112" s="7">
        <v>1397571</v>
      </c>
      <c r="LW112" s="7">
        <v>1315792</v>
      </c>
      <c r="LX112" s="7">
        <v>2060724</v>
      </c>
      <c r="LY112" s="7">
        <v>1988448</v>
      </c>
      <c r="LZ112" s="7">
        <v>7078380</v>
      </c>
      <c r="MA112" s="7">
        <v>1048268</v>
      </c>
      <c r="MB112" s="7">
        <v>360466</v>
      </c>
      <c r="MC112" s="7">
        <v>1255276</v>
      </c>
      <c r="MD112" s="7">
        <v>787664</v>
      </c>
      <c r="ME112" s="7">
        <v>1758656</v>
      </c>
      <c r="MF112" s="7">
        <v>2834499</v>
      </c>
      <c r="MG112" s="7">
        <v>1961433</v>
      </c>
      <c r="MH112" s="7">
        <v>257539</v>
      </c>
      <c r="MI112" s="7">
        <v>462915</v>
      </c>
      <c r="MJ112" s="7">
        <v>2458817</v>
      </c>
      <c r="MK112" s="7">
        <v>294351</v>
      </c>
      <c r="ML112" s="7">
        <v>4278341</v>
      </c>
      <c r="MM112" s="7">
        <v>6622989</v>
      </c>
      <c r="MN112" s="7">
        <v>6399791</v>
      </c>
      <c r="MO112" s="7">
        <v>38329673</v>
      </c>
      <c r="MP112" s="7">
        <v>2046353</v>
      </c>
      <c r="MQ112" s="7">
        <v>2469668</v>
      </c>
      <c r="MR112" s="7">
        <v>3287220</v>
      </c>
      <c r="MS112" s="7">
        <v>3426045</v>
      </c>
      <c r="MT112" s="7">
        <v>4083073</v>
      </c>
      <c r="MU112" s="7">
        <v>889114</v>
      </c>
      <c r="MV112" s="7">
        <v>4254257</v>
      </c>
      <c r="MW112" s="7">
        <v>602435</v>
      </c>
      <c r="MX112" s="7">
        <v>1388923</v>
      </c>
      <c r="MY112" s="7">
        <v>2539876</v>
      </c>
      <c r="MZ112" s="7">
        <v>7800426</v>
      </c>
      <c r="NA112" s="7">
        <v>573771</v>
      </c>
      <c r="NB112" s="7">
        <v>1270951</v>
      </c>
      <c r="NC112" s="7">
        <v>784703</v>
      </c>
      <c r="ND112" s="7">
        <v>543970</v>
      </c>
      <c r="NE112" s="7">
        <v>1450243</v>
      </c>
      <c r="NF112" s="7">
        <v>1209646</v>
      </c>
      <c r="NG112" s="7">
        <v>2345986</v>
      </c>
      <c r="NH112" s="7">
        <v>3463227</v>
      </c>
      <c r="NI112" s="7">
        <v>1330842</v>
      </c>
      <c r="NJ112" s="7">
        <v>2411741</v>
      </c>
      <c r="NK112" s="7">
        <v>2178655</v>
      </c>
      <c r="NL112" s="7">
        <v>1740831</v>
      </c>
      <c r="NM112" s="7">
        <v>2477695</v>
      </c>
      <c r="NN112" s="7">
        <v>2004851</v>
      </c>
      <c r="NO112" s="7">
        <v>1257762</v>
      </c>
      <c r="NP112" s="7">
        <v>4174128</v>
      </c>
      <c r="NQ112" s="7">
        <v>1924291</v>
      </c>
      <c r="NR112" s="7">
        <v>699811</v>
      </c>
      <c r="NS112" s="7">
        <v>1706374</v>
      </c>
      <c r="NT112" s="7">
        <v>718131</v>
      </c>
      <c r="NU112" s="7">
        <v>5741619</v>
      </c>
      <c r="NV112" s="7">
        <v>3462680</v>
      </c>
      <c r="NW112" s="7">
        <v>3935467</v>
      </c>
      <c r="NX112" s="7">
        <v>5323695</v>
      </c>
      <c r="NY112" s="7">
        <v>526538</v>
      </c>
      <c r="NZ112" s="7">
        <v>577063</v>
      </c>
      <c r="OA112" s="7">
        <v>4058894</v>
      </c>
      <c r="OB112" s="7">
        <v>19080042</v>
      </c>
      <c r="OC112" s="7">
        <v>5313343</v>
      </c>
      <c r="OD112" s="7">
        <v>610344</v>
      </c>
      <c r="OE112" s="7">
        <v>793464</v>
      </c>
      <c r="OF112" s="7">
        <v>4199986</v>
      </c>
      <c r="OG112" s="7">
        <v>4534342</v>
      </c>
      <c r="OH112" s="7">
        <v>1289445</v>
      </c>
      <c r="OI112" s="7">
        <v>4932077</v>
      </c>
      <c r="OJ112" s="7">
        <v>2094415</v>
      </c>
      <c r="OK112" s="7">
        <v>3453362</v>
      </c>
      <c r="OL112" s="7">
        <v>1989508</v>
      </c>
      <c r="OM112" s="7">
        <v>2155103</v>
      </c>
      <c r="ON112" s="7">
        <v>214166</v>
      </c>
      <c r="OO112" s="7">
        <v>6016079</v>
      </c>
      <c r="OP112" s="7">
        <v>221263</v>
      </c>
      <c r="OQ112" s="7">
        <v>4022657</v>
      </c>
      <c r="OR112" s="7">
        <v>2625885</v>
      </c>
      <c r="OS112" s="7">
        <v>4600555</v>
      </c>
      <c r="OT112" s="7">
        <v>2678435</v>
      </c>
      <c r="OU112" s="7">
        <v>1004059</v>
      </c>
      <c r="OV112" s="9"/>
      <c r="OW112" s="150">
        <f t="shared" si="16"/>
        <v>1570764636</v>
      </c>
      <c r="OX112" s="6">
        <f t="shared" si="17"/>
        <v>7880.8149712766226</v>
      </c>
      <c r="OY112" s="153"/>
      <c r="OZ112" s="6"/>
      <c r="PA112" s="13"/>
      <c r="PB112" s="13"/>
      <c r="PC112" s="13"/>
      <c r="PD112" s="13"/>
      <c r="PE112" s="13"/>
      <c r="PF112" s="13"/>
      <c r="PG112" s="13"/>
      <c r="PH112" s="13"/>
      <c r="PI112" s="13"/>
      <c r="PJ112" s="13"/>
      <c r="PK112" s="13"/>
      <c r="PL112" s="13"/>
      <c r="PM112" s="13"/>
      <c r="PN112" s="13"/>
      <c r="PO112" s="13"/>
      <c r="PP112" s="13"/>
      <c r="PQ112" s="13"/>
      <c r="PR112" s="13"/>
      <c r="PS112" s="13"/>
      <c r="PT112" s="13"/>
      <c r="PU112" s="13"/>
    </row>
    <row r="113" spans="1:437" s="35" customFormat="1">
      <c r="A113" s="46" t="s">
        <v>62</v>
      </c>
      <c r="OV113" s="9"/>
      <c r="OW113" s="46"/>
      <c r="OX113" s="168"/>
      <c r="OY113" s="153"/>
      <c r="OZ113" s="168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</row>
    <row r="114" spans="1:437" s="9" customFormat="1">
      <c r="A114" s="10" t="s">
        <v>63</v>
      </c>
      <c r="OW114" s="10"/>
      <c r="OX114" s="168"/>
      <c r="OY114" s="153"/>
      <c r="OZ114" s="168"/>
      <c r="PA114" s="13"/>
      <c r="PB114" s="13"/>
      <c r="PC114" s="13"/>
      <c r="PD114" s="13"/>
      <c r="PE114" s="13"/>
      <c r="PF114" s="13"/>
      <c r="PG114" s="13"/>
      <c r="PH114" s="13"/>
      <c r="PI114" s="13"/>
      <c r="PJ114" s="13"/>
      <c r="PK114" s="13"/>
      <c r="PL114" s="13"/>
      <c r="PM114" s="13"/>
      <c r="PN114" s="13"/>
      <c r="PO114" s="13"/>
      <c r="PP114" s="13"/>
      <c r="PQ114" s="13"/>
      <c r="PR114" s="13"/>
      <c r="PS114" s="13"/>
      <c r="PT114" s="13"/>
      <c r="PU114" s="13"/>
    </row>
    <row r="115" spans="1:437" s="7" customFormat="1">
      <c r="A115" s="7" t="s">
        <v>64</v>
      </c>
      <c r="B115" s="69">
        <v>0</v>
      </c>
      <c r="C115" s="7">
        <v>701348</v>
      </c>
      <c r="D115" s="69">
        <v>25562</v>
      </c>
      <c r="E115" s="7">
        <v>1106989</v>
      </c>
      <c r="F115" s="7">
        <v>654185</v>
      </c>
      <c r="G115" s="7">
        <v>585338</v>
      </c>
      <c r="H115" s="7">
        <v>635113</v>
      </c>
      <c r="I115" s="7">
        <v>141092</v>
      </c>
      <c r="J115" s="7">
        <v>0</v>
      </c>
      <c r="K115" s="7">
        <v>0</v>
      </c>
      <c r="L115" s="7">
        <v>382122</v>
      </c>
      <c r="M115" s="7">
        <v>115634</v>
      </c>
      <c r="N115" s="7">
        <v>0</v>
      </c>
      <c r="O115" s="7">
        <v>0</v>
      </c>
      <c r="P115" s="7">
        <v>0</v>
      </c>
      <c r="Q115" s="7">
        <v>4163</v>
      </c>
      <c r="R115" s="7">
        <v>0</v>
      </c>
      <c r="S115" s="7">
        <v>0</v>
      </c>
      <c r="T115" s="7">
        <v>1173</v>
      </c>
      <c r="U115" s="7">
        <v>7533</v>
      </c>
      <c r="V115" s="7">
        <v>0</v>
      </c>
      <c r="W115" s="7">
        <v>2181</v>
      </c>
      <c r="X115" s="7">
        <v>591</v>
      </c>
      <c r="Y115" s="7">
        <v>10648</v>
      </c>
      <c r="Z115" s="7">
        <v>1996</v>
      </c>
      <c r="AA115" s="7">
        <v>26837</v>
      </c>
      <c r="AB115" s="7">
        <v>0</v>
      </c>
      <c r="AC115" s="7">
        <v>3974</v>
      </c>
      <c r="AD115" s="69">
        <v>12251074</v>
      </c>
      <c r="AE115" s="7">
        <v>122981</v>
      </c>
      <c r="AF115" s="7">
        <v>13449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4000</v>
      </c>
      <c r="AT115" s="7">
        <v>0</v>
      </c>
      <c r="AU115" s="7">
        <v>0</v>
      </c>
      <c r="AV115" s="7">
        <v>0</v>
      </c>
      <c r="AW115" s="7">
        <v>75910</v>
      </c>
      <c r="AX115" s="7">
        <v>0</v>
      </c>
      <c r="AY115" s="7">
        <v>0</v>
      </c>
      <c r="AZ115" s="7">
        <v>0</v>
      </c>
      <c r="BA115" s="7">
        <v>0</v>
      </c>
      <c r="BB115" s="7">
        <v>80591</v>
      </c>
      <c r="BC115" s="7">
        <v>125058</v>
      </c>
      <c r="BD115" s="7">
        <v>497986</v>
      </c>
      <c r="BE115" s="7">
        <v>283793</v>
      </c>
      <c r="BF115" s="7">
        <v>469403</v>
      </c>
      <c r="BG115" s="7">
        <v>334940</v>
      </c>
      <c r="BH115" s="7">
        <v>120439</v>
      </c>
      <c r="BI115" s="7">
        <v>0</v>
      </c>
      <c r="BJ115" s="7">
        <v>622881</v>
      </c>
      <c r="BK115" s="7">
        <v>0</v>
      </c>
      <c r="BL115" s="7">
        <v>0</v>
      </c>
      <c r="BM115" s="7">
        <v>0</v>
      </c>
      <c r="BN115" s="7">
        <v>508915.23</v>
      </c>
      <c r="BO115" s="7">
        <v>1316271</v>
      </c>
      <c r="BP115" s="7">
        <v>300530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1049953</v>
      </c>
      <c r="CD115" s="7">
        <v>0</v>
      </c>
      <c r="CE115" s="7">
        <v>147972</v>
      </c>
      <c r="CF115" s="7">
        <v>128567</v>
      </c>
      <c r="CG115" s="7">
        <v>332466</v>
      </c>
      <c r="CH115" s="7">
        <v>885217</v>
      </c>
      <c r="CI115" s="7">
        <v>997824</v>
      </c>
      <c r="CJ115" s="7">
        <v>1510963</v>
      </c>
      <c r="CK115" s="7">
        <v>672452</v>
      </c>
      <c r="CL115" s="7">
        <v>2279112</v>
      </c>
      <c r="CM115" s="7">
        <v>813164</v>
      </c>
      <c r="CN115" s="7">
        <v>133603</v>
      </c>
      <c r="CO115" s="7">
        <v>63931</v>
      </c>
      <c r="CP115" s="7">
        <v>553935</v>
      </c>
      <c r="CQ115" s="7">
        <v>343723</v>
      </c>
      <c r="CR115" s="7">
        <v>59201</v>
      </c>
      <c r="CS115" s="7">
        <v>592920</v>
      </c>
      <c r="CT115" s="7">
        <v>2739090</v>
      </c>
      <c r="CU115" s="7">
        <v>70612</v>
      </c>
      <c r="CV115" s="7">
        <v>516814</v>
      </c>
      <c r="CW115" s="7">
        <v>712252</v>
      </c>
      <c r="CX115" s="7">
        <v>272890</v>
      </c>
      <c r="CY115" s="7">
        <v>175116</v>
      </c>
      <c r="CZ115" s="7">
        <v>405825</v>
      </c>
      <c r="DA115" s="7">
        <v>745637</v>
      </c>
      <c r="DB115" s="7">
        <v>626204</v>
      </c>
      <c r="DC115" s="7">
        <v>788631</v>
      </c>
      <c r="DD115" s="7">
        <v>586</v>
      </c>
      <c r="DE115" s="7">
        <v>2385914</v>
      </c>
      <c r="DF115" s="7">
        <v>347</v>
      </c>
      <c r="DG115" s="7">
        <v>0</v>
      </c>
      <c r="DH115" s="7">
        <v>0</v>
      </c>
      <c r="DI115" s="7">
        <v>120292</v>
      </c>
      <c r="DJ115" s="7">
        <v>272677</v>
      </c>
      <c r="DK115" s="7">
        <v>60793</v>
      </c>
      <c r="DL115" s="7">
        <v>0</v>
      </c>
      <c r="DM115" s="7">
        <v>1134888</v>
      </c>
      <c r="DN115" s="7">
        <v>573042</v>
      </c>
      <c r="DO115" s="7">
        <v>0</v>
      </c>
      <c r="DP115" s="7">
        <v>734037</v>
      </c>
      <c r="DQ115" s="7">
        <v>0</v>
      </c>
      <c r="DR115" s="7">
        <v>0</v>
      </c>
      <c r="DS115" s="7">
        <v>2037</v>
      </c>
      <c r="DT115" s="7">
        <v>760739</v>
      </c>
      <c r="DU115" s="7">
        <v>219213</v>
      </c>
      <c r="DV115" s="7">
        <v>0</v>
      </c>
      <c r="DW115" s="7">
        <v>495524</v>
      </c>
      <c r="DX115" s="7">
        <v>66513</v>
      </c>
      <c r="DY115" s="7">
        <v>177090</v>
      </c>
      <c r="DZ115" s="7">
        <v>860244</v>
      </c>
      <c r="EA115" s="7">
        <v>177750</v>
      </c>
      <c r="EB115" s="7">
        <v>119875</v>
      </c>
      <c r="EC115" s="7">
        <v>621528</v>
      </c>
      <c r="ED115" s="7">
        <v>3033</v>
      </c>
      <c r="EE115" s="7">
        <v>31242</v>
      </c>
      <c r="EF115" s="7">
        <v>0</v>
      </c>
      <c r="EG115" s="7">
        <v>0</v>
      </c>
      <c r="EH115" s="7">
        <v>0</v>
      </c>
      <c r="EK115" s="7">
        <v>0</v>
      </c>
      <c r="EL115" s="7">
        <v>0</v>
      </c>
      <c r="EM115" s="7">
        <v>46645</v>
      </c>
      <c r="EN115" s="7">
        <v>340708</v>
      </c>
      <c r="EO115" s="7">
        <v>431647</v>
      </c>
      <c r="EP115" s="7">
        <v>247575</v>
      </c>
      <c r="EQ115" s="7">
        <v>225203</v>
      </c>
      <c r="ER115" s="7">
        <v>0</v>
      </c>
      <c r="ES115" s="7">
        <v>0</v>
      </c>
      <c r="ET115" s="7">
        <v>1102483</v>
      </c>
      <c r="EU115" s="7">
        <v>0</v>
      </c>
      <c r="EV115" s="7">
        <v>10954</v>
      </c>
      <c r="EW115" s="7">
        <v>114402</v>
      </c>
      <c r="EX115" s="7">
        <v>107122</v>
      </c>
      <c r="EY115" s="7">
        <v>35943</v>
      </c>
      <c r="EZ115" s="7">
        <v>0</v>
      </c>
      <c r="FA115" s="7">
        <v>0</v>
      </c>
      <c r="FB115" s="7">
        <v>31070</v>
      </c>
      <c r="FC115" s="7">
        <v>18263</v>
      </c>
      <c r="FD115" s="7">
        <v>12951</v>
      </c>
      <c r="FE115" s="7">
        <v>543794</v>
      </c>
      <c r="FF115" s="7">
        <v>98544</v>
      </c>
      <c r="FG115" s="7">
        <v>8257</v>
      </c>
      <c r="FH115" s="7">
        <v>276665</v>
      </c>
      <c r="FI115" s="7">
        <v>420122</v>
      </c>
      <c r="FJ115" s="7">
        <v>371951</v>
      </c>
      <c r="FK115" s="7">
        <v>1121049</v>
      </c>
      <c r="FL115" s="7">
        <v>256033</v>
      </c>
      <c r="FM115" s="7">
        <v>1137609</v>
      </c>
      <c r="FN115" s="7">
        <v>50488</v>
      </c>
      <c r="FO115" s="7">
        <v>1294838</v>
      </c>
      <c r="FP115" s="7">
        <v>476247</v>
      </c>
      <c r="FQ115" s="7">
        <v>0</v>
      </c>
      <c r="FR115" s="7">
        <v>464494</v>
      </c>
      <c r="FS115" s="7">
        <v>0</v>
      </c>
      <c r="FT115" s="7">
        <v>0</v>
      </c>
      <c r="FV115" s="7">
        <v>0</v>
      </c>
      <c r="FW115" s="7">
        <v>244271</v>
      </c>
      <c r="FX115" s="7">
        <v>0</v>
      </c>
      <c r="FY115" s="7">
        <v>0</v>
      </c>
      <c r="FZ115" s="7">
        <v>0</v>
      </c>
      <c r="GA115" s="7">
        <v>0</v>
      </c>
      <c r="GB115" s="7">
        <v>517</v>
      </c>
      <c r="GC115" s="7">
        <v>272677</v>
      </c>
      <c r="GD115" s="7">
        <v>830223</v>
      </c>
      <c r="GE115" s="7">
        <v>386631</v>
      </c>
      <c r="GF115" s="7">
        <v>4649</v>
      </c>
      <c r="GG115" s="7">
        <v>46595</v>
      </c>
      <c r="GH115" s="7">
        <v>120523</v>
      </c>
      <c r="GI115" s="7">
        <v>0</v>
      </c>
      <c r="GJ115" s="7">
        <v>380281</v>
      </c>
      <c r="GK115" s="7">
        <v>0</v>
      </c>
      <c r="GL115" s="7">
        <v>339274</v>
      </c>
      <c r="GM115" s="7">
        <v>1472</v>
      </c>
      <c r="GO115" s="7">
        <v>0</v>
      </c>
      <c r="GP115" s="7">
        <v>5509</v>
      </c>
      <c r="GQ115" s="7">
        <v>15610</v>
      </c>
      <c r="GR115" s="7">
        <v>415338</v>
      </c>
      <c r="GS115" s="7">
        <v>74075</v>
      </c>
      <c r="GT115" s="7">
        <v>1621</v>
      </c>
      <c r="GU115" s="7">
        <v>182299</v>
      </c>
      <c r="GV115" s="7">
        <v>711823</v>
      </c>
      <c r="GW115" s="7">
        <v>22808</v>
      </c>
      <c r="GX115" s="7">
        <v>579798</v>
      </c>
      <c r="GY115" s="7">
        <v>806050</v>
      </c>
      <c r="GZ115" s="7">
        <v>13556</v>
      </c>
      <c r="HA115" s="7">
        <v>818745.38</v>
      </c>
      <c r="HB115" s="132">
        <v>379413</v>
      </c>
      <c r="HC115" s="7">
        <v>19792</v>
      </c>
      <c r="HD115" s="7">
        <v>0</v>
      </c>
      <c r="HE115" s="7">
        <v>504365</v>
      </c>
      <c r="HF115" s="7">
        <v>504365</v>
      </c>
      <c r="HG115" s="7">
        <v>11973</v>
      </c>
      <c r="HI115" s="7">
        <v>142127</v>
      </c>
      <c r="HJ115" s="7">
        <v>0</v>
      </c>
      <c r="HK115" s="7">
        <v>19027</v>
      </c>
      <c r="HL115" s="7">
        <v>0</v>
      </c>
      <c r="HM115" s="7">
        <v>0</v>
      </c>
      <c r="HN115" s="7">
        <v>18</v>
      </c>
      <c r="HO115" s="7">
        <v>16382</v>
      </c>
      <c r="HP115" s="7">
        <v>27477</v>
      </c>
      <c r="HQ115" s="7">
        <v>322186</v>
      </c>
      <c r="HR115" s="7">
        <v>0</v>
      </c>
      <c r="HS115" s="7">
        <v>0</v>
      </c>
      <c r="HT115" s="7">
        <v>0</v>
      </c>
      <c r="HU115" s="7">
        <v>0</v>
      </c>
      <c r="HV115" s="7">
        <v>0</v>
      </c>
      <c r="HW115" s="7">
        <v>0</v>
      </c>
      <c r="HX115" s="7">
        <v>0</v>
      </c>
      <c r="HY115" s="7">
        <v>0</v>
      </c>
      <c r="HZ115" s="7">
        <v>0</v>
      </c>
      <c r="IA115" s="7">
        <v>0</v>
      </c>
      <c r="IB115" s="7">
        <v>80360</v>
      </c>
      <c r="IC115" s="7">
        <v>10691</v>
      </c>
      <c r="ID115" s="7">
        <v>435</v>
      </c>
      <c r="IE115" s="7">
        <v>0</v>
      </c>
      <c r="IF115" s="7">
        <v>8980</v>
      </c>
      <c r="IG115" s="7">
        <v>0</v>
      </c>
      <c r="IH115" s="7">
        <v>905811</v>
      </c>
      <c r="II115" s="7">
        <v>0</v>
      </c>
      <c r="IJ115" s="7">
        <v>0</v>
      </c>
      <c r="IK115" s="7">
        <v>0</v>
      </c>
      <c r="IL115" s="7">
        <v>907</v>
      </c>
      <c r="IM115" s="7">
        <v>0</v>
      </c>
      <c r="IN115" s="7">
        <v>0</v>
      </c>
      <c r="IO115" s="7">
        <v>4803</v>
      </c>
      <c r="IP115" s="7">
        <v>0</v>
      </c>
      <c r="IQ115" s="7">
        <v>16369</v>
      </c>
      <c r="IR115" s="7">
        <v>0</v>
      </c>
      <c r="IS115" s="7">
        <v>9206</v>
      </c>
      <c r="IT115" s="7">
        <v>4603</v>
      </c>
      <c r="IU115" s="7">
        <v>0</v>
      </c>
      <c r="IV115" s="7">
        <v>0</v>
      </c>
      <c r="IW115" s="7">
        <v>14647</v>
      </c>
      <c r="IX115" s="7">
        <v>4131</v>
      </c>
      <c r="IY115" s="7">
        <v>0</v>
      </c>
      <c r="IZ115" s="7">
        <v>121463</v>
      </c>
      <c r="JA115" s="7">
        <v>122452</v>
      </c>
      <c r="JB115" s="7">
        <v>123372</v>
      </c>
      <c r="JC115" s="7">
        <v>572919</v>
      </c>
      <c r="JD115" s="7">
        <v>411</v>
      </c>
      <c r="JE115" s="7">
        <v>489623</v>
      </c>
      <c r="JF115" s="7">
        <v>559793</v>
      </c>
      <c r="JG115" s="7">
        <v>154413</v>
      </c>
      <c r="JH115" s="7">
        <v>3913</v>
      </c>
      <c r="JI115" s="7">
        <v>1137903</v>
      </c>
      <c r="JJ115" s="7">
        <v>938510</v>
      </c>
      <c r="JK115" s="7">
        <v>1423961.43</v>
      </c>
      <c r="JL115" s="7">
        <v>867629.04</v>
      </c>
      <c r="JM115" s="7">
        <v>1015055.75</v>
      </c>
      <c r="JN115" s="7">
        <v>805887</v>
      </c>
      <c r="JO115" s="7">
        <v>925775</v>
      </c>
      <c r="JP115" s="7">
        <v>899542.8</v>
      </c>
      <c r="JQ115" s="7">
        <v>1211646</v>
      </c>
      <c r="JR115" s="7">
        <v>701673</v>
      </c>
      <c r="JS115" s="7">
        <v>1031000</v>
      </c>
      <c r="JT115" s="7">
        <v>1106295</v>
      </c>
      <c r="JU115" s="7">
        <v>1148989</v>
      </c>
      <c r="JV115" s="7">
        <v>1136575</v>
      </c>
      <c r="JW115" s="7">
        <v>4047972</v>
      </c>
      <c r="JX115" s="7">
        <v>0</v>
      </c>
      <c r="JY115" s="7">
        <v>0</v>
      </c>
      <c r="JZ115" s="7">
        <v>0</v>
      </c>
      <c r="KA115" s="7">
        <v>0</v>
      </c>
      <c r="KB115" s="7">
        <v>11950</v>
      </c>
      <c r="KC115" s="7">
        <v>0</v>
      </c>
      <c r="KD115" s="7">
        <v>0</v>
      </c>
      <c r="KE115" s="7">
        <v>163777</v>
      </c>
      <c r="KF115" s="7">
        <v>1056257</v>
      </c>
      <c r="KG115" s="7">
        <v>0</v>
      </c>
      <c r="KH115" s="7">
        <v>38177</v>
      </c>
      <c r="KI115" s="7">
        <v>12122</v>
      </c>
      <c r="KJ115" s="7">
        <v>0</v>
      </c>
      <c r="KK115" s="7">
        <v>381935</v>
      </c>
      <c r="KL115" s="7">
        <v>23862</v>
      </c>
      <c r="KM115" s="7">
        <v>0</v>
      </c>
      <c r="KN115" s="7">
        <v>230250</v>
      </c>
      <c r="KO115" s="7">
        <v>379413</v>
      </c>
      <c r="KP115" s="7">
        <v>0</v>
      </c>
      <c r="KQ115" s="7">
        <v>0</v>
      </c>
      <c r="KR115" s="7">
        <v>0</v>
      </c>
      <c r="KS115" s="7">
        <v>0</v>
      </c>
      <c r="KT115" s="7">
        <v>358206</v>
      </c>
      <c r="KU115" s="7">
        <v>111158</v>
      </c>
      <c r="KV115" s="7">
        <v>0</v>
      </c>
      <c r="KW115" s="7">
        <v>54735</v>
      </c>
      <c r="KX115" s="7">
        <v>29052</v>
      </c>
      <c r="KY115" s="7">
        <v>174705</v>
      </c>
      <c r="KZ115" s="7">
        <v>0</v>
      </c>
      <c r="LA115" s="7">
        <v>90074</v>
      </c>
      <c r="LB115" s="7">
        <v>64941</v>
      </c>
      <c r="LC115" s="7">
        <v>0</v>
      </c>
      <c r="LD115" s="7">
        <v>280831</v>
      </c>
      <c r="LE115" s="7">
        <v>229135</v>
      </c>
      <c r="LF115" s="7">
        <v>0</v>
      </c>
      <c r="LG115" s="7">
        <v>0</v>
      </c>
      <c r="LH115" s="7">
        <v>1531</v>
      </c>
      <c r="LI115" s="7">
        <v>10939</v>
      </c>
      <c r="LJ115" s="7">
        <v>0</v>
      </c>
      <c r="LK115" s="7">
        <v>110262</v>
      </c>
      <c r="LL115" s="7">
        <v>24410</v>
      </c>
      <c r="LM115" s="7">
        <v>0</v>
      </c>
      <c r="LN115" s="7">
        <v>10117</v>
      </c>
      <c r="LO115" s="7">
        <v>123928</v>
      </c>
      <c r="LP115" s="7">
        <v>2125325.04</v>
      </c>
      <c r="LQ115" s="7">
        <v>195593</v>
      </c>
      <c r="LR115" s="7">
        <v>235110</v>
      </c>
      <c r="LS115" s="7">
        <v>0</v>
      </c>
      <c r="LT115" s="7">
        <v>0</v>
      </c>
      <c r="LU115" s="7">
        <v>0</v>
      </c>
      <c r="LV115" s="7">
        <v>30853</v>
      </c>
      <c r="LW115" s="7">
        <v>0</v>
      </c>
      <c r="LX115" s="7">
        <v>0</v>
      </c>
      <c r="LY115" s="7">
        <v>464305</v>
      </c>
      <c r="LZ115" s="35">
        <v>0</v>
      </c>
      <c r="MA115" s="7">
        <v>0</v>
      </c>
      <c r="MB115" s="7">
        <v>0</v>
      </c>
      <c r="MC115" s="7">
        <v>0</v>
      </c>
      <c r="MD115" s="7">
        <v>0</v>
      </c>
      <c r="ME115" s="7">
        <v>0</v>
      </c>
      <c r="MF115" s="7">
        <v>0</v>
      </c>
      <c r="MG115" s="70">
        <v>125000</v>
      </c>
      <c r="MI115" s="7">
        <v>0</v>
      </c>
      <c r="MJ115" s="7">
        <v>0</v>
      </c>
      <c r="MK115" s="7">
        <v>0</v>
      </c>
      <c r="ML115" s="7">
        <v>402137</v>
      </c>
      <c r="MM115" s="7">
        <v>891065</v>
      </c>
      <c r="MN115" s="7">
        <v>0</v>
      </c>
      <c r="MO115" s="7">
        <v>0</v>
      </c>
      <c r="MP115" s="7">
        <v>366495</v>
      </c>
      <c r="MQ115" s="7">
        <v>0</v>
      </c>
      <c r="MR115" s="7">
        <v>123058</v>
      </c>
      <c r="MS115" s="7">
        <v>15369</v>
      </c>
      <c r="MT115" s="7">
        <v>113278</v>
      </c>
      <c r="MU115" s="7">
        <v>110029</v>
      </c>
      <c r="MV115" s="7">
        <v>315102</v>
      </c>
      <c r="MW115" s="7">
        <v>0</v>
      </c>
      <c r="MX115" s="7">
        <v>64195</v>
      </c>
      <c r="MY115" s="7">
        <v>0</v>
      </c>
      <c r="MZ115" s="7">
        <v>2778680</v>
      </c>
      <c r="NA115" s="7">
        <v>0</v>
      </c>
      <c r="NB115" s="7">
        <v>0</v>
      </c>
      <c r="NC115" s="7">
        <v>0</v>
      </c>
      <c r="ND115" s="7">
        <v>28951</v>
      </c>
      <c r="NE115" s="7">
        <v>216</v>
      </c>
      <c r="NF115" s="7">
        <v>74486</v>
      </c>
      <c r="NG115" s="7">
        <v>0</v>
      </c>
      <c r="NH115" s="7">
        <v>0</v>
      </c>
      <c r="NI115" s="7">
        <v>0</v>
      </c>
      <c r="NJ115" s="7">
        <v>0</v>
      </c>
      <c r="NK115" s="7">
        <v>0</v>
      </c>
      <c r="NL115" s="7">
        <v>32185</v>
      </c>
      <c r="NM115" s="7">
        <v>902508</v>
      </c>
      <c r="NN115" s="7">
        <v>0</v>
      </c>
      <c r="NO115" s="7">
        <v>6998</v>
      </c>
      <c r="NP115" s="7">
        <v>528186</v>
      </c>
      <c r="NQ115" s="7">
        <v>0</v>
      </c>
      <c r="NR115" s="7">
        <v>0</v>
      </c>
      <c r="NS115" s="7">
        <v>94691</v>
      </c>
      <c r="NT115" s="7">
        <v>18373</v>
      </c>
      <c r="NU115" s="7">
        <v>588324</v>
      </c>
      <c r="NV115" s="7">
        <v>142766</v>
      </c>
      <c r="NW115" s="7">
        <v>60793</v>
      </c>
      <c r="NX115" s="7">
        <v>524</v>
      </c>
      <c r="NY115" s="7">
        <v>184</v>
      </c>
      <c r="NZ115" s="7">
        <v>17434</v>
      </c>
      <c r="OA115" s="7">
        <v>836243</v>
      </c>
      <c r="OB115" s="7">
        <v>2533187</v>
      </c>
      <c r="OC115" s="7">
        <v>603666</v>
      </c>
      <c r="OD115" s="7">
        <v>9126</v>
      </c>
      <c r="OE115" s="7">
        <v>0</v>
      </c>
      <c r="OF115" s="7">
        <v>246606</v>
      </c>
      <c r="OG115" s="7">
        <v>11843</v>
      </c>
      <c r="OH115" s="7">
        <v>22868</v>
      </c>
      <c r="OI115" s="7">
        <v>0</v>
      </c>
      <c r="OJ115" s="7">
        <v>0</v>
      </c>
      <c r="OK115" s="7">
        <v>135148</v>
      </c>
      <c r="OL115" s="7">
        <v>0</v>
      </c>
      <c r="OM115" s="7">
        <v>0</v>
      </c>
      <c r="ON115" s="7">
        <v>0</v>
      </c>
      <c r="OO115" s="7">
        <v>405260</v>
      </c>
      <c r="OP115" s="7">
        <v>0</v>
      </c>
      <c r="OQ115" s="7">
        <v>189075</v>
      </c>
      <c r="OR115" s="7">
        <v>353740</v>
      </c>
      <c r="OS115" s="7">
        <v>0</v>
      </c>
      <c r="OT115" s="7">
        <v>130876</v>
      </c>
      <c r="OU115" s="7">
        <v>0</v>
      </c>
      <c r="OV115" s="9"/>
      <c r="OW115" s="150">
        <f t="shared" ref="OW115:OW124" si="18">SUM(B115:OU115)</f>
        <v>107345999.67000003</v>
      </c>
      <c r="OX115" s="168"/>
      <c r="OY115" s="153"/>
      <c r="OZ115" s="168"/>
      <c r="PA115" s="13"/>
      <c r="PB115" s="13"/>
      <c r="PC115" s="13"/>
      <c r="PD115" s="13"/>
      <c r="PE115" s="13"/>
      <c r="PF115" s="13"/>
      <c r="PG115" s="13"/>
      <c r="PH115" s="13"/>
      <c r="PI115" s="13"/>
      <c r="PJ115" s="13"/>
      <c r="PK115" s="13"/>
      <c r="PL115" s="13"/>
      <c r="PM115" s="13"/>
      <c r="PN115" s="13"/>
      <c r="PO115" s="13"/>
      <c r="PP115" s="13"/>
      <c r="PQ115" s="13"/>
      <c r="PR115" s="13"/>
      <c r="PS115" s="13"/>
      <c r="PT115" s="13"/>
      <c r="PU115" s="13"/>
    </row>
    <row r="116" spans="1:437" s="7" customFormat="1">
      <c r="A116" s="7" t="s">
        <v>65</v>
      </c>
      <c r="B116" s="69">
        <v>0</v>
      </c>
      <c r="C116" s="7">
        <v>120833</v>
      </c>
      <c r="D116" s="69">
        <v>37295</v>
      </c>
      <c r="E116" s="7">
        <v>90000</v>
      </c>
      <c r="F116" s="7">
        <v>131520</v>
      </c>
      <c r="G116" s="7">
        <v>231676</v>
      </c>
      <c r="H116" s="7">
        <v>0</v>
      </c>
      <c r="I116" s="7">
        <v>103509</v>
      </c>
      <c r="M116" s="7">
        <v>72730</v>
      </c>
      <c r="Q116" s="7">
        <v>8557</v>
      </c>
      <c r="T116" s="7">
        <v>47764</v>
      </c>
      <c r="U116" s="7">
        <v>18589</v>
      </c>
      <c r="W116" s="7">
        <v>25103</v>
      </c>
      <c r="X116" s="7">
        <v>43602</v>
      </c>
      <c r="Y116" s="7">
        <v>16894</v>
      </c>
      <c r="Z116" s="7">
        <v>13169</v>
      </c>
      <c r="AA116" s="7">
        <v>77367</v>
      </c>
      <c r="AC116" s="7">
        <v>9462</v>
      </c>
      <c r="AD116" s="69">
        <v>2660275</v>
      </c>
      <c r="AE116" s="7">
        <v>51722</v>
      </c>
      <c r="AF116" s="7">
        <v>85925</v>
      </c>
      <c r="BB116" s="7">
        <v>525000</v>
      </c>
      <c r="BC116" s="7">
        <v>525000</v>
      </c>
      <c r="BD116" s="7">
        <v>525000</v>
      </c>
      <c r="BE116" s="7">
        <v>525000</v>
      </c>
      <c r="BF116" s="7">
        <v>525000</v>
      </c>
      <c r="BG116" s="7">
        <v>525000</v>
      </c>
      <c r="BH116" s="7">
        <v>130168</v>
      </c>
      <c r="BJ116" s="7">
        <v>334439</v>
      </c>
      <c r="BN116" s="7">
        <v>0</v>
      </c>
      <c r="BO116" s="7">
        <v>284560</v>
      </c>
      <c r="BP116" s="7">
        <v>100000</v>
      </c>
      <c r="CC116" s="7">
        <v>113328</v>
      </c>
      <c r="CE116" s="7">
        <v>137250</v>
      </c>
      <c r="CF116" s="7">
        <v>137250</v>
      </c>
      <c r="CG116" s="7">
        <v>12378</v>
      </c>
      <c r="CH116" s="7">
        <v>307388</v>
      </c>
      <c r="CI116" s="7">
        <v>251915</v>
      </c>
      <c r="CJ116" s="7">
        <v>422419</v>
      </c>
      <c r="CK116" s="7">
        <v>123974</v>
      </c>
      <c r="CL116" s="7">
        <v>656227</v>
      </c>
      <c r="CM116" s="7">
        <v>186265</v>
      </c>
      <c r="CN116" s="7">
        <v>37233</v>
      </c>
      <c r="CO116" s="7">
        <v>0</v>
      </c>
      <c r="CP116" s="7">
        <v>149838</v>
      </c>
      <c r="CQ116" s="7">
        <v>63163</v>
      </c>
      <c r="CR116" s="7">
        <v>20850</v>
      </c>
      <c r="CS116" s="7">
        <v>210046</v>
      </c>
      <c r="CT116" s="7">
        <v>158702</v>
      </c>
      <c r="CU116" s="7">
        <v>29799</v>
      </c>
      <c r="CV116" s="7">
        <v>29307</v>
      </c>
      <c r="CW116" s="7">
        <v>257898</v>
      </c>
      <c r="CX116" s="7">
        <v>53190</v>
      </c>
      <c r="CY116" s="7">
        <v>136141</v>
      </c>
      <c r="CZ116" s="7">
        <v>136141</v>
      </c>
      <c r="DA116" s="7">
        <v>84771</v>
      </c>
      <c r="DB116" s="7">
        <v>188470</v>
      </c>
      <c r="DC116" s="7">
        <v>58695</v>
      </c>
      <c r="DE116" s="7">
        <v>0</v>
      </c>
      <c r="DF116" s="7">
        <v>1057</v>
      </c>
      <c r="DH116" s="7">
        <v>0</v>
      </c>
      <c r="DJ116" s="7">
        <v>79583</v>
      </c>
      <c r="DK116" s="7">
        <v>49161</v>
      </c>
      <c r="DL116" s="7">
        <v>0</v>
      </c>
      <c r="DM116" s="7">
        <v>230000</v>
      </c>
      <c r="DN116" s="7">
        <v>202614</v>
      </c>
      <c r="DT116" s="7">
        <v>130000</v>
      </c>
      <c r="DU116" s="7">
        <v>75000</v>
      </c>
      <c r="DW116" s="7">
        <v>224502</v>
      </c>
      <c r="DX116" s="7">
        <v>63732</v>
      </c>
      <c r="DZ116" s="7">
        <v>297500</v>
      </c>
      <c r="EA116" s="7">
        <v>0</v>
      </c>
      <c r="EB116" s="7">
        <v>92429</v>
      </c>
      <c r="EC116" s="7">
        <v>115417</v>
      </c>
      <c r="EF116" s="7">
        <v>0</v>
      </c>
      <c r="EG116" s="7">
        <v>0</v>
      </c>
      <c r="EM116" s="7">
        <v>128983</v>
      </c>
      <c r="EN116" s="7">
        <v>0</v>
      </c>
      <c r="EO116" s="7">
        <v>0</v>
      </c>
      <c r="EP116" s="7">
        <v>0</v>
      </c>
      <c r="EQ116" s="7">
        <v>0</v>
      </c>
      <c r="ET116" s="7">
        <v>275596</v>
      </c>
      <c r="EV116" s="7">
        <v>0</v>
      </c>
      <c r="EW116" s="7">
        <v>0</v>
      </c>
      <c r="EX116" s="7">
        <v>46520</v>
      </c>
      <c r="EY116" s="7">
        <v>144272</v>
      </c>
      <c r="FC116" s="7">
        <v>0</v>
      </c>
      <c r="FD116" s="7">
        <v>0</v>
      </c>
      <c r="FE116" s="7">
        <v>0</v>
      </c>
      <c r="FF116" s="7">
        <v>0</v>
      </c>
      <c r="FG116" s="7">
        <v>3704</v>
      </c>
      <c r="FH116" s="7">
        <v>105000</v>
      </c>
      <c r="FI116" s="7">
        <v>109228</v>
      </c>
      <c r="FJ116" s="7">
        <v>96704</v>
      </c>
      <c r="FK116" s="7">
        <v>291463</v>
      </c>
      <c r="FL116" s="7">
        <v>66566</v>
      </c>
      <c r="FM116" s="7">
        <v>295768</v>
      </c>
      <c r="FN116" s="7">
        <v>13126</v>
      </c>
      <c r="FO116" s="7">
        <v>336647</v>
      </c>
      <c r="FP116" s="7">
        <v>123820</v>
      </c>
      <c r="FR116" s="7">
        <v>120764</v>
      </c>
      <c r="GB116" s="7">
        <v>0</v>
      </c>
      <c r="GC116" s="7">
        <v>79583</v>
      </c>
      <c r="GD116" s="7">
        <v>125000</v>
      </c>
      <c r="GE116" s="7">
        <v>94215</v>
      </c>
      <c r="GF116" s="7">
        <v>23893</v>
      </c>
      <c r="GG116" s="7">
        <v>0</v>
      </c>
      <c r="GH116" s="7">
        <v>87408</v>
      </c>
      <c r="GJ116" s="7">
        <v>0</v>
      </c>
      <c r="GL116" s="7">
        <v>100000</v>
      </c>
      <c r="GM116" s="7">
        <v>0</v>
      </c>
      <c r="GO116" s="7">
        <v>0</v>
      </c>
      <c r="GP116" s="7">
        <v>21329</v>
      </c>
      <c r="GQ116" s="7">
        <v>55689</v>
      </c>
      <c r="GS116" s="7">
        <v>164051</v>
      </c>
      <c r="GV116" s="7">
        <v>189100</v>
      </c>
      <c r="GW116" s="7">
        <v>0</v>
      </c>
      <c r="GX116" s="7">
        <v>149167</v>
      </c>
      <c r="GZ116" s="7">
        <v>158993</v>
      </c>
      <c r="HA116" s="7">
        <v>323771</v>
      </c>
      <c r="HB116" s="133">
        <v>85407</v>
      </c>
      <c r="HC116" s="7">
        <v>0</v>
      </c>
      <c r="HD116" s="7">
        <v>0</v>
      </c>
      <c r="HE116" s="7">
        <v>452500</v>
      </c>
      <c r="HF116" s="7">
        <v>452500</v>
      </c>
      <c r="HG116" s="7">
        <v>59439</v>
      </c>
      <c r="HI116" s="7">
        <v>232504</v>
      </c>
      <c r="HK116" s="7">
        <v>2365</v>
      </c>
      <c r="HM116" s="7">
        <v>0</v>
      </c>
      <c r="HN116" s="7">
        <v>0</v>
      </c>
      <c r="HO116" s="7">
        <v>13618</v>
      </c>
      <c r="HP116" s="7">
        <v>59069</v>
      </c>
      <c r="HQ116" s="7">
        <v>0</v>
      </c>
      <c r="IB116" s="7">
        <v>25288</v>
      </c>
      <c r="IF116" s="7">
        <v>18131</v>
      </c>
      <c r="IH116" s="7">
        <v>3332567</v>
      </c>
      <c r="IL116" s="7">
        <v>18226</v>
      </c>
      <c r="IO116" s="7">
        <v>89521</v>
      </c>
      <c r="IQ116" s="7">
        <v>44884</v>
      </c>
      <c r="IS116" s="7">
        <v>176562</v>
      </c>
      <c r="IT116" s="7">
        <v>16280</v>
      </c>
      <c r="IW116" s="7">
        <v>33616</v>
      </c>
      <c r="IX116" s="7">
        <v>9482</v>
      </c>
      <c r="IZ116" s="7">
        <v>168981</v>
      </c>
      <c r="JA116" s="7">
        <v>62679</v>
      </c>
      <c r="JB116" s="7">
        <v>114975</v>
      </c>
      <c r="JC116" s="7">
        <v>944827</v>
      </c>
      <c r="JD116" s="7">
        <v>1359</v>
      </c>
      <c r="JE116" s="7">
        <v>113333</v>
      </c>
      <c r="JF116" s="7">
        <v>112917</v>
      </c>
      <c r="JG116" s="7">
        <v>0</v>
      </c>
      <c r="JH116" s="7">
        <v>0</v>
      </c>
      <c r="JI116" s="7">
        <v>199942</v>
      </c>
      <c r="JJ116" s="7">
        <v>262586</v>
      </c>
      <c r="JK116" s="7">
        <v>276175</v>
      </c>
      <c r="JL116" s="7">
        <v>-116835</v>
      </c>
      <c r="JM116" s="7">
        <v>401059</v>
      </c>
      <c r="JN116" s="7">
        <v>230093</v>
      </c>
      <c r="JO116" s="7">
        <v>363885</v>
      </c>
      <c r="JP116" s="7">
        <v>308255</v>
      </c>
      <c r="JQ116" s="7">
        <v>216614</v>
      </c>
      <c r="JR116" s="7">
        <v>339963</v>
      </c>
      <c r="JS116" s="7">
        <v>-136562</v>
      </c>
      <c r="JT116" s="7">
        <v>366164</v>
      </c>
      <c r="JU116" s="7">
        <v>26018</v>
      </c>
      <c r="JV116" s="7">
        <v>253474</v>
      </c>
      <c r="JW116" s="7">
        <v>33750</v>
      </c>
      <c r="KE116" s="7">
        <v>142806</v>
      </c>
      <c r="KF116" s="7">
        <v>97823</v>
      </c>
      <c r="KH116" s="7">
        <v>104023</v>
      </c>
      <c r="KI116" s="7">
        <v>0</v>
      </c>
      <c r="KK116" s="7">
        <v>84000</v>
      </c>
      <c r="KL116" s="7">
        <v>55662</v>
      </c>
      <c r="KN116" s="7">
        <v>0</v>
      </c>
      <c r="KO116" s="7">
        <v>85407</v>
      </c>
      <c r="KT116" s="7">
        <v>0</v>
      </c>
      <c r="KU116" s="7">
        <v>21049</v>
      </c>
      <c r="KW116" s="7">
        <v>109348</v>
      </c>
      <c r="KX116" s="7">
        <v>33615</v>
      </c>
      <c r="KY116" s="7">
        <v>181740</v>
      </c>
      <c r="LD116" s="7">
        <v>26210</v>
      </c>
      <c r="LE116" s="7">
        <v>202357</v>
      </c>
      <c r="LH116" s="7">
        <v>0</v>
      </c>
      <c r="LI116" s="7">
        <v>0</v>
      </c>
      <c r="LK116" s="7">
        <v>53864</v>
      </c>
      <c r="LL116" s="7">
        <v>0</v>
      </c>
      <c r="LM116" s="7">
        <v>0</v>
      </c>
      <c r="LN116" s="7">
        <v>44523</v>
      </c>
      <c r="LO116" s="7">
        <v>161011</v>
      </c>
      <c r="LP116" s="7">
        <v>780000</v>
      </c>
      <c r="LR116" s="7">
        <v>0</v>
      </c>
      <c r="LV116" s="7">
        <v>0</v>
      </c>
      <c r="LY116" s="7">
        <v>295000</v>
      </c>
      <c r="LZ116" s="35">
        <v>0</v>
      </c>
      <c r="MG116" s="71">
        <v>0</v>
      </c>
      <c r="ML116" s="7">
        <v>232416</v>
      </c>
      <c r="MM116" s="7">
        <v>582500</v>
      </c>
      <c r="MP116" s="7">
        <v>55000</v>
      </c>
      <c r="MQ116" s="7">
        <v>0</v>
      </c>
      <c r="MR116" s="7">
        <v>15971</v>
      </c>
      <c r="MS116" s="7">
        <v>-1020</v>
      </c>
      <c r="MT116" s="7">
        <v>731088</v>
      </c>
      <c r="MV116" s="7">
        <v>274377</v>
      </c>
      <c r="MX116" s="7">
        <v>0</v>
      </c>
      <c r="MZ116" s="7">
        <v>0</v>
      </c>
      <c r="ND116" s="7">
        <v>0</v>
      </c>
      <c r="NF116" s="7">
        <v>55426</v>
      </c>
      <c r="NL116" s="7">
        <v>53589</v>
      </c>
      <c r="NM116" s="7">
        <v>145825</v>
      </c>
      <c r="NO116" s="7">
        <v>0</v>
      </c>
      <c r="NP116" s="7">
        <v>679495</v>
      </c>
      <c r="NS116" s="7">
        <v>38905</v>
      </c>
      <c r="NT116" s="7">
        <v>36159</v>
      </c>
      <c r="NU116" s="7">
        <v>393650</v>
      </c>
      <c r="NV116" s="7">
        <v>0</v>
      </c>
      <c r="NW116" s="7">
        <v>49161</v>
      </c>
      <c r="NX116" s="7">
        <v>0</v>
      </c>
      <c r="NY116" s="7">
        <v>0</v>
      </c>
      <c r="OA116" s="7">
        <v>0</v>
      </c>
      <c r="OB116" s="7">
        <v>0</v>
      </c>
      <c r="OC116" s="7">
        <v>165000</v>
      </c>
      <c r="OD116" s="7">
        <v>267844</v>
      </c>
      <c r="OF116" s="7">
        <v>160000</v>
      </c>
      <c r="OG116" s="7">
        <v>0</v>
      </c>
      <c r="OH116" s="7">
        <v>17956</v>
      </c>
      <c r="OK116" s="7">
        <v>91342</v>
      </c>
      <c r="OO116" s="7">
        <v>170000</v>
      </c>
      <c r="OQ116" s="7">
        <v>21420</v>
      </c>
      <c r="OR116" s="7">
        <v>87000</v>
      </c>
      <c r="OS116" s="7">
        <v>0</v>
      </c>
      <c r="OT116" s="7">
        <v>205364</v>
      </c>
      <c r="OV116" s="9"/>
      <c r="OW116" s="150">
        <f t="shared" si="18"/>
        <v>33771669</v>
      </c>
      <c r="OX116" s="168"/>
      <c r="OY116" s="153"/>
      <c r="OZ116" s="168"/>
      <c r="PA116" s="13"/>
      <c r="PB116" s="13"/>
      <c r="PC116" s="13"/>
      <c r="PD116" s="13"/>
      <c r="PE116" s="13"/>
      <c r="PF116" s="13"/>
      <c r="PG116" s="13"/>
      <c r="PH116" s="13"/>
      <c r="PI116" s="13"/>
      <c r="PJ116" s="13"/>
      <c r="PK116" s="13"/>
      <c r="PL116" s="13"/>
      <c r="PM116" s="13"/>
      <c r="PN116" s="13"/>
      <c r="PO116" s="13"/>
      <c r="PP116" s="13"/>
      <c r="PQ116" s="13"/>
      <c r="PR116" s="13"/>
      <c r="PS116" s="13"/>
      <c r="PT116" s="13"/>
      <c r="PU116" s="13"/>
    </row>
    <row r="117" spans="1:437" s="9" customFormat="1">
      <c r="A117" s="10" t="s">
        <v>66</v>
      </c>
      <c r="OW117" s="150">
        <f t="shared" si="18"/>
        <v>0</v>
      </c>
      <c r="OX117" s="168"/>
      <c r="OY117" s="153"/>
      <c r="OZ117" s="168"/>
      <c r="PA117" s="13"/>
      <c r="PB117" s="13"/>
      <c r="PC117" s="13"/>
      <c r="PD117" s="13"/>
      <c r="PE117" s="13"/>
      <c r="PF117" s="13"/>
      <c r="PG117" s="13"/>
      <c r="PH117" s="13"/>
      <c r="PI117" s="13"/>
      <c r="PJ117" s="13"/>
      <c r="PK117" s="13"/>
      <c r="PL117" s="13"/>
      <c r="PM117" s="13"/>
      <c r="PN117" s="13"/>
      <c r="PO117" s="13"/>
      <c r="PP117" s="13"/>
      <c r="PQ117" s="13"/>
      <c r="PR117" s="13"/>
      <c r="PS117" s="13"/>
      <c r="PT117" s="13"/>
      <c r="PU117" s="13"/>
    </row>
    <row r="118" spans="1:437" s="7" customFormat="1">
      <c r="A118" s="7" t="s">
        <v>67</v>
      </c>
      <c r="B118" s="72">
        <v>0</v>
      </c>
      <c r="C118" s="7">
        <v>10172281</v>
      </c>
      <c r="D118" s="7">
        <v>607245</v>
      </c>
      <c r="E118" s="7">
        <v>26808565</v>
      </c>
      <c r="F118" s="7">
        <v>12755419</v>
      </c>
      <c r="G118" s="7">
        <v>14298846</v>
      </c>
      <c r="H118" s="7">
        <v>7853043</v>
      </c>
      <c r="I118" s="7">
        <v>1977060</v>
      </c>
      <c r="J118" s="7">
        <v>0</v>
      </c>
      <c r="K118" s="7">
        <v>0</v>
      </c>
      <c r="L118" s="7">
        <v>6235000</v>
      </c>
      <c r="M118" s="7">
        <v>2187657</v>
      </c>
      <c r="N118" s="7">
        <v>0</v>
      </c>
      <c r="O118" s="7">
        <v>0</v>
      </c>
      <c r="P118" s="7">
        <v>0</v>
      </c>
      <c r="Q118" s="7">
        <v>33726</v>
      </c>
      <c r="R118" s="7">
        <v>0</v>
      </c>
      <c r="S118" s="7">
        <v>0</v>
      </c>
      <c r="T118" s="7">
        <v>23882</v>
      </c>
      <c r="U118" s="7">
        <v>0</v>
      </c>
      <c r="V118" s="7">
        <v>0</v>
      </c>
      <c r="W118" s="7">
        <v>52708</v>
      </c>
      <c r="X118" s="7">
        <v>49586</v>
      </c>
      <c r="Y118" s="7">
        <v>0</v>
      </c>
      <c r="Z118" s="7">
        <v>41807</v>
      </c>
      <c r="AA118" s="7">
        <v>471252</v>
      </c>
      <c r="AB118" s="7">
        <v>0</v>
      </c>
      <c r="AC118" s="7">
        <v>0</v>
      </c>
      <c r="AD118" s="72">
        <v>232722053</v>
      </c>
      <c r="AE118" s="7">
        <v>2800000</v>
      </c>
      <c r="AF118" s="7">
        <v>475895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100000</v>
      </c>
      <c r="AT118" s="7">
        <v>0</v>
      </c>
      <c r="AU118" s="7">
        <v>0</v>
      </c>
      <c r="AV118" s="7">
        <v>0</v>
      </c>
      <c r="AW118" s="7">
        <v>2553247</v>
      </c>
      <c r="AX118" s="7">
        <v>0</v>
      </c>
      <c r="AY118" s="7">
        <v>0</v>
      </c>
      <c r="AZ118" s="7">
        <v>0</v>
      </c>
      <c r="BA118" s="7">
        <v>0</v>
      </c>
      <c r="BB118" s="7">
        <v>39720000</v>
      </c>
      <c r="BC118" s="7">
        <v>39720000</v>
      </c>
      <c r="BD118" s="7">
        <v>39720000</v>
      </c>
      <c r="BE118" s="7">
        <v>39720000</v>
      </c>
      <c r="BF118" s="7">
        <v>39720000</v>
      </c>
      <c r="BG118" s="7">
        <v>39720000</v>
      </c>
      <c r="BH118" s="7">
        <v>2086808</v>
      </c>
      <c r="BI118" s="7">
        <v>0</v>
      </c>
      <c r="BJ118" s="7">
        <v>15423533</v>
      </c>
      <c r="BK118" s="7">
        <v>0</v>
      </c>
      <c r="BL118" s="7">
        <v>0</v>
      </c>
      <c r="BM118" s="7">
        <v>0</v>
      </c>
      <c r="BN118" s="7">
        <v>4544319</v>
      </c>
      <c r="BO118" s="7">
        <v>18645000</v>
      </c>
      <c r="BP118" s="7">
        <v>1933532</v>
      </c>
      <c r="BQ118" s="7">
        <v>0</v>
      </c>
      <c r="BR118" s="7">
        <v>0</v>
      </c>
      <c r="BS118" s="7">
        <v>0</v>
      </c>
      <c r="BT118" s="7">
        <v>1084425</v>
      </c>
      <c r="BU118" s="7">
        <v>0</v>
      </c>
      <c r="BV118" s="7">
        <v>0</v>
      </c>
      <c r="BW118" s="7">
        <v>0</v>
      </c>
      <c r="BX118" s="7">
        <v>0</v>
      </c>
      <c r="BY118" s="7">
        <v>1733596</v>
      </c>
      <c r="BZ118" s="7">
        <v>0</v>
      </c>
      <c r="CA118" s="7">
        <v>0</v>
      </c>
      <c r="CB118" s="7">
        <v>0</v>
      </c>
      <c r="CC118" s="7">
        <v>10857127</v>
      </c>
      <c r="CD118" s="7">
        <v>0</v>
      </c>
      <c r="CE118" s="7">
        <v>2704296</v>
      </c>
      <c r="CF118" s="7">
        <v>2769584</v>
      </c>
      <c r="CG118" s="7">
        <v>6802049</v>
      </c>
      <c r="CH118" s="7">
        <v>23246825</v>
      </c>
      <c r="CI118" s="7">
        <v>20962936</v>
      </c>
      <c r="CJ118" s="7">
        <v>21868900</v>
      </c>
      <c r="CK118" s="7">
        <v>6501899</v>
      </c>
      <c r="CL118" s="7">
        <v>29904712</v>
      </c>
      <c r="CM118" s="7">
        <v>16490525</v>
      </c>
      <c r="CN118" s="7">
        <v>7505180</v>
      </c>
      <c r="CO118" s="7">
        <v>338254</v>
      </c>
      <c r="CP118" s="7">
        <v>2021718</v>
      </c>
      <c r="CQ118" s="7">
        <v>1850381</v>
      </c>
      <c r="CR118" s="7">
        <v>3993518</v>
      </c>
      <c r="CS118" s="7">
        <v>13185937</v>
      </c>
      <c r="CT118" s="7">
        <v>22789284</v>
      </c>
      <c r="CU118" s="7">
        <v>9760783</v>
      </c>
      <c r="CV118" s="7">
        <v>15977645</v>
      </c>
      <c r="CW118" s="7">
        <v>2727367</v>
      </c>
      <c r="CX118" s="7">
        <v>7304534</v>
      </c>
      <c r="CY118" s="7">
        <v>8946324</v>
      </c>
      <c r="CZ118" s="7">
        <v>6389426</v>
      </c>
      <c r="DA118" s="7">
        <v>13925791</v>
      </c>
      <c r="DB118" s="7">
        <v>10150087</v>
      </c>
      <c r="DC118" s="7">
        <v>12140622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805014</v>
      </c>
      <c r="DJ118" s="7">
        <v>4260833</v>
      </c>
      <c r="DK118" s="7">
        <v>1359720</v>
      </c>
      <c r="DL118" s="7">
        <v>0</v>
      </c>
      <c r="DM118" s="7">
        <v>15245000</v>
      </c>
      <c r="DN118" s="7">
        <v>7260496</v>
      </c>
      <c r="DO118" s="7">
        <v>0</v>
      </c>
      <c r="DP118" s="7">
        <v>10475000</v>
      </c>
      <c r="DQ118" s="7">
        <v>0</v>
      </c>
      <c r="DR118" s="7">
        <v>0</v>
      </c>
      <c r="DS118" s="7">
        <v>0</v>
      </c>
      <c r="DT118" s="7">
        <v>10371890</v>
      </c>
      <c r="DU118" s="7">
        <v>3150000</v>
      </c>
      <c r="DV118" s="7">
        <v>0</v>
      </c>
      <c r="DW118" s="7">
        <v>9315099</v>
      </c>
      <c r="DX118" s="7">
        <v>2507449</v>
      </c>
      <c r="DY118" s="7">
        <v>2191725</v>
      </c>
      <c r="DZ118" s="7">
        <v>13460665</v>
      </c>
      <c r="EA118" s="7">
        <v>1975000</v>
      </c>
      <c r="EB118" s="7">
        <v>2392217</v>
      </c>
      <c r="EC118" s="7">
        <v>7159076</v>
      </c>
      <c r="ED118" s="7">
        <v>0</v>
      </c>
      <c r="EE118" s="7">
        <v>587663</v>
      </c>
      <c r="EF118" s="7">
        <v>0</v>
      </c>
      <c r="EG118" s="7">
        <v>0</v>
      </c>
      <c r="EH118" s="7">
        <v>0</v>
      </c>
      <c r="EK118" s="7">
        <v>0</v>
      </c>
      <c r="EL118" s="7">
        <v>0</v>
      </c>
      <c r="EM118" s="7">
        <v>1057289</v>
      </c>
      <c r="EN118" s="7">
        <v>8451647</v>
      </c>
      <c r="EO118" s="7">
        <v>10703120</v>
      </c>
      <c r="EP118" s="7">
        <v>1192804</v>
      </c>
      <c r="EQ118" s="7">
        <v>5667917</v>
      </c>
      <c r="ER118" s="7">
        <v>0</v>
      </c>
      <c r="ES118" s="7">
        <v>0</v>
      </c>
      <c r="ET118" s="7">
        <v>12214126</v>
      </c>
      <c r="EU118" s="7">
        <v>0</v>
      </c>
      <c r="EV118" s="7">
        <v>151438</v>
      </c>
      <c r="EW118" s="7">
        <v>0</v>
      </c>
      <c r="EX118" s="7">
        <v>3289597</v>
      </c>
      <c r="EY118" s="7">
        <v>484371</v>
      </c>
      <c r="FB118" s="7">
        <v>640676</v>
      </c>
      <c r="FC118" s="7">
        <v>131737</v>
      </c>
      <c r="FD118" s="7">
        <v>315455</v>
      </c>
      <c r="FE118" s="35">
        <v>0</v>
      </c>
      <c r="FF118" s="7">
        <v>0</v>
      </c>
      <c r="FG118" s="7">
        <v>155208</v>
      </c>
      <c r="FH118" s="7">
        <v>3845000</v>
      </c>
      <c r="FI118" s="7">
        <v>6861614</v>
      </c>
      <c r="FJ118" s="7">
        <v>6074861</v>
      </c>
      <c r="FK118" s="7">
        <v>18309475</v>
      </c>
      <c r="FL118" s="7">
        <v>4181650</v>
      </c>
      <c r="FM118" s="7">
        <v>18579936</v>
      </c>
      <c r="FN118" s="7">
        <v>824587</v>
      </c>
      <c r="FO118" s="7">
        <v>21147874</v>
      </c>
      <c r="FP118" s="9">
        <v>7778273</v>
      </c>
      <c r="FQ118" s="7">
        <v>0</v>
      </c>
      <c r="FR118" s="7">
        <v>7586316</v>
      </c>
      <c r="FS118" s="7">
        <v>0</v>
      </c>
      <c r="FT118" s="7">
        <v>0</v>
      </c>
      <c r="FV118" s="7">
        <v>0</v>
      </c>
      <c r="FW118" s="7">
        <v>5614731</v>
      </c>
      <c r="FX118" s="7">
        <v>6535000</v>
      </c>
      <c r="FY118" s="7">
        <v>0</v>
      </c>
      <c r="FZ118" s="7">
        <v>103298</v>
      </c>
      <c r="GA118" s="7">
        <v>0</v>
      </c>
      <c r="GB118" s="7">
        <v>505648</v>
      </c>
      <c r="GC118" s="7">
        <v>4260833</v>
      </c>
      <c r="GD118" s="7">
        <v>10506579</v>
      </c>
      <c r="GE118" s="7">
        <v>3817069</v>
      </c>
      <c r="GF118" s="7">
        <v>103486</v>
      </c>
      <c r="GG118" s="7">
        <v>331425</v>
      </c>
      <c r="GH118" s="7">
        <v>2259595</v>
      </c>
      <c r="GI118" s="77">
        <v>2339963</v>
      </c>
      <c r="GJ118" s="7">
        <v>6715000</v>
      </c>
      <c r="GK118" s="7">
        <v>0</v>
      </c>
      <c r="GL118" s="7">
        <v>5970000</v>
      </c>
      <c r="GM118" s="7">
        <v>88295</v>
      </c>
      <c r="GN118" s="7">
        <v>0</v>
      </c>
      <c r="GO118" s="73">
        <v>2650847</v>
      </c>
      <c r="GP118" s="7">
        <v>64219</v>
      </c>
      <c r="GQ118" s="7">
        <v>381204</v>
      </c>
      <c r="GR118" s="7">
        <v>5952972</v>
      </c>
      <c r="GS118" s="7">
        <v>833568</v>
      </c>
      <c r="GT118" s="7">
        <v>0</v>
      </c>
      <c r="GU118" s="7">
        <v>3115449</v>
      </c>
      <c r="GV118" s="7">
        <v>11276229</v>
      </c>
      <c r="GW118" s="7">
        <v>843804</v>
      </c>
      <c r="GX118" s="7">
        <v>11380000</v>
      </c>
      <c r="GY118" s="7">
        <v>16220000</v>
      </c>
      <c r="GZ118" s="7">
        <v>362413</v>
      </c>
      <c r="HA118" s="7">
        <v>13055425</v>
      </c>
      <c r="HB118" s="133">
        <v>6205000</v>
      </c>
      <c r="HC118" s="7">
        <v>300000</v>
      </c>
      <c r="HD118" s="73">
        <v>200000</v>
      </c>
      <c r="HE118" s="7">
        <v>12342499</v>
      </c>
      <c r="HF118" s="7">
        <v>12342499</v>
      </c>
      <c r="HG118" s="7">
        <v>77157</v>
      </c>
      <c r="HI118" s="7">
        <v>2397085</v>
      </c>
      <c r="HJ118" s="7">
        <v>0</v>
      </c>
      <c r="HK118" s="7">
        <v>0</v>
      </c>
      <c r="HL118" s="7">
        <v>0</v>
      </c>
      <c r="HM118" s="7">
        <v>0</v>
      </c>
      <c r="HN118" s="7">
        <v>0</v>
      </c>
      <c r="HO118" s="7">
        <v>161782</v>
      </c>
      <c r="HP118" s="7">
        <v>303431</v>
      </c>
      <c r="HQ118" s="7">
        <v>9670371</v>
      </c>
      <c r="HR118" s="7">
        <v>0</v>
      </c>
      <c r="HS118" s="7">
        <v>0</v>
      </c>
      <c r="HT118" s="7">
        <v>0</v>
      </c>
      <c r="HU118" s="7">
        <v>0</v>
      </c>
      <c r="HV118" s="7">
        <v>0</v>
      </c>
      <c r="HW118" s="7">
        <v>0</v>
      </c>
      <c r="HX118" s="7">
        <v>0</v>
      </c>
      <c r="HY118" s="7">
        <v>0</v>
      </c>
      <c r="HZ118" s="7">
        <v>0</v>
      </c>
      <c r="IA118" s="7">
        <v>0</v>
      </c>
      <c r="IB118" s="7">
        <v>0</v>
      </c>
      <c r="ID118" s="7">
        <v>29619</v>
      </c>
      <c r="IE118" s="7">
        <v>0</v>
      </c>
      <c r="IF118" s="7">
        <v>70895</v>
      </c>
      <c r="IG118" s="7">
        <v>0</v>
      </c>
      <c r="IH118" s="7">
        <v>13801307</v>
      </c>
      <c r="II118" s="7">
        <v>0</v>
      </c>
      <c r="IJ118" s="7">
        <v>0</v>
      </c>
      <c r="IK118" s="7">
        <v>0</v>
      </c>
      <c r="IL118" s="7">
        <v>24530</v>
      </c>
      <c r="IM118" s="7">
        <v>0</v>
      </c>
      <c r="IN118" s="7">
        <v>0</v>
      </c>
      <c r="IO118" s="7">
        <v>82949</v>
      </c>
      <c r="IP118" s="7">
        <v>0</v>
      </c>
      <c r="IQ118" s="7">
        <v>16369</v>
      </c>
      <c r="IR118" s="7">
        <v>0</v>
      </c>
      <c r="IS118" s="7">
        <v>298449</v>
      </c>
      <c r="IT118" s="7">
        <v>77224</v>
      </c>
      <c r="IU118" s="7">
        <v>0</v>
      </c>
      <c r="IV118" s="7">
        <v>0</v>
      </c>
      <c r="IW118" s="7">
        <v>242317</v>
      </c>
      <c r="IX118" s="7">
        <v>68346</v>
      </c>
      <c r="IY118" s="7">
        <v>0</v>
      </c>
      <c r="IZ118" s="7">
        <v>3709775</v>
      </c>
      <c r="JA118" s="7">
        <v>2567769</v>
      </c>
      <c r="JB118" s="7">
        <v>2625709</v>
      </c>
      <c r="JC118" s="7">
        <v>13467259</v>
      </c>
      <c r="JE118" s="7">
        <v>8034167</v>
      </c>
      <c r="JF118" s="7">
        <v>8460000</v>
      </c>
      <c r="JG118" s="7">
        <v>1200000</v>
      </c>
      <c r="JH118" s="7">
        <v>19840</v>
      </c>
      <c r="JI118" s="7">
        <v>17042582</v>
      </c>
      <c r="JJ118" s="7">
        <v>15800823</v>
      </c>
      <c r="JK118" s="7">
        <v>21402595</v>
      </c>
      <c r="JL118" s="7">
        <v>21224941</v>
      </c>
      <c r="JM118" s="7">
        <v>21190340</v>
      </c>
      <c r="JN118" s="7">
        <v>16754006</v>
      </c>
      <c r="JO118" s="7">
        <v>19147511</v>
      </c>
      <c r="JP118" s="7">
        <v>18068993</v>
      </c>
      <c r="JQ118" s="7">
        <v>18128627</v>
      </c>
      <c r="JR118" s="7">
        <v>13844068</v>
      </c>
      <c r="JS118" s="7">
        <v>25231481</v>
      </c>
      <c r="JT118" s="7">
        <v>18700586</v>
      </c>
      <c r="JU118" s="7">
        <v>23859697</v>
      </c>
      <c r="JV118" s="7">
        <v>18535743</v>
      </c>
      <c r="JW118" s="7">
        <v>31415796</v>
      </c>
      <c r="JX118" s="7">
        <v>0</v>
      </c>
      <c r="JY118" s="7">
        <v>0</v>
      </c>
      <c r="JZ118" s="7">
        <v>0</v>
      </c>
      <c r="KA118" s="7">
        <v>0</v>
      </c>
      <c r="KB118" s="7">
        <v>0</v>
      </c>
      <c r="KC118" s="7">
        <v>0</v>
      </c>
      <c r="KD118" s="7">
        <v>0</v>
      </c>
      <c r="KE118" s="7">
        <v>4100612</v>
      </c>
      <c r="KF118" s="7">
        <v>10997875</v>
      </c>
      <c r="KG118" s="7">
        <v>0</v>
      </c>
      <c r="KH118" s="7">
        <v>482528</v>
      </c>
      <c r="KI118" s="7">
        <v>161361</v>
      </c>
      <c r="KJ118" s="77"/>
      <c r="KK118" s="7">
        <v>6990609</v>
      </c>
      <c r="KL118" s="7">
        <v>371753</v>
      </c>
      <c r="KM118" s="7">
        <v>0</v>
      </c>
      <c r="KN118" s="7">
        <v>5103765</v>
      </c>
      <c r="KO118" s="7">
        <v>6205000</v>
      </c>
      <c r="KP118" s="7">
        <v>0</v>
      </c>
      <c r="KQ118" s="7">
        <v>0</v>
      </c>
      <c r="KR118" s="7">
        <v>0</v>
      </c>
      <c r="KS118" s="7">
        <v>0</v>
      </c>
      <c r="KT118" s="7">
        <v>10529431</v>
      </c>
      <c r="KU118" s="7">
        <v>1519958</v>
      </c>
      <c r="KV118" s="7">
        <v>0</v>
      </c>
      <c r="KW118" s="7">
        <v>1565316</v>
      </c>
      <c r="KX118" s="7">
        <v>554044</v>
      </c>
      <c r="KY118" s="7">
        <v>2172835</v>
      </c>
      <c r="KZ118" s="7">
        <v>0</v>
      </c>
      <c r="LA118" s="7">
        <v>1456612</v>
      </c>
      <c r="LB118" s="7">
        <v>1917753</v>
      </c>
      <c r="LC118" s="7">
        <v>0</v>
      </c>
      <c r="LD118" s="7">
        <v>4124476</v>
      </c>
      <c r="LE118" s="7">
        <v>6555998</v>
      </c>
      <c r="LF118" s="7">
        <v>0</v>
      </c>
      <c r="LG118" s="7">
        <v>0</v>
      </c>
      <c r="LH118" s="7">
        <v>20783</v>
      </c>
      <c r="LI118" s="7">
        <v>0</v>
      </c>
      <c r="LJ118" s="7">
        <v>0</v>
      </c>
      <c r="LK118" s="7">
        <v>1843427</v>
      </c>
      <c r="LL118" s="7">
        <v>705648</v>
      </c>
      <c r="LM118" s="7">
        <v>350000</v>
      </c>
      <c r="LN118" s="7">
        <v>232425</v>
      </c>
      <c r="LO118" s="7">
        <v>2813572</v>
      </c>
      <c r="LP118" s="7">
        <v>45726437</v>
      </c>
      <c r="LQ118" s="7">
        <v>4316487</v>
      </c>
      <c r="LR118" s="7">
        <v>7620000</v>
      </c>
      <c r="LS118" s="7">
        <v>34912</v>
      </c>
      <c r="LT118" s="7">
        <v>0</v>
      </c>
      <c r="LU118" s="7">
        <v>0</v>
      </c>
      <c r="LV118" s="7">
        <v>2320209</v>
      </c>
      <c r="LW118" s="7">
        <v>0</v>
      </c>
      <c r="LX118" s="7">
        <v>0</v>
      </c>
      <c r="LY118" s="7">
        <v>7878907</v>
      </c>
      <c r="LZ118" s="7">
        <v>25892000</v>
      </c>
      <c r="MA118" s="7">
        <v>0</v>
      </c>
      <c r="MB118" s="7">
        <v>0</v>
      </c>
      <c r="MD118" s="7">
        <v>0</v>
      </c>
      <c r="ME118" s="7">
        <v>0</v>
      </c>
      <c r="MF118" s="7">
        <v>0</v>
      </c>
      <c r="MG118" s="7">
        <v>2800000</v>
      </c>
      <c r="MI118" s="7">
        <v>0</v>
      </c>
      <c r="MJ118" s="7">
        <v>0</v>
      </c>
      <c r="MK118" s="7">
        <v>0</v>
      </c>
      <c r="ML118" s="7">
        <v>8594736</v>
      </c>
      <c r="MM118" s="7">
        <v>16486666</v>
      </c>
      <c r="MN118" s="7">
        <v>0</v>
      </c>
      <c r="MO118" s="7">
        <v>0</v>
      </c>
      <c r="MP118" s="7">
        <v>7819425</v>
      </c>
      <c r="MQ118" s="7">
        <v>354174</v>
      </c>
      <c r="MR118" s="7">
        <v>2730445</v>
      </c>
      <c r="MS118" s="7">
        <v>473641</v>
      </c>
      <c r="MT118" s="7">
        <v>2408478</v>
      </c>
      <c r="MU118" s="7">
        <v>4096</v>
      </c>
      <c r="MV118" s="7">
        <v>6550561</v>
      </c>
      <c r="MW118" s="7">
        <v>0</v>
      </c>
      <c r="MX118" s="7">
        <v>1072720</v>
      </c>
      <c r="MY118" s="7">
        <v>0</v>
      </c>
      <c r="MZ118" s="7">
        <v>32945937</v>
      </c>
      <c r="NA118" s="7">
        <v>0</v>
      </c>
      <c r="NB118" s="7">
        <v>0</v>
      </c>
      <c r="NC118" s="7">
        <v>10432</v>
      </c>
      <c r="ND118" s="7">
        <v>0</v>
      </c>
      <c r="NE118" s="7">
        <v>0</v>
      </c>
      <c r="NF118" s="7">
        <v>1420843</v>
      </c>
      <c r="NG118" s="7">
        <v>0</v>
      </c>
      <c r="NH118" s="7">
        <v>0</v>
      </c>
      <c r="NI118" s="7">
        <v>0</v>
      </c>
      <c r="NJ118" s="7">
        <v>0</v>
      </c>
      <c r="NK118" s="7">
        <v>0</v>
      </c>
      <c r="NL118" s="7">
        <v>640721</v>
      </c>
      <c r="NM118" s="7">
        <v>9364177</v>
      </c>
      <c r="NN118" s="7">
        <v>179218</v>
      </c>
      <c r="NO118" s="7">
        <v>0</v>
      </c>
      <c r="NP118" s="7">
        <v>13646195</v>
      </c>
      <c r="NQ118" s="7">
        <v>0</v>
      </c>
      <c r="NR118" s="7">
        <v>0</v>
      </c>
      <c r="NS118" s="7">
        <v>3752000</v>
      </c>
      <c r="NT118" s="7">
        <v>190802</v>
      </c>
      <c r="NU118" s="7">
        <v>13112388</v>
      </c>
      <c r="NV118" s="7">
        <v>5098497</v>
      </c>
      <c r="NW118" s="7">
        <v>1359720</v>
      </c>
      <c r="NX118" s="7">
        <v>0</v>
      </c>
      <c r="NY118" s="7">
        <v>0</v>
      </c>
      <c r="NZ118" s="7">
        <v>220457</v>
      </c>
      <c r="OA118" s="7">
        <v>14441171</v>
      </c>
      <c r="OB118" s="7">
        <v>45933010</v>
      </c>
      <c r="OC118" s="7">
        <v>8616950</v>
      </c>
      <c r="OD118" s="7">
        <v>0</v>
      </c>
      <c r="OE118" s="7">
        <v>0</v>
      </c>
      <c r="OF118" s="7">
        <v>4844173</v>
      </c>
      <c r="OG118" s="7">
        <v>91070</v>
      </c>
      <c r="OH118" s="7">
        <v>415349</v>
      </c>
      <c r="OI118" s="7">
        <v>0</v>
      </c>
      <c r="OJ118" s="7">
        <v>0</v>
      </c>
      <c r="OK118" s="7">
        <v>1623284</v>
      </c>
      <c r="OL118" s="7">
        <v>391080</v>
      </c>
      <c r="OM118" s="7">
        <v>10562</v>
      </c>
      <c r="ON118" s="7">
        <v>0</v>
      </c>
      <c r="OO118" s="7">
        <v>8145000</v>
      </c>
      <c r="OP118" s="7">
        <v>0</v>
      </c>
      <c r="OQ118" s="7">
        <v>3534502</v>
      </c>
      <c r="OR118" s="7">
        <v>3723000</v>
      </c>
      <c r="OS118" s="7">
        <v>159702</v>
      </c>
      <c r="OT118" s="7">
        <v>2677364</v>
      </c>
      <c r="OU118" s="7">
        <v>0</v>
      </c>
      <c r="OV118" s="9"/>
      <c r="OW118" s="150">
        <f t="shared" si="18"/>
        <v>2024106475</v>
      </c>
      <c r="OX118" s="168"/>
      <c r="OY118" s="153"/>
      <c r="OZ118" s="168"/>
      <c r="PA118" s="13"/>
      <c r="PB118" s="13"/>
      <c r="PC118" s="13"/>
      <c r="PD118" s="13"/>
      <c r="PE118" s="13"/>
      <c r="PF118" s="13"/>
      <c r="PG118" s="13"/>
      <c r="PH118" s="13"/>
      <c r="PI118" s="13"/>
      <c r="PJ118" s="13"/>
      <c r="PK118" s="13"/>
      <c r="PL118" s="13"/>
      <c r="PM118" s="13"/>
      <c r="PN118" s="13"/>
      <c r="PO118" s="13"/>
      <c r="PP118" s="13"/>
      <c r="PQ118" s="13"/>
      <c r="PR118" s="13"/>
      <c r="PS118" s="13"/>
      <c r="PT118" s="13"/>
      <c r="PU118" s="13"/>
    </row>
    <row r="119" spans="1:437" s="7" customFormat="1">
      <c r="A119" s="7" t="s">
        <v>68</v>
      </c>
      <c r="B119" s="72">
        <v>0</v>
      </c>
      <c r="C119" s="7">
        <v>0</v>
      </c>
      <c r="D119" s="7">
        <v>0</v>
      </c>
      <c r="E119" s="7">
        <v>0</v>
      </c>
      <c r="F119" s="7">
        <v>430945</v>
      </c>
      <c r="G119" s="7">
        <v>0</v>
      </c>
      <c r="H119" s="7">
        <v>0</v>
      </c>
      <c r="I119" s="7">
        <v>0</v>
      </c>
      <c r="L119" s="7">
        <v>0</v>
      </c>
      <c r="Q119" s="7">
        <v>0</v>
      </c>
      <c r="T119" s="7">
        <v>23882</v>
      </c>
      <c r="U119" s="7">
        <v>118651</v>
      </c>
      <c r="W119" s="7">
        <v>0</v>
      </c>
      <c r="X119" s="7">
        <v>0</v>
      </c>
      <c r="Y119" s="7">
        <v>163501</v>
      </c>
      <c r="Z119" s="7">
        <v>0</v>
      </c>
      <c r="AA119" s="7">
        <v>0</v>
      </c>
      <c r="AC119" s="7">
        <v>60698</v>
      </c>
      <c r="AD119" s="72">
        <v>275204</v>
      </c>
      <c r="AE119" s="7">
        <v>0</v>
      </c>
      <c r="AF119" s="7">
        <v>0</v>
      </c>
      <c r="BB119" s="7">
        <v>2823473</v>
      </c>
      <c r="BC119" s="7">
        <v>2823473</v>
      </c>
      <c r="BD119" s="7">
        <v>2823473</v>
      </c>
      <c r="BE119" s="7">
        <v>2823473</v>
      </c>
      <c r="BF119" s="7">
        <v>2823473</v>
      </c>
      <c r="BG119" s="7">
        <v>2823473</v>
      </c>
      <c r="BJ119" s="7">
        <v>0</v>
      </c>
      <c r="BN119" s="7">
        <v>15068416</v>
      </c>
      <c r="BO119" s="7">
        <v>10620000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C119" s="7">
        <v>0</v>
      </c>
      <c r="CE119" s="7">
        <v>574070</v>
      </c>
      <c r="CF119" s="7">
        <v>0</v>
      </c>
      <c r="CG119" s="7">
        <v>523783</v>
      </c>
      <c r="CH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E119" s="7">
        <v>79191775</v>
      </c>
      <c r="DF119" s="7">
        <v>21800</v>
      </c>
      <c r="DJ119" s="7">
        <v>0</v>
      </c>
      <c r="DK119" s="7">
        <v>0</v>
      </c>
      <c r="DL119" s="7">
        <v>0</v>
      </c>
      <c r="DN119" s="7">
        <v>0</v>
      </c>
      <c r="DS119" s="7">
        <v>27899</v>
      </c>
      <c r="DT119" s="7">
        <v>0</v>
      </c>
      <c r="DU119" s="7">
        <v>0</v>
      </c>
      <c r="DW119" s="7">
        <v>0</v>
      </c>
      <c r="DX119" s="7">
        <v>67852</v>
      </c>
      <c r="DZ119" s="7">
        <v>980032</v>
      </c>
      <c r="EB119" s="7">
        <v>8372</v>
      </c>
      <c r="EC119" s="7">
        <v>0</v>
      </c>
      <c r="ED119" s="7">
        <v>0</v>
      </c>
      <c r="EE119" s="7">
        <v>61636</v>
      </c>
      <c r="EF119" s="7">
        <v>0</v>
      </c>
      <c r="EG119" s="7">
        <v>0</v>
      </c>
      <c r="EN119" s="7">
        <v>0</v>
      </c>
      <c r="EO119" s="7">
        <v>0</v>
      </c>
      <c r="EP119" s="7">
        <v>7400000</v>
      </c>
      <c r="EQ119" s="7">
        <v>0</v>
      </c>
      <c r="ER119" s="7">
        <v>0</v>
      </c>
      <c r="ES119" s="7">
        <v>0</v>
      </c>
      <c r="ET119" s="7">
        <v>50905</v>
      </c>
      <c r="EV119" s="7">
        <v>30500</v>
      </c>
      <c r="EW119" s="7">
        <v>0</v>
      </c>
      <c r="EY119" s="7">
        <v>0</v>
      </c>
      <c r="FB119" s="7">
        <v>189486</v>
      </c>
      <c r="FC119" s="7">
        <v>0</v>
      </c>
      <c r="FD119" s="7">
        <v>80000</v>
      </c>
      <c r="FE119" s="35">
        <v>0</v>
      </c>
      <c r="FF119" s="7">
        <v>2360500</v>
      </c>
      <c r="FH119" s="7">
        <v>0</v>
      </c>
      <c r="FI119" s="7">
        <v>31815</v>
      </c>
      <c r="FJ119" s="7">
        <v>28167</v>
      </c>
      <c r="FK119" s="7">
        <v>84896</v>
      </c>
      <c r="FL119" s="7">
        <v>19389</v>
      </c>
      <c r="FM119" s="7">
        <v>86150</v>
      </c>
      <c r="FN119" s="7">
        <v>3823</v>
      </c>
      <c r="FO119" s="7">
        <v>98057</v>
      </c>
      <c r="FP119" s="7">
        <v>36066</v>
      </c>
      <c r="FR119" s="7">
        <v>35176</v>
      </c>
      <c r="FW119" s="7">
        <v>11650269</v>
      </c>
      <c r="FZ119" s="7">
        <v>0</v>
      </c>
      <c r="GB119" s="7">
        <v>41099</v>
      </c>
      <c r="GC119" s="7">
        <v>0</v>
      </c>
      <c r="GD119" s="7">
        <v>0</v>
      </c>
      <c r="GE119" s="7">
        <v>150000</v>
      </c>
      <c r="GF119" s="7">
        <v>0</v>
      </c>
      <c r="GH119" s="7">
        <v>46055</v>
      </c>
      <c r="GI119" s="77"/>
      <c r="GJ119" s="7">
        <v>0</v>
      </c>
      <c r="GL119" s="7">
        <v>0</v>
      </c>
      <c r="GM119" s="7">
        <v>0</v>
      </c>
      <c r="GN119" s="7">
        <v>0</v>
      </c>
      <c r="GO119" s="73">
        <v>0</v>
      </c>
      <c r="GP119" s="7">
        <v>0</v>
      </c>
      <c r="GR119" s="7">
        <v>4318</v>
      </c>
      <c r="GS119" s="7">
        <v>82831</v>
      </c>
      <c r="GV119" s="7">
        <v>0</v>
      </c>
      <c r="GW119" s="7">
        <v>0</v>
      </c>
      <c r="HA119" s="7">
        <v>0</v>
      </c>
      <c r="HB119" s="133">
        <v>0</v>
      </c>
      <c r="HC119" s="7">
        <v>0</v>
      </c>
      <c r="HD119" s="73">
        <v>0</v>
      </c>
      <c r="HE119" s="7">
        <v>0</v>
      </c>
      <c r="HF119" s="7">
        <v>0</v>
      </c>
      <c r="HG119" s="7">
        <v>96417</v>
      </c>
      <c r="HI119" s="7">
        <v>0</v>
      </c>
      <c r="HK119" s="7">
        <v>0</v>
      </c>
      <c r="HM119" s="7">
        <v>0</v>
      </c>
      <c r="HO119" s="7">
        <v>0</v>
      </c>
      <c r="HP119" s="7">
        <v>17487</v>
      </c>
      <c r="HQ119" s="7">
        <v>80859</v>
      </c>
      <c r="IB119" s="7">
        <v>1400000</v>
      </c>
      <c r="IF119" s="7">
        <v>0</v>
      </c>
      <c r="IH119" s="7">
        <v>0</v>
      </c>
      <c r="IL119" s="7">
        <v>0</v>
      </c>
      <c r="IO119" s="7">
        <v>73000</v>
      </c>
      <c r="IQ119" s="7">
        <v>44884</v>
      </c>
      <c r="IS119" s="7">
        <v>0</v>
      </c>
      <c r="IT119" s="7">
        <v>0</v>
      </c>
      <c r="IW119" s="7">
        <v>0</v>
      </c>
      <c r="IX119" s="7">
        <v>0</v>
      </c>
      <c r="IZ119" s="7">
        <v>0</v>
      </c>
      <c r="JA119" s="7">
        <v>0</v>
      </c>
      <c r="JB119" s="7">
        <v>322268</v>
      </c>
      <c r="JC119" s="7">
        <v>0</v>
      </c>
      <c r="JE119" s="7">
        <v>0</v>
      </c>
      <c r="JF119" s="7">
        <v>0</v>
      </c>
      <c r="JG119" s="7">
        <v>0</v>
      </c>
      <c r="JH119" s="7">
        <v>0</v>
      </c>
      <c r="JI119" s="7">
        <v>67814</v>
      </c>
      <c r="JJ119" s="7">
        <v>96605</v>
      </c>
      <c r="JK119" s="7">
        <v>115797</v>
      </c>
      <c r="JL119" s="7">
        <v>0</v>
      </c>
      <c r="JM119" s="7">
        <v>67511</v>
      </c>
      <c r="JN119" s="7">
        <v>77992</v>
      </c>
      <c r="JO119" s="7">
        <v>1305210</v>
      </c>
      <c r="JP119" s="7">
        <v>577312</v>
      </c>
      <c r="JQ119" s="7">
        <v>96458</v>
      </c>
      <c r="JR119" s="7">
        <v>802064</v>
      </c>
      <c r="JS119" s="7">
        <v>0</v>
      </c>
      <c r="JT119" s="7">
        <v>1879818</v>
      </c>
      <c r="JU119" s="7">
        <v>98965</v>
      </c>
      <c r="JV119" s="7">
        <v>92466</v>
      </c>
      <c r="JW119" s="7">
        <v>28742825</v>
      </c>
      <c r="KE119" s="7">
        <v>0</v>
      </c>
      <c r="KF119" s="7">
        <v>43668598</v>
      </c>
      <c r="KI119" s="7">
        <v>0</v>
      </c>
      <c r="KJ119" s="77"/>
      <c r="KK119" s="7">
        <v>0</v>
      </c>
      <c r="KL119" s="7">
        <v>125000</v>
      </c>
      <c r="KO119" s="7">
        <v>0</v>
      </c>
      <c r="KT119" s="7">
        <v>0</v>
      </c>
      <c r="KX119" s="7">
        <v>0</v>
      </c>
      <c r="KY119" s="7">
        <v>0</v>
      </c>
      <c r="LB119" s="7">
        <v>0</v>
      </c>
      <c r="LD119" s="7">
        <v>0</v>
      </c>
      <c r="LE119" s="7">
        <v>0</v>
      </c>
      <c r="LH119" s="7">
        <v>0</v>
      </c>
      <c r="LK119" s="7">
        <v>103523</v>
      </c>
      <c r="LL119" s="7">
        <v>0</v>
      </c>
      <c r="LM119" s="7">
        <v>0</v>
      </c>
      <c r="LN119" s="7">
        <v>0</v>
      </c>
      <c r="LO119" s="7">
        <v>0</v>
      </c>
      <c r="LP119" s="7">
        <v>0</v>
      </c>
      <c r="LS119" s="7">
        <v>0</v>
      </c>
      <c r="LT119" s="7">
        <v>0</v>
      </c>
      <c r="LV119" s="7">
        <v>264104</v>
      </c>
      <c r="LY119" s="7">
        <v>0</v>
      </c>
      <c r="LZ119" s="7">
        <v>2529177</v>
      </c>
      <c r="MG119" s="7">
        <v>0</v>
      </c>
      <c r="ML119" s="7">
        <v>0</v>
      </c>
      <c r="MP119" s="7">
        <v>75178</v>
      </c>
      <c r="MQ119" s="7">
        <v>523615</v>
      </c>
      <c r="MR119" s="7">
        <v>0</v>
      </c>
      <c r="MT119" s="7">
        <v>0</v>
      </c>
      <c r="MV119" s="7">
        <v>0</v>
      </c>
      <c r="MW119" s="7">
        <v>0</v>
      </c>
      <c r="MX119" s="7">
        <v>72815</v>
      </c>
      <c r="MZ119" s="7">
        <v>0</v>
      </c>
      <c r="ND119" s="7">
        <v>488833</v>
      </c>
      <c r="NF119" s="7">
        <v>0</v>
      </c>
      <c r="NJ119" s="7">
        <v>0</v>
      </c>
      <c r="NK119" s="7">
        <v>0</v>
      </c>
      <c r="NL119" s="7">
        <v>0</v>
      </c>
      <c r="NN119" s="7">
        <v>229082</v>
      </c>
      <c r="NO119" s="7">
        <v>0</v>
      </c>
      <c r="NT119" s="7">
        <v>0</v>
      </c>
      <c r="NU119" s="7">
        <v>0</v>
      </c>
      <c r="NV119" s="7">
        <v>0</v>
      </c>
      <c r="NW119" s="7">
        <v>0</v>
      </c>
      <c r="NZ119" s="7">
        <v>0</v>
      </c>
      <c r="OA119" s="7">
        <v>72629</v>
      </c>
      <c r="OB119" s="7">
        <v>43719</v>
      </c>
      <c r="OC119" s="7">
        <v>7293053</v>
      </c>
      <c r="OD119" s="7">
        <v>173000</v>
      </c>
      <c r="OG119" s="7">
        <v>0</v>
      </c>
      <c r="OH119" s="7">
        <v>0</v>
      </c>
      <c r="OK119" s="7">
        <v>45000</v>
      </c>
      <c r="OL119" s="7">
        <v>0</v>
      </c>
      <c r="OO119" s="7">
        <v>0</v>
      </c>
      <c r="OQ119" s="7">
        <v>9316401</v>
      </c>
      <c r="OR119" s="7">
        <v>0</v>
      </c>
      <c r="OS119" s="7">
        <v>0</v>
      </c>
      <c r="OV119" s="9"/>
      <c r="OW119" s="150">
        <f t="shared" si="18"/>
        <v>248748335</v>
      </c>
      <c r="OX119" s="168"/>
      <c r="OY119" s="153"/>
      <c r="OZ119" s="168"/>
      <c r="PA119" s="13"/>
      <c r="PB119" s="13"/>
      <c r="PC119" s="13"/>
      <c r="PD119" s="13"/>
      <c r="PE119" s="13"/>
      <c r="PF119" s="13"/>
      <c r="PG119" s="13"/>
      <c r="PH119" s="13"/>
      <c r="PI119" s="13"/>
      <c r="PJ119" s="13"/>
      <c r="PK119" s="13"/>
      <c r="PL119" s="13"/>
      <c r="PM119" s="13"/>
      <c r="PN119" s="13"/>
      <c r="PO119" s="13"/>
      <c r="PP119" s="13"/>
      <c r="PQ119" s="13"/>
      <c r="PR119" s="13"/>
      <c r="PS119" s="13"/>
      <c r="PT119" s="13"/>
      <c r="PU119" s="13"/>
    </row>
    <row r="120" spans="1:437" s="7" customFormat="1">
      <c r="A120" s="7" t="s">
        <v>69</v>
      </c>
      <c r="B120" s="72">
        <v>0</v>
      </c>
      <c r="C120" s="7">
        <v>120833</v>
      </c>
      <c r="D120" s="7">
        <v>16731</v>
      </c>
      <c r="E120" s="7">
        <v>416082</v>
      </c>
      <c r="F120" s="7">
        <v>69206</v>
      </c>
      <c r="G120" s="7">
        <v>231676</v>
      </c>
      <c r="H120" s="7">
        <v>0</v>
      </c>
      <c r="I120" s="7">
        <v>103509</v>
      </c>
      <c r="L120" s="7">
        <v>190000</v>
      </c>
      <c r="M120" s="7">
        <v>72730</v>
      </c>
      <c r="Q120" s="7">
        <v>0</v>
      </c>
      <c r="T120" s="7">
        <v>47764</v>
      </c>
      <c r="U120" s="7">
        <v>18589</v>
      </c>
      <c r="W120" s="7">
        <v>25103</v>
      </c>
      <c r="X120" s="7">
        <v>43602</v>
      </c>
      <c r="Y120" s="7">
        <v>16894</v>
      </c>
      <c r="Z120" s="7">
        <v>13169</v>
      </c>
      <c r="AA120" s="7">
        <v>77367</v>
      </c>
      <c r="AC120" s="7">
        <v>9462</v>
      </c>
      <c r="AD120" s="72">
        <v>2461606</v>
      </c>
      <c r="AE120" s="7">
        <v>51722</v>
      </c>
      <c r="AF120" s="7">
        <v>85925</v>
      </c>
      <c r="AW120" s="7">
        <v>110315</v>
      </c>
      <c r="BB120" s="7">
        <v>525000</v>
      </c>
      <c r="BC120" s="7">
        <v>525000</v>
      </c>
      <c r="BD120" s="7">
        <v>525000</v>
      </c>
      <c r="BE120" s="7">
        <v>525000</v>
      </c>
      <c r="BF120" s="7">
        <v>525000</v>
      </c>
      <c r="BG120" s="7">
        <v>525000</v>
      </c>
      <c r="BH120" s="7">
        <v>130168</v>
      </c>
      <c r="BJ120" s="7">
        <v>334439</v>
      </c>
      <c r="BN120" s="7">
        <v>43476</v>
      </c>
      <c r="BO120" s="7">
        <v>10354560</v>
      </c>
      <c r="BP120" s="7">
        <v>37833</v>
      </c>
      <c r="BQ120" s="7">
        <v>0</v>
      </c>
      <c r="BR120" s="7">
        <v>0</v>
      </c>
      <c r="BS120" s="7">
        <v>0</v>
      </c>
      <c r="BT120" s="7">
        <v>21219</v>
      </c>
      <c r="BU120" s="7">
        <v>0</v>
      </c>
      <c r="BV120" s="7">
        <v>0</v>
      </c>
      <c r="BW120" s="7">
        <v>0</v>
      </c>
      <c r="BX120" s="7">
        <v>0</v>
      </c>
      <c r="BY120" s="7">
        <v>33921</v>
      </c>
      <c r="BZ120" s="7">
        <v>0</v>
      </c>
      <c r="CA120" s="7">
        <v>0</v>
      </c>
      <c r="CC120" s="7">
        <v>113328</v>
      </c>
      <c r="CE120" s="7">
        <v>137250</v>
      </c>
      <c r="CF120" s="7">
        <v>137250</v>
      </c>
      <c r="CG120" s="7">
        <v>12378</v>
      </c>
      <c r="CH120" s="7">
        <v>334189</v>
      </c>
      <c r="CI120" s="7">
        <v>254393</v>
      </c>
      <c r="CJ120" s="7">
        <v>433032</v>
      </c>
      <c r="CK120" s="7">
        <v>127242</v>
      </c>
      <c r="CL120" s="7">
        <v>668023</v>
      </c>
      <c r="CM120" s="7">
        <v>194306</v>
      </c>
      <c r="CN120" s="7">
        <v>39088</v>
      </c>
      <c r="CO120" s="7">
        <v>210</v>
      </c>
      <c r="CP120" s="7">
        <v>150865</v>
      </c>
      <c r="CQ120" s="7">
        <v>63097</v>
      </c>
      <c r="CR120" s="7">
        <v>26987</v>
      </c>
      <c r="CS120" s="7">
        <v>216994</v>
      </c>
      <c r="CT120" s="7">
        <v>184815</v>
      </c>
      <c r="CU120" s="7">
        <v>35974</v>
      </c>
      <c r="CV120" s="7">
        <v>44516</v>
      </c>
      <c r="CW120" s="7">
        <v>259380</v>
      </c>
      <c r="CX120" s="7">
        <v>53066</v>
      </c>
      <c r="CY120" s="7">
        <v>143437</v>
      </c>
      <c r="CZ120" s="7">
        <v>139403</v>
      </c>
      <c r="DA120" s="7">
        <v>83517</v>
      </c>
      <c r="DB120" s="7">
        <v>193116</v>
      </c>
      <c r="DC120" s="7">
        <v>57872</v>
      </c>
      <c r="DE120" s="7">
        <v>2149149</v>
      </c>
      <c r="DF120" s="7">
        <v>1057</v>
      </c>
      <c r="DJ120" s="7">
        <v>79583</v>
      </c>
      <c r="DK120" s="7">
        <v>49161</v>
      </c>
      <c r="DL120" s="7">
        <v>0</v>
      </c>
      <c r="DM120" s="7">
        <v>230000</v>
      </c>
      <c r="DN120" s="7">
        <v>157181</v>
      </c>
      <c r="DP120" s="7">
        <v>163333</v>
      </c>
      <c r="DS120" s="7">
        <v>14424</v>
      </c>
      <c r="DT120" s="7">
        <v>172767</v>
      </c>
      <c r="DU120" s="7">
        <v>75000</v>
      </c>
      <c r="DW120" s="7">
        <v>224502</v>
      </c>
      <c r="DX120" s="7">
        <v>63372</v>
      </c>
      <c r="DY120" s="7">
        <v>44443</v>
      </c>
      <c r="EB120" s="7">
        <v>83349</v>
      </c>
      <c r="EC120" s="7">
        <v>115417</v>
      </c>
      <c r="ED120" s="7">
        <v>0</v>
      </c>
      <c r="EE120" s="7">
        <v>108991</v>
      </c>
      <c r="EF120" s="7">
        <v>0</v>
      </c>
      <c r="EG120" s="7">
        <v>0</v>
      </c>
      <c r="EM120" s="7">
        <v>928306</v>
      </c>
      <c r="EN120" s="7">
        <v>300512</v>
      </c>
      <c r="EO120" s="7">
        <v>384958</v>
      </c>
      <c r="EP120" s="7">
        <v>98171</v>
      </c>
      <c r="EQ120" s="7">
        <v>189136</v>
      </c>
      <c r="ER120" s="7">
        <v>0</v>
      </c>
      <c r="ES120" s="7">
        <v>0</v>
      </c>
      <c r="ET120" s="7">
        <v>208713</v>
      </c>
      <c r="EV120" s="7">
        <v>16642</v>
      </c>
      <c r="EW120" s="7">
        <v>0</v>
      </c>
      <c r="EY120" s="7">
        <v>142752</v>
      </c>
      <c r="FB120" s="7">
        <v>0</v>
      </c>
      <c r="FC120" s="7">
        <v>131737</v>
      </c>
      <c r="FD120" s="7">
        <v>37859</v>
      </c>
      <c r="FE120" s="35">
        <v>0</v>
      </c>
      <c r="FF120" s="7">
        <v>73013</v>
      </c>
      <c r="FG120" s="7">
        <v>3704</v>
      </c>
      <c r="FH120" s="7">
        <v>105000</v>
      </c>
      <c r="FI120" s="7">
        <v>109228</v>
      </c>
      <c r="FJ120" s="7">
        <v>96704</v>
      </c>
      <c r="FK120" s="7">
        <v>291463</v>
      </c>
      <c r="FL120" s="7">
        <v>66566</v>
      </c>
      <c r="FM120" s="7">
        <v>295768</v>
      </c>
      <c r="FN120" s="7">
        <v>13126</v>
      </c>
      <c r="FO120" s="7">
        <v>336647</v>
      </c>
      <c r="FP120" s="7">
        <v>123820</v>
      </c>
      <c r="FR120" s="7">
        <v>120764</v>
      </c>
      <c r="FX120" s="7">
        <v>40000</v>
      </c>
      <c r="FZ120" s="7">
        <v>0</v>
      </c>
      <c r="GB120" s="7">
        <v>0</v>
      </c>
      <c r="GC120" s="7">
        <v>79583</v>
      </c>
      <c r="GD120" s="7">
        <v>125000</v>
      </c>
      <c r="GE120" s="7">
        <v>94216</v>
      </c>
      <c r="GF120" s="7">
        <v>23893</v>
      </c>
      <c r="GH120" s="7">
        <v>87408</v>
      </c>
      <c r="GI120" s="77"/>
      <c r="GJ120" s="7">
        <v>0</v>
      </c>
      <c r="GL120" s="7">
        <v>100000</v>
      </c>
      <c r="GM120" s="7">
        <v>88295</v>
      </c>
      <c r="GN120" s="7">
        <v>0</v>
      </c>
      <c r="GO120" s="73">
        <v>0</v>
      </c>
      <c r="GP120" s="7">
        <v>21329</v>
      </c>
      <c r="GQ120" s="7">
        <v>87456</v>
      </c>
      <c r="GR120" s="7">
        <v>175482</v>
      </c>
      <c r="GS120" s="7">
        <v>164051</v>
      </c>
      <c r="GU120" s="7">
        <v>94521</v>
      </c>
      <c r="GV120" s="7">
        <v>271546</v>
      </c>
      <c r="GW120" s="7">
        <v>58057</v>
      </c>
      <c r="GX120" s="7">
        <v>149167</v>
      </c>
      <c r="GY120" s="7">
        <v>104167</v>
      </c>
      <c r="GZ120" s="7">
        <v>158993</v>
      </c>
      <c r="HA120" s="7">
        <v>323771</v>
      </c>
      <c r="HB120" s="133">
        <v>85407</v>
      </c>
      <c r="HC120" s="7">
        <v>0</v>
      </c>
      <c r="HD120" s="73">
        <v>0</v>
      </c>
      <c r="HE120" s="7">
        <v>452500</v>
      </c>
      <c r="HF120" s="7">
        <v>452500</v>
      </c>
      <c r="HG120" s="7">
        <v>59439</v>
      </c>
      <c r="HI120" s="7">
        <v>179194</v>
      </c>
      <c r="HK120" s="7">
        <v>0</v>
      </c>
      <c r="HM120" s="7">
        <v>0</v>
      </c>
      <c r="HO120" s="7">
        <v>13618</v>
      </c>
      <c r="HP120" s="7">
        <v>59069</v>
      </c>
      <c r="HQ120" s="7">
        <v>0</v>
      </c>
      <c r="IB120" s="7">
        <v>0</v>
      </c>
      <c r="ID120" s="7">
        <v>15231</v>
      </c>
      <c r="IF120" s="7">
        <v>41609</v>
      </c>
      <c r="IH120" s="7">
        <v>332567</v>
      </c>
      <c r="IL120" s="7">
        <v>18226</v>
      </c>
      <c r="IO120" s="7">
        <v>89521</v>
      </c>
      <c r="IS120" s="7">
        <v>176562</v>
      </c>
      <c r="IT120" s="7">
        <v>16280</v>
      </c>
      <c r="IW120" s="7">
        <v>33616</v>
      </c>
      <c r="IX120" s="7">
        <v>9482</v>
      </c>
      <c r="IZ120" s="7">
        <v>168981</v>
      </c>
      <c r="JA120" s="7">
        <v>62679</v>
      </c>
      <c r="JB120" s="7">
        <v>114975</v>
      </c>
      <c r="JC120" s="7">
        <v>944827</v>
      </c>
      <c r="JE120" s="7">
        <v>113333</v>
      </c>
      <c r="JF120" s="7">
        <v>112917</v>
      </c>
      <c r="JG120" s="7">
        <v>1200000</v>
      </c>
      <c r="JH120" s="7">
        <v>10961</v>
      </c>
      <c r="JI120" s="7">
        <v>199942</v>
      </c>
      <c r="JJ120" s="7">
        <v>262586</v>
      </c>
      <c r="JK120" s="7">
        <v>276175</v>
      </c>
      <c r="JL120" s="7">
        <v>-116835</v>
      </c>
      <c r="JM120" s="7">
        <v>401059</v>
      </c>
      <c r="JN120" s="7">
        <v>230093</v>
      </c>
      <c r="JO120" s="7">
        <v>363885</v>
      </c>
      <c r="JP120" s="7">
        <v>308255</v>
      </c>
      <c r="JQ120" s="7">
        <v>216614</v>
      </c>
      <c r="JR120" s="7">
        <v>339963</v>
      </c>
      <c r="JS120" s="7">
        <v>-136562</v>
      </c>
      <c r="JT120" s="7">
        <v>366163.64000000223</v>
      </c>
      <c r="JU120" s="7">
        <v>26018</v>
      </c>
      <c r="JV120" s="7">
        <v>253474</v>
      </c>
      <c r="JW120" s="7">
        <v>33750</v>
      </c>
      <c r="KE120" s="7">
        <v>142806</v>
      </c>
      <c r="KF120" s="7">
        <v>97823</v>
      </c>
      <c r="KH120" s="7">
        <v>115887</v>
      </c>
      <c r="KI120" s="7">
        <v>54039</v>
      </c>
      <c r="KJ120" s="77"/>
      <c r="KK120" s="7">
        <v>84000</v>
      </c>
      <c r="KL120" s="7">
        <v>55662</v>
      </c>
      <c r="KO120" s="7">
        <v>85407</v>
      </c>
      <c r="KT120" s="7">
        <v>11455</v>
      </c>
      <c r="KU120" s="7">
        <v>21049</v>
      </c>
      <c r="KW120" s="7">
        <v>109348</v>
      </c>
      <c r="KX120" s="7">
        <v>33615</v>
      </c>
      <c r="KY120" s="7">
        <v>183092</v>
      </c>
      <c r="LA120" s="7">
        <v>51430</v>
      </c>
      <c r="LB120" s="7">
        <v>229846</v>
      </c>
      <c r="LD120" s="7">
        <v>26210</v>
      </c>
      <c r="LE120" s="7">
        <v>202357</v>
      </c>
      <c r="LH120" s="7">
        <v>10952</v>
      </c>
      <c r="LK120" s="7">
        <v>53864</v>
      </c>
      <c r="LL120" s="7">
        <v>0</v>
      </c>
      <c r="LM120" s="7">
        <v>0</v>
      </c>
      <c r="LN120" s="7">
        <v>44523</v>
      </c>
      <c r="LO120" s="7">
        <v>161011</v>
      </c>
      <c r="LP120" s="7">
        <v>839500</v>
      </c>
      <c r="LQ120" s="7">
        <v>51939</v>
      </c>
      <c r="LT120" s="7">
        <v>0</v>
      </c>
      <c r="LV120" s="7">
        <v>0</v>
      </c>
      <c r="LY120" s="7">
        <v>295000</v>
      </c>
      <c r="LZ120" s="7">
        <v>2454655</v>
      </c>
      <c r="MG120" s="7">
        <v>0</v>
      </c>
      <c r="ML120" s="7">
        <v>232416</v>
      </c>
      <c r="MM120" s="7">
        <v>605717</v>
      </c>
      <c r="MP120" s="7">
        <v>55000</v>
      </c>
      <c r="MQ120" s="7">
        <v>178000</v>
      </c>
      <c r="MR120" s="7">
        <v>15971</v>
      </c>
      <c r="MS120" s="7">
        <v>27841</v>
      </c>
      <c r="MT120" s="7">
        <v>161498</v>
      </c>
      <c r="MU120" s="7">
        <v>4096</v>
      </c>
      <c r="MV120" s="7">
        <v>274377</v>
      </c>
      <c r="MW120" s="7">
        <v>0</v>
      </c>
      <c r="MX120" s="7">
        <v>0</v>
      </c>
      <c r="MZ120" s="7">
        <v>0</v>
      </c>
      <c r="ND120" s="7">
        <v>0</v>
      </c>
      <c r="NF120" s="7">
        <v>55426</v>
      </c>
      <c r="NJ120" s="7">
        <v>0</v>
      </c>
      <c r="NK120" s="7">
        <v>0</v>
      </c>
      <c r="NL120" s="7">
        <v>53589</v>
      </c>
      <c r="NM120" s="7">
        <v>145825</v>
      </c>
      <c r="NO120" s="7">
        <v>0</v>
      </c>
      <c r="NP120" s="7">
        <v>679495</v>
      </c>
      <c r="NS120" s="7">
        <v>38905</v>
      </c>
      <c r="NT120" s="7">
        <v>36159</v>
      </c>
      <c r="NU120" s="7">
        <v>393650</v>
      </c>
      <c r="NV120" s="7">
        <v>5098497</v>
      </c>
      <c r="NW120" s="7">
        <v>49161</v>
      </c>
      <c r="NZ120" s="7">
        <v>2538</v>
      </c>
      <c r="OA120" s="7">
        <v>0</v>
      </c>
      <c r="OB120" s="7">
        <v>793689</v>
      </c>
      <c r="OC120" s="7">
        <v>165000</v>
      </c>
      <c r="OD120" s="7">
        <v>11944</v>
      </c>
      <c r="OF120" s="7">
        <v>329173</v>
      </c>
      <c r="OG120" s="7">
        <v>19100</v>
      </c>
      <c r="OH120" s="7">
        <v>17956</v>
      </c>
      <c r="OK120" s="7">
        <v>91342</v>
      </c>
      <c r="OL120" s="7">
        <v>10654</v>
      </c>
      <c r="OM120" s="7">
        <v>10562</v>
      </c>
      <c r="OO120" s="7">
        <v>175000</v>
      </c>
      <c r="OQ120" s="7">
        <v>3534502</v>
      </c>
      <c r="OR120" s="7">
        <v>87000</v>
      </c>
      <c r="OS120" s="7">
        <v>159702</v>
      </c>
      <c r="OT120" s="7">
        <v>205364</v>
      </c>
      <c r="OV120" s="9"/>
      <c r="OW120" s="150">
        <f t="shared" si="18"/>
        <v>59367575.640000001</v>
      </c>
      <c r="OX120" s="168"/>
      <c r="OY120" s="153"/>
      <c r="OZ120" s="168"/>
      <c r="PA120" s="13"/>
      <c r="PB120" s="13"/>
      <c r="PC120" s="13"/>
      <c r="PD120" s="13"/>
      <c r="PE120" s="13"/>
      <c r="PF120" s="13"/>
      <c r="PG120" s="13"/>
      <c r="PH120" s="13"/>
      <c r="PI120" s="13"/>
      <c r="PJ120" s="13"/>
      <c r="PK120" s="13"/>
      <c r="PL120" s="13"/>
      <c r="PM120" s="13"/>
      <c r="PN120" s="13"/>
      <c r="PO120" s="13"/>
      <c r="PP120" s="13"/>
      <c r="PQ120" s="13"/>
      <c r="PR120" s="13"/>
      <c r="PS120" s="13"/>
      <c r="PT120" s="13"/>
      <c r="PU120" s="13"/>
    </row>
    <row r="121" spans="1:437" s="7" customFormat="1">
      <c r="A121" s="7" t="s">
        <v>70</v>
      </c>
      <c r="B121" s="74">
        <f>B118+B119-B120</f>
        <v>0</v>
      </c>
      <c r="C121" s="7">
        <v>10051448</v>
      </c>
      <c r="D121" s="7">
        <v>590514</v>
      </c>
      <c r="E121" s="7">
        <v>26392483</v>
      </c>
      <c r="F121" s="7">
        <v>13117158</v>
      </c>
      <c r="G121" s="7">
        <v>14067170</v>
      </c>
      <c r="H121" s="7">
        <v>7853043</v>
      </c>
      <c r="I121" s="7">
        <v>1873551</v>
      </c>
      <c r="L121" s="7">
        <v>6045000</v>
      </c>
      <c r="M121" s="7">
        <v>2114927</v>
      </c>
      <c r="Q121" s="7">
        <v>33726</v>
      </c>
      <c r="T121" s="7">
        <v>0</v>
      </c>
      <c r="U121" s="7">
        <v>100062</v>
      </c>
      <c r="W121" s="7">
        <v>27605</v>
      </c>
      <c r="X121" s="7">
        <v>5984</v>
      </c>
      <c r="Y121" s="7">
        <v>146607</v>
      </c>
      <c r="Z121" s="7">
        <v>28638</v>
      </c>
      <c r="AA121" s="7">
        <v>393885</v>
      </c>
      <c r="AC121" s="7">
        <v>51236</v>
      </c>
      <c r="AD121" s="74">
        <f>AD118+AD119-AD120</f>
        <v>230535651</v>
      </c>
      <c r="AE121" s="7">
        <v>2748278</v>
      </c>
      <c r="AF121" s="7">
        <v>389970</v>
      </c>
      <c r="AS121" s="7">
        <v>100000</v>
      </c>
      <c r="AW121" s="7">
        <v>2442932</v>
      </c>
      <c r="BB121" s="7">
        <v>42018473</v>
      </c>
      <c r="BC121" s="7">
        <v>42018473</v>
      </c>
      <c r="BD121" s="7">
        <v>42018473</v>
      </c>
      <c r="BE121" s="7">
        <v>42018473</v>
      </c>
      <c r="BF121" s="7">
        <v>42018473</v>
      </c>
      <c r="BG121" s="7">
        <v>42018473</v>
      </c>
      <c r="BH121" s="7">
        <v>1956640</v>
      </c>
      <c r="BJ121" s="7">
        <v>15089094</v>
      </c>
      <c r="BN121" s="7">
        <v>19569259</v>
      </c>
      <c r="BO121" s="7">
        <v>18910440</v>
      </c>
      <c r="BP121" s="7">
        <v>1895772</v>
      </c>
      <c r="BQ121" s="7">
        <v>0</v>
      </c>
      <c r="BR121" s="7">
        <v>0</v>
      </c>
      <c r="BS121" s="7">
        <v>0</v>
      </c>
      <c r="BT121" s="7">
        <v>1063247</v>
      </c>
      <c r="BU121" s="7">
        <v>0</v>
      </c>
      <c r="BV121" s="7">
        <v>8</v>
      </c>
      <c r="BW121" s="7">
        <v>0</v>
      </c>
      <c r="BX121" s="7">
        <v>0</v>
      </c>
      <c r="BY121" s="7">
        <v>1699741</v>
      </c>
      <c r="BZ121" s="7">
        <v>0</v>
      </c>
      <c r="CA121" s="7">
        <v>0</v>
      </c>
      <c r="CC121" s="7">
        <v>10743799</v>
      </c>
      <c r="CE121" s="7">
        <v>3141116</v>
      </c>
      <c r="CF121" s="7">
        <v>2632334</v>
      </c>
      <c r="CG121" s="7">
        <v>7313454</v>
      </c>
      <c r="CH121" s="7">
        <v>22912636</v>
      </c>
      <c r="CI121" s="7">
        <v>20708543</v>
      </c>
      <c r="CJ121" s="7">
        <v>21435868</v>
      </c>
      <c r="CK121" s="7">
        <v>6374657</v>
      </c>
      <c r="CL121" s="7">
        <v>29236689</v>
      </c>
      <c r="CM121" s="7">
        <v>16296219</v>
      </c>
      <c r="CN121" s="7">
        <v>7466092</v>
      </c>
      <c r="CO121" s="7">
        <v>338044</v>
      </c>
      <c r="CP121" s="7">
        <v>1870853</v>
      </c>
      <c r="CQ121" s="7">
        <v>1787284</v>
      </c>
      <c r="CR121" s="7">
        <v>3966531</v>
      </c>
      <c r="CS121" s="7">
        <v>12968943</v>
      </c>
      <c r="CT121" s="7">
        <v>22604469</v>
      </c>
      <c r="CU121" s="7">
        <v>9724809</v>
      </c>
      <c r="CV121" s="7">
        <v>15933129</v>
      </c>
      <c r="CW121" s="7">
        <v>2467987</v>
      </c>
      <c r="CX121" s="7">
        <v>7251468</v>
      </c>
      <c r="CY121" s="7">
        <v>8802887</v>
      </c>
      <c r="CZ121" s="7">
        <v>6250023</v>
      </c>
      <c r="DA121" s="7">
        <v>13842274</v>
      </c>
      <c r="DB121" s="7">
        <v>9956971</v>
      </c>
      <c r="DC121" s="7">
        <v>12082750</v>
      </c>
      <c r="DE121" s="7">
        <v>77042626</v>
      </c>
      <c r="DF121" s="7">
        <v>20743</v>
      </c>
      <c r="DI121" s="7">
        <v>805014</v>
      </c>
      <c r="DJ121" s="7">
        <v>4181250</v>
      </c>
      <c r="DK121" s="7">
        <v>1310559</v>
      </c>
      <c r="DL121" s="7">
        <v>0</v>
      </c>
      <c r="DM121" s="7">
        <v>15015000</v>
      </c>
      <c r="DN121" s="7">
        <v>7103315</v>
      </c>
      <c r="DP121" s="7">
        <v>10311667</v>
      </c>
      <c r="DS121" s="7">
        <v>13475</v>
      </c>
      <c r="DT121" s="7">
        <v>10199123</v>
      </c>
      <c r="DU121" s="7">
        <v>3075000</v>
      </c>
      <c r="DW121" s="7">
        <v>9090597</v>
      </c>
      <c r="DX121" s="7">
        <v>2511929</v>
      </c>
      <c r="DY121" s="7">
        <v>2147282</v>
      </c>
      <c r="DZ121" s="7">
        <v>14440697</v>
      </c>
      <c r="EA121" s="7">
        <v>1975000</v>
      </c>
      <c r="EB121" s="7">
        <v>2317240</v>
      </c>
      <c r="EC121" s="7">
        <v>7043659</v>
      </c>
      <c r="ED121" s="7">
        <v>0</v>
      </c>
      <c r="EE121" s="7">
        <v>540308</v>
      </c>
      <c r="EF121" s="7">
        <v>0</v>
      </c>
      <c r="EG121" s="7">
        <v>0</v>
      </c>
      <c r="EM121" s="7">
        <v>128983</v>
      </c>
      <c r="EN121" s="7">
        <v>8151135</v>
      </c>
      <c r="EO121" s="7">
        <v>10318162</v>
      </c>
      <c r="EP121" s="7">
        <v>8494633</v>
      </c>
      <c r="EQ121" s="7">
        <v>5478781</v>
      </c>
      <c r="ER121" s="7">
        <v>0</v>
      </c>
      <c r="ES121" s="7">
        <v>0</v>
      </c>
      <c r="ET121" s="7">
        <v>12056318</v>
      </c>
      <c r="EV121" s="7">
        <v>165296</v>
      </c>
      <c r="EW121" s="7">
        <v>0</v>
      </c>
      <c r="EX121" s="7">
        <v>3289597</v>
      </c>
      <c r="EY121" s="7">
        <v>341619</v>
      </c>
      <c r="EZ121" s="7">
        <v>0</v>
      </c>
      <c r="FA121" s="7">
        <v>0</v>
      </c>
      <c r="FB121" s="7">
        <v>830162</v>
      </c>
      <c r="FC121" s="7">
        <v>0</v>
      </c>
      <c r="FD121" s="7">
        <v>357596</v>
      </c>
      <c r="FE121" s="35">
        <v>0</v>
      </c>
      <c r="FF121" s="7">
        <v>2287487</v>
      </c>
      <c r="FG121" s="7">
        <v>151504</v>
      </c>
      <c r="FH121" s="7">
        <v>3740000</v>
      </c>
      <c r="FI121" s="7">
        <v>6784201</v>
      </c>
      <c r="FJ121" s="7">
        <v>6006324</v>
      </c>
      <c r="FK121" s="7">
        <v>18102908</v>
      </c>
      <c r="FL121" s="7">
        <v>4134473</v>
      </c>
      <c r="FM121" s="7">
        <v>18370318</v>
      </c>
      <c r="FN121" s="7">
        <v>815284</v>
      </c>
      <c r="FO121" s="7">
        <v>20909284</v>
      </c>
      <c r="FP121" s="7">
        <v>7690519</v>
      </c>
      <c r="FR121" s="7">
        <v>7500728</v>
      </c>
      <c r="FU121" s="7">
        <v>0</v>
      </c>
      <c r="FW121" s="7">
        <v>17265000</v>
      </c>
      <c r="FX121" s="7">
        <v>6495000</v>
      </c>
      <c r="FZ121" s="7">
        <v>103298</v>
      </c>
      <c r="GB121" s="7">
        <v>546747</v>
      </c>
      <c r="GC121" s="7">
        <v>4181250</v>
      </c>
      <c r="GD121" s="7">
        <v>10381579</v>
      </c>
      <c r="GE121" s="7">
        <v>3872853</v>
      </c>
      <c r="GF121" s="7">
        <v>79593</v>
      </c>
      <c r="GG121" s="7">
        <v>331425</v>
      </c>
      <c r="GH121" s="7">
        <v>2218242</v>
      </c>
      <c r="GI121" s="78">
        <v>2339963</v>
      </c>
      <c r="GJ121" s="7">
        <v>6715000</v>
      </c>
      <c r="GL121" s="7">
        <v>5870000</v>
      </c>
      <c r="GM121" s="7">
        <v>0</v>
      </c>
      <c r="GN121" s="7">
        <v>0</v>
      </c>
      <c r="GO121" s="75">
        <v>2650847</v>
      </c>
      <c r="GP121" s="7">
        <v>42890</v>
      </c>
      <c r="GQ121" s="7">
        <v>293748</v>
      </c>
      <c r="GR121" s="7">
        <v>5781808</v>
      </c>
      <c r="GS121" s="7">
        <v>752348</v>
      </c>
      <c r="GU121" s="7">
        <v>3020928</v>
      </c>
      <c r="GV121" s="7">
        <v>11004683</v>
      </c>
      <c r="GW121" s="7">
        <v>785747</v>
      </c>
      <c r="GX121" s="7">
        <v>11230833</v>
      </c>
      <c r="GY121" s="7">
        <v>16115833</v>
      </c>
      <c r="GZ121" s="7">
        <v>203420</v>
      </c>
      <c r="HA121" s="7">
        <v>12731654</v>
      </c>
      <c r="HB121" s="133">
        <f>HB118+HB119-HB120</f>
        <v>6119593</v>
      </c>
      <c r="HC121" s="7">
        <v>300000</v>
      </c>
      <c r="HD121" s="75">
        <v>200000</v>
      </c>
      <c r="HE121" s="7">
        <v>11889999</v>
      </c>
      <c r="HF121" s="7">
        <v>11889999</v>
      </c>
      <c r="HG121" s="7">
        <v>114135</v>
      </c>
      <c r="HI121" s="7">
        <v>2217891</v>
      </c>
      <c r="HK121" s="7">
        <v>0</v>
      </c>
      <c r="HM121" s="7">
        <v>0</v>
      </c>
      <c r="HO121" s="7">
        <v>133041</v>
      </c>
      <c r="HP121" s="7">
        <v>261849</v>
      </c>
      <c r="HQ121" s="7">
        <v>9751230</v>
      </c>
      <c r="IB121" s="7">
        <v>1400000</v>
      </c>
      <c r="ID121" s="7">
        <v>14388</v>
      </c>
      <c r="IF121" s="7">
        <v>29286</v>
      </c>
      <c r="IH121" s="7">
        <v>13468740</v>
      </c>
      <c r="IL121" s="7">
        <v>6304</v>
      </c>
      <c r="IO121" s="7">
        <v>66428</v>
      </c>
      <c r="IS121" s="7">
        <v>121887</v>
      </c>
      <c r="IT121" s="7">
        <v>60944</v>
      </c>
      <c r="IW121" s="7">
        <v>208701</v>
      </c>
      <c r="IX121" s="7">
        <v>58864</v>
      </c>
      <c r="IZ121" s="7">
        <v>3540794</v>
      </c>
      <c r="JA121" s="7">
        <v>2505090</v>
      </c>
      <c r="JB121" s="7">
        <v>2833002</v>
      </c>
      <c r="JC121" s="7">
        <v>12522432</v>
      </c>
      <c r="JD121" s="7">
        <v>0</v>
      </c>
      <c r="JE121" s="7">
        <v>7920834</v>
      </c>
      <c r="JF121" s="7">
        <v>8347083</v>
      </c>
      <c r="JG121" s="7">
        <v>0</v>
      </c>
      <c r="JH121" s="7">
        <v>8879</v>
      </c>
      <c r="JI121" s="7">
        <v>16910454</v>
      </c>
      <c r="JJ121" s="7">
        <v>15634842</v>
      </c>
      <c r="JK121" s="7">
        <v>21242217</v>
      </c>
      <c r="JL121" s="7">
        <v>21341776</v>
      </c>
      <c r="JM121" s="7">
        <v>20856792</v>
      </c>
      <c r="JN121" s="7">
        <v>16601905</v>
      </c>
      <c r="JO121" s="7">
        <v>20088836</v>
      </c>
      <c r="JP121" s="7">
        <v>18338050</v>
      </c>
      <c r="JQ121" s="7">
        <v>18008471</v>
      </c>
      <c r="JR121" s="7">
        <v>14306169</v>
      </c>
      <c r="JS121" s="7">
        <v>25368043</v>
      </c>
      <c r="JT121" s="7">
        <v>20214240</v>
      </c>
      <c r="JU121" s="7">
        <v>23932644</v>
      </c>
      <c r="JV121" s="7">
        <v>18374735</v>
      </c>
      <c r="JW121" s="7">
        <v>60124871</v>
      </c>
      <c r="KE121" s="7">
        <v>3957806</v>
      </c>
      <c r="KF121" s="7">
        <v>54568650</v>
      </c>
      <c r="KH121" s="7">
        <v>366641</v>
      </c>
      <c r="KI121" s="7">
        <v>107322</v>
      </c>
      <c r="KJ121" s="78">
        <v>0</v>
      </c>
      <c r="KK121" s="7">
        <v>6906609</v>
      </c>
      <c r="KL121" s="7">
        <v>441091</v>
      </c>
      <c r="KN121" s="7">
        <v>5103765</v>
      </c>
      <c r="KO121" s="7">
        <v>6119593</v>
      </c>
      <c r="KT121" s="7">
        <v>10517976</v>
      </c>
      <c r="KU121" s="7">
        <v>1498909</v>
      </c>
      <c r="KW121" s="7">
        <v>1455968</v>
      </c>
      <c r="KX121" s="7">
        <v>520429</v>
      </c>
      <c r="KY121" s="7">
        <v>1989743</v>
      </c>
      <c r="LA121" s="7">
        <v>1405182</v>
      </c>
      <c r="LB121" s="7">
        <v>1687907</v>
      </c>
      <c r="LD121" s="7">
        <v>4098266</v>
      </c>
      <c r="LE121" s="7">
        <v>6353641</v>
      </c>
      <c r="LH121" s="7">
        <v>9831</v>
      </c>
      <c r="LK121" s="7">
        <v>1893086</v>
      </c>
      <c r="LL121" s="7">
        <v>705648</v>
      </c>
      <c r="LM121" s="7">
        <v>350000</v>
      </c>
      <c r="LN121" s="7">
        <v>187902</v>
      </c>
      <c r="LO121" s="7">
        <v>2652561</v>
      </c>
      <c r="LP121" s="7">
        <v>44886937</v>
      </c>
      <c r="LQ121" s="7">
        <v>4264548</v>
      </c>
      <c r="LR121" s="7">
        <v>7620000</v>
      </c>
      <c r="LS121" s="7">
        <v>34912</v>
      </c>
      <c r="LT121" s="7">
        <v>0</v>
      </c>
      <c r="LV121" s="7">
        <v>2584313</v>
      </c>
      <c r="LY121" s="7">
        <v>7583907</v>
      </c>
      <c r="LZ121" s="7">
        <v>25966522</v>
      </c>
      <c r="MG121" s="7">
        <v>2800000</v>
      </c>
      <c r="ML121" s="7">
        <v>8362320</v>
      </c>
      <c r="MM121" s="7">
        <v>15880949</v>
      </c>
      <c r="MP121" s="7">
        <v>7839603</v>
      </c>
      <c r="MQ121" s="7">
        <v>699789</v>
      </c>
      <c r="MR121" s="7">
        <v>2714474</v>
      </c>
      <c r="MS121" s="7">
        <v>445800</v>
      </c>
      <c r="MT121" s="7">
        <v>2246980</v>
      </c>
      <c r="MU121" s="7">
        <v>0</v>
      </c>
      <c r="MV121" s="7">
        <v>6276184</v>
      </c>
      <c r="MW121" s="7">
        <v>0</v>
      </c>
      <c r="MX121" s="7">
        <v>1145535</v>
      </c>
      <c r="MZ121" s="7">
        <v>32945937</v>
      </c>
      <c r="NC121" s="7">
        <v>10432</v>
      </c>
      <c r="ND121" s="7">
        <v>488833</v>
      </c>
      <c r="NF121" s="7">
        <v>1365417</v>
      </c>
      <c r="NJ121" s="7">
        <v>0</v>
      </c>
      <c r="NK121" s="7">
        <v>0</v>
      </c>
      <c r="NL121" s="7">
        <v>587132</v>
      </c>
      <c r="NM121" s="7">
        <v>9218352</v>
      </c>
      <c r="NN121" s="7">
        <v>408300</v>
      </c>
      <c r="NO121" s="7">
        <v>0</v>
      </c>
      <c r="NP121" s="7">
        <v>12966700</v>
      </c>
      <c r="NS121" s="7">
        <v>3713095</v>
      </c>
      <c r="NT121" s="7">
        <v>154643</v>
      </c>
      <c r="NU121" s="7">
        <v>12718738</v>
      </c>
      <c r="NV121" s="7">
        <v>0</v>
      </c>
      <c r="NW121" s="7">
        <v>1310559</v>
      </c>
      <c r="NZ121" s="7">
        <v>217919</v>
      </c>
      <c r="OA121" s="7">
        <v>14513800</v>
      </c>
      <c r="OB121" s="7">
        <v>45183040</v>
      </c>
      <c r="OC121" s="7">
        <v>15745003</v>
      </c>
      <c r="OD121" s="7">
        <v>161056</v>
      </c>
      <c r="OF121" s="7">
        <v>4515000</v>
      </c>
      <c r="OG121" s="7">
        <v>71970</v>
      </c>
      <c r="OH121" s="7">
        <v>397393</v>
      </c>
      <c r="OK121" s="7">
        <v>1576942</v>
      </c>
      <c r="OL121" s="7">
        <v>380426</v>
      </c>
      <c r="OM121" s="7">
        <v>0</v>
      </c>
      <c r="OO121" s="7">
        <v>7970000</v>
      </c>
      <c r="OQ121" s="7">
        <v>9316401</v>
      </c>
      <c r="OR121" s="7">
        <v>3636000</v>
      </c>
      <c r="OS121" s="7">
        <v>0</v>
      </c>
      <c r="OT121" s="7">
        <v>2472000</v>
      </c>
      <c r="OV121" s="9"/>
      <c r="OW121" s="150">
        <f t="shared" si="18"/>
        <v>2213411046</v>
      </c>
      <c r="OX121" s="168"/>
      <c r="OY121" s="153"/>
      <c r="OZ121" s="168"/>
      <c r="PA121" s="13"/>
      <c r="PB121" s="13"/>
      <c r="PC121" s="13"/>
      <c r="PD121" s="13"/>
      <c r="PE121" s="13"/>
      <c r="PF121" s="13"/>
      <c r="PG121" s="13"/>
      <c r="PH121" s="13"/>
      <c r="PI121" s="13"/>
      <c r="PJ121" s="13"/>
      <c r="PK121" s="13"/>
      <c r="PL121" s="13"/>
      <c r="PM121" s="13"/>
      <c r="PN121" s="13"/>
      <c r="PO121" s="13"/>
      <c r="PP121" s="13"/>
      <c r="PQ121" s="13"/>
      <c r="PR121" s="13"/>
      <c r="PS121" s="13"/>
      <c r="PT121" s="13"/>
      <c r="PU121" s="13"/>
    </row>
    <row r="122" spans="1:437" s="7" customFormat="1">
      <c r="B122" s="27"/>
      <c r="AD122" s="27"/>
      <c r="FE122" s="35"/>
      <c r="GI122" s="79"/>
      <c r="GO122" s="76"/>
      <c r="HB122" s="134"/>
      <c r="HD122" s="76"/>
      <c r="IC122" s="7">
        <v>0</v>
      </c>
      <c r="KJ122" s="79"/>
      <c r="OV122" s="9"/>
      <c r="OW122" s="150">
        <f t="shared" si="18"/>
        <v>0</v>
      </c>
      <c r="OX122" s="168"/>
      <c r="OY122" s="153"/>
      <c r="OZ122" s="168"/>
      <c r="PA122" s="13"/>
      <c r="PB122" s="13"/>
      <c r="PC122" s="13"/>
      <c r="PD122" s="13"/>
      <c r="PE122" s="13"/>
      <c r="PF122" s="13"/>
      <c r="PG122" s="13"/>
      <c r="PH122" s="13"/>
      <c r="PI122" s="13"/>
      <c r="PJ122" s="13"/>
      <c r="PK122" s="13"/>
      <c r="PL122" s="13"/>
      <c r="PM122" s="13"/>
      <c r="PN122" s="13"/>
      <c r="PO122" s="13"/>
      <c r="PP122" s="13"/>
      <c r="PQ122" s="13"/>
      <c r="PR122" s="13"/>
      <c r="PS122" s="13"/>
      <c r="PT122" s="13"/>
      <c r="PU122" s="13"/>
    </row>
    <row r="123" spans="1:437" s="7" customFormat="1">
      <c r="A123" s="7" t="s">
        <v>71</v>
      </c>
      <c r="B123" s="72">
        <v>15645</v>
      </c>
      <c r="C123" s="7">
        <v>0</v>
      </c>
      <c r="D123" s="7">
        <v>0</v>
      </c>
      <c r="E123" s="7">
        <v>3529315</v>
      </c>
      <c r="F123" s="7">
        <v>58780</v>
      </c>
      <c r="G123" s="7">
        <v>645476</v>
      </c>
      <c r="H123" s="7">
        <v>0</v>
      </c>
      <c r="I123" s="7">
        <v>709482</v>
      </c>
      <c r="L123" s="7">
        <v>490556</v>
      </c>
      <c r="M123" s="7">
        <v>72404</v>
      </c>
      <c r="Q123" s="7">
        <v>0</v>
      </c>
      <c r="T123" s="7">
        <v>0</v>
      </c>
      <c r="U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C123" s="7">
        <v>0</v>
      </c>
      <c r="AD123" s="72">
        <v>2670314</v>
      </c>
      <c r="AE123" s="7">
        <v>0</v>
      </c>
      <c r="AF123" s="7">
        <v>0</v>
      </c>
      <c r="BB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89082</v>
      </c>
      <c r="BJ123" s="7">
        <v>0</v>
      </c>
      <c r="BN123" s="7">
        <v>0</v>
      </c>
      <c r="BP123" s="7">
        <v>590192</v>
      </c>
      <c r="BQ123" s="7">
        <v>91538</v>
      </c>
      <c r="BR123" s="7">
        <v>95423</v>
      </c>
      <c r="BS123" s="7">
        <v>83625</v>
      </c>
      <c r="BT123" s="7">
        <v>331010</v>
      </c>
      <c r="BU123" s="7">
        <v>101266</v>
      </c>
      <c r="BV123" s="7">
        <v>83497</v>
      </c>
      <c r="BW123" s="7">
        <v>91791</v>
      </c>
      <c r="BX123" s="7">
        <v>14062</v>
      </c>
      <c r="BY123" s="7">
        <v>529164</v>
      </c>
      <c r="BZ123" s="7">
        <v>57802</v>
      </c>
      <c r="CA123" s="7">
        <v>80997</v>
      </c>
      <c r="CC123" s="7">
        <v>879368</v>
      </c>
      <c r="CE123" s="7">
        <v>127570</v>
      </c>
      <c r="CF123" s="7">
        <v>125484</v>
      </c>
      <c r="CG123" s="7">
        <v>24169</v>
      </c>
      <c r="CH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E123" s="7">
        <v>0</v>
      </c>
      <c r="DF123" s="7">
        <v>32352</v>
      </c>
      <c r="DI123" s="7">
        <v>320000</v>
      </c>
      <c r="DJ123" s="7">
        <v>0</v>
      </c>
      <c r="DK123" s="7">
        <v>0</v>
      </c>
      <c r="DL123" s="7">
        <v>0</v>
      </c>
      <c r="DM123" s="7">
        <v>2192065</v>
      </c>
      <c r="DN123" s="7">
        <v>18456</v>
      </c>
      <c r="DS123" s="7">
        <v>4736</v>
      </c>
      <c r="DT123" s="7">
        <v>774749</v>
      </c>
      <c r="DU123" s="7">
        <v>165353</v>
      </c>
      <c r="DW123" s="7">
        <v>0</v>
      </c>
      <c r="DX123" s="7">
        <v>0</v>
      </c>
      <c r="DY123" s="7">
        <v>44443</v>
      </c>
      <c r="DZ123" s="7">
        <v>1582214</v>
      </c>
      <c r="EA123" s="7">
        <v>0</v>
      </c>
      <c r="EB123" s="7">
        <v>9079</v>
      </c>
      <c r="EC123" s="7">
        <v>33775</v>
      </c>
      <c r="ED123" s="7">
        <v>0</v>
      </c>
      <c r="EE123" s="7">
        <v>277126</v>
      </c>
      <c r="EF123" s="7">
        <v>66435</v>
      </c>
      <c r="EG123" s="7">
        <v>0</v>
      </c>
      <c r="EM123" s="7">
        <v>0</v>
      </c>
      <c r="EN123" s="7">
        <v>62600</v>
      </c>
      <c r="EO123" s="7">
        <v>24498</v>
      </c>
      <c r="EP123" s="7">
        <v>8964</v>
      </c>
      <c r="EQ123" s="7">
        <v>26663</v>
      </c>
      <c r="ER123" s="7">
        <v>0</v>
      </c>
      <c r="ES123" s="7">
        <v>42910</v>
      </c>
      <c r="ET123" s="7">
        <v>86947</v>
      </c>
      <c r="EV123" s="7">
        <v>47400</v>
      </c>
      <c r="EW123" s="7">
        <v>474800</v>
      </c>
      <c r="EX123" s="7">
        <v>0</v>
      </c>
      <c r="EY123" s="7">
        <v>0</v>
      </c>
      <c r="EZ123" s="7">
        <v>7540</v>
      </c>
      <c r="FA123" s="7">
        <v>489890</v>
      </c>
      <c r="FB123" s="7">
        <v>0</v>
      </c>
      <c r="FC123" s="7">
        <v>0</v>
      </c>
      <c r="FD123" s="7">
        <v>0</v>
      </c>
      <c r="FE123" s="35"/>
      <c r="FF123" s="7">
        <v>66723</v>
      </c>
      <c r="FH123" s="7">
        <v>0</v>
      </c>
      <c r="FI123" s="7">
        <v>94131</v>
      </c>
      <c r="FJ123" s="7">
        <v>83338</v>
      </c>
      <c r="FK123" s="7">
        <v>251179</v>
      </c>
      <c r="FL123" s="7">
        <v>57366</v>
      </c>
      <c r="FM123" s="7">
        <v>254889</v>
      </c>
      <c r="FN123" s="7">
        <v>11312</v>
      </c>
      <c r="FO123" s="7">
        <v>290118</v>
      </c>
      <c r="FP123" s="7">
        <v>106707</v>
      </c>
      <c r="FR123" s="7">
        <v>104073</v>
      </c>
      <c r="FU123" s="7">
        <v>4734</v>
      </c>
      <c r="FX123" s="7">
        <v>217892</v>
      </c>
      <c r="FZ123" s="7">
        <v>23075</v>
      </c>
      <c r="GB123" s="7">
        <v>160458</v>
      </c>
      <c r="GC123" s="7">
        <v>0</v>
      </c>
      <c r="GD123" s="7">
        <v>3252069</v>
      </c>
      <c r="GE123" s="7">
        <v>321314</v>
      </c>
      <c r="GF123" s="7">
        <v>0</v>
      </c>
      <c r="GG123" s="7">
        <v>12644</v>
      </c>
      <c r="GH123" s="7">
        <v>415350</v>
      </c>
      <c r="GI123" s="77">
        <v>35844</v>
      </c>
      <c r="GJ123" s="7">
        <v>0</v>
      </c>
      <c r="GL123" s="7">
        <v>87083</v>
      </c>
      <c r="GM123" s="7">
        <v>0</v>
      </c>
      <c r="GN123" s="7">
        <v>21834</v>
      </c>
      <c r="GO123" s="73">
        <v>37759</v>
      </c>
      <c r="GP123" s="7">
        <v>0</v>
      </c>
      <c r="GQ123" s="7">
        <v>223841</v>
      </c>
      <c r="GR123" s="7">
        <v>143313</v>
      </c>
      <c r="GS123" s="7">
        <v>43994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133">
        <v>430316</v>
      </c>
      <c r="HC123" s="7">
        <v>0</v>
      </c>
      <c r="HD123" s="73">
        <v>103348</v>
      </c>
      <c r="HE123" s="7">
        <v>0</v>
      </c>
      <c r="HF123" s="7">
        <v>0</v>
      </c>
      <c r="HG123" s="7">
        <v>224244</v>
      </c>
      <c r="HI123" s="7">
        <v>232862</v>
      </c>
      <c r="HK123" s="7">
        <v>917873</v>
      </c>
      <c r="HM123" s="7">
        <v>0</v>
      </c>
      <c r="HO123" s="7">
        <v>13618</v>
      </c>
      <c r="HP123" s="7">
        <v>246532</v>
      </c>
      <c r="HQ123" s="7">
        <v>0</v>
      </c>
      <c r="IB123" s="7">
        <v>0</v>
      </c>
      <c r="IC123" s="7">
        <v>9166</v>
      </c>
      <c r="IF123" s="7">
        <v>10469</v>
      </c>
      <c r="IH123" s="7">
        <v>0</v>
      </c>
      <c r="IL123" s="7">
        <v>0</v>
      </c>
      <c r="IO123" s="7">
        <v>0</v>
      </c>
      <c r="IS123" s="7">
        <v>0</v>
      </c>
      <c r="IT123" s="7">
        <v>0</v>
      </c>
      <c r="IW123" s="7">
        <v>0</v>
      </c>
      <c r="IX123" s="7">
        <v>0</v>
      </c>
      <c r="IZ123" s="7">
        <v>0</v>
      </c>
      <c r="JA123" s="7">
        <v>0</v>
      </c>
      <c r="JB123" s="7">
        <v>22211</v>
      </c>
      <c r="JC123" s="7">
        <v>0</v>
      </c>
      <c r="JD123" s="7">
        <v>15405</v>
      </c>
      <c r="JE123" s="7">
        <v>0</v>
      </c>
      <c r="JF123" s="7">
        <v>0</v>
      </c>
      <c r="JG123" s="7">
        <v>0</v>
      </c>
      <c r="JH123" s="7">
        <v>10012</v>
      </c>
      <c r="JI123" s="7">
        <v>19111</v>
      </c>
      <c r="JJ123" s="7">
        <v>10604</v>
      </c>
      <c r="JK123" s="7">
        <v>24193</v>
      </c>
      <c r="JL123" s="7">
        <v>0</v>
      </c>
      <c r="JM123" s="7">
        <v>16551</v>
      </c>
      <c r="JN123" s="7">
        <v>21363</v>
      </c>
      <c r="JO123" s="7">
        <v>16337</v>
      </c>
      <c r="JP123" s="7">
        <v>321718</v>
      </c>
      <c r="JQ123" s="7">
        <v>16366</v>
      </c>
      <c r="JR123" s="7">
        <v>320654</v>
      </c>
      <c r="JS123" s="7">
        <v>0</v>
      </c>
      <c r="JT123" s="7">
        <v>14533</v>
      </c>
      <c r="JU123" s="7">
        <v>24991</v>
      </c>
      <c r="JV123" s="7">
        <v>13808</v>
      </c>
      <c r="JW123" s="7">
        <v>650729</v>
      </c>
      <c r="KE123" s="7">
        <v>142806</v>
      </c>
      <c r="KF123" s="7">
        <v>1119199</v>
      </c>
      <c r="KH123" s="7">
        <v>217786</v>
      </c>
      <c r="KI123" s="7">
        <v>71145</v>
      </c>
      <c r="KJ123" s="77">
        <v>18466</v>
      </c>
      <c r="KK123" s="7">
        <v>0</v>
      </c>
      <c r="KL123" s="7">
        <v>49150</v>
      </c>
      <c r="KN123" s="7">
        <v>0</v>
      </c>
      <c r="KO123" s="7">
        <v>430316</v>
      </c>
      <c r="KT123" s="7">
        <v>1246490</v>
      </c>
      <c r="KU123" s="7">
        <v>68436</v>
      </c>
      <c r="KW123" s="7">
        <v>158484</v>
      </c>
      <c r="KX123" s="7">
        <v>941</v>
      </c>
      <c r="KY123" s="7">
        <v>146208</v>
      </c>
      <c r="LA123" s="7">
        <v>51430</v>
      </c>
      <c r="LD123" s="7">
        <v>22235</v>
      </c>
      <c r="LE123" s="7">
        <v>561037</v>
      </c>
      <c r="LH123" s="7">
        <v>9510</v>
      </c>
      <c r="LK123" s="7">
        <v>16403</v>
      </c>
      <c r="LL123" s="7">
        <v>0</v>
      </c>
      <c r="LM123" s="7">
        <v>394306</v>
      </c>
      <c r="LN123" s="7">
        <v>0</v>
      </c>
      <c r="LP123" s="7">
        <v>0</v>
      </c>
      <c r="LQ123" s="7">
        <v>334947</v>
      </c>
      <c r="LR123" s="7">
        <v>81454</v>
      </c>
      <c r="LT123" s="7">
        <v>9429</v>
      </c>
      <c r="LV123" s="7">
        <v>0</v>
      </c>
      <c r="LY123" s="7">
        <v>923478</v>
      </c>
      <c r="LZ123" s="7">
        <v>291731</v>
      </c>
      <c r="MG123" s="7">
        <v>167339</v>
      </c>
      <c r="ML123" s="7">
        <v>212624</v>
      </c>
      <c r="MP123" s="7">
        <v>149936</v>
      </c>
      <c r="MQ123" s="7">
        <v>115452</v>
      </c>
      <c r="MR123" s="7">
        <v>0</v>
      </c>
      <c r="MS123" s="7">
        <v>116674</v>
      </c>
      <c r="MT123" s="7">
        <v>132000</v>
      </c>
      <c r="MU123" s="7">
        <v>26139</v>
      </c>
      <c r="MV123" s="7">
        <v>1520</v>
      </c>
      <c r="MW123" s="7">
        <v>14555</v>
      </c>
      <c r="MX123" s="7">
        <v>0</v>
      </c>
      <c r="MZ123" s="7">
        <v>29410</v>
      </c>
      <c r="ND123" s="7">
        <v>24278</v>
      </c>
      <c r="NF123" s="7">
        <v>0</v>
      </c>
      <c r="NJ123" s="7">
        <v>405119</v>
      </c>
      <c r="NK123" s="7">
        <v>390875</v>
      </c>
      <c r="NM123" s="7">
        <v>208648</v>
      </c>
      <c r="NN123" s="7">
        <v>244170</v>
      </c>
      <c r="NO123" s="7">
        <v>150000</v>
      </c>
      <c r="NT123" s="7">
        <v>29391</v>
      </c>
      <c r="NU123" s="7">
        <v>0</v>
      </c>
      <c r="NV123" s="7">
        <v>0</v>
      </c>
      <c r="NW123" s="7">
        <v>0</v>
      </c>
      <c r="NZ123" s="7">
        <v>0</v>
      </c>
      <c r="OA123" s="7">
        <v>566789</v>
      </c>
      <c r="OB123" s="7">
        <v>0</v>
      </c>
      <c r="OC123" s="7">
        <v>0</v>
      </c>
      <c r="OD123" s="7">
        <v>0</v>
      </c>
      <c r="OF123" s="7">
        <v>4115</v>
      </c>
      <c r="OG123" s="7">
        <v>29360</v>
      </c>
      <c r="OH123" s="7">
        <v>21267</v>
      </c>
      <c r="OK123" s="7">
        <v>132410</v>
      </c>
      <c r="OL123" s="7">
        <v>681082</v>
      </c>
      <c r="OO123" s="7">
        <v>170000</v>
      </c>
      <c r="OQ123" s="7">
        <v>32798</v>
      </c>
      <c r="OR123" s="7">
        <v>482800</v>
      </c>
      <c r="OS123" s="7">
        <v>404053</v>
      </c>
      <c r="OV123" s="9"/>
      <c r="OW123" s="150">
        <f t="shared" si="18"/>
        <v>39717252</v>
      </c>
      <c r="OX123" s="168"/>
      <c r="OY123" s="153"/>
      <c r="OZ123" s="168"/>
      <c r="PA123" s="13"/>
      <c r="PB123" s="13"/>
      <c r="PC123" s="13"/>
      <c r="PD123" s="13"/>
      <c r="PE123" s="13"/>
      <c r="PF123" s="13"/>
      <c r="PG123" s="13"/>
      <c r="PH123" s="13"/>
      <c r="PI123" s="13"/>
      <c r="PJ123" s="13"/>
      <c r="PK123" s="13"/>
      <c r="PL123" s="13"/>
      <c r="PM123" s="13"/>
      <c r="PN123" s="13"/>
      <c r="PO123" s="13"/>
      <c r="PP123" s="13"/>
      <c r="PQ123" s="13"/>
      <c r="PR123" s="13"/>
      <c r="PS123" s="13"/>
      <c r="PT123" s="13"/>
      <c r="PU123" s="13"/>
    </row>
    <row r="124" spans="1:437" s="7" customFormat="1">
      <c r="A124" s="7" t="s">
        <v>72</v>
      </c>
      <c r="B124" s="72">
        <v>5861</v>
      </c>
      <c r="C124" s="7">
        <v>0</v>
      </c>
      <c r="D124" s="7">
        <v>0</v>
      </c>
      <c r="E124" s="7">
        <v>1752460</v>
      </c>
      <c r="F124" s="7">
        <v>687594</v>
      </c>
      <c r="G124" s="7">
        <v>620234</v>
      </c>
      <c r="H124" s="7">
        <v>0</v>
      </c>
      <c r="I124" s="7">
        <v>662757</v>
      </c>
      <c r="L124" s="7">
        <v>428453</v>
      </c>
      <c r="M124" s="7">
        <v>75939</v>
      </c>
      <c r="Q124" s="7">
        <v>0</v>
      </c>
      <c r="T124" s="7">
        <v>0</v>
      </c>
      <c r="U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C124" s="7">
        <v>0</v>
      </c>
      <c r="AD124" s="72">
        <v>7547472</v>
      </c>
      <c r="AE124" s="7">
        <v>0</v>
      </c>
      <c r="AF124" s="7">
        <v>0</v>
      </c>
      <c r="BB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93191</v>
      </c>
      <c r="BJ124" s="7">
        <v>0</v>
      </c>
      <c r="BN124" s="7">
        <v>0</v>
      </c>
      <c r="BP124" s="7">
        <v>110806</v>
      </c>
      <c r="BQ124" s="7">
        <v>85589</v>
      </c>
      <c r="BR124" s="7">
        <v>89221</v>
      </c>
      <c r="BS124" s="7">
        <v>78190</v>
      </c>
      <c r="BT124" s="7">
        <v>62146</v>
      </c>
      <c r="BU124" s="7">
        <v>94685</v>
      </c>
      <c r="BV124" s="7">
        <v>78070</v>
      </c>
      <c r="BW124" s="7">
        <v>85825</v>
      </c>
      <c r="BX124" s="7">
        <v>13148</v>
      </c>
      <c r="BY124" s="7">
        <v>99348</v>
      </c>
      <c r="BZ124" s="7">
        <v>54045</v>
      </c>
      <c r="CA124" s="7">
        <v>75733</v>
      </c>
      <c r="CC124" s="7">
        <v>1037572</v>
      </c>
      <c r="CE124" s="7">
        <v>140000</v>
      </c>
      <c r="CF124" s="7">
        <v>140000</v>
      </c>
      <c r="CG124" s="7">
        <v>133205</v>
      </c>
      <c r="CH124" s="7">
        <v>327166</v>
      </c>
      <c r="CI124" s="7">
        <v>268124</v>
      </c>
      <c r="CJ124" s="7">
        <v>435642</v>
      </c>
      <c r="CK124" s="7">
        <v>131950</v>
      </c>
      <c r="CL124" s="7">
        <v>689086</v>
      </c>
      <c r="CM124" s="7">
        <v>198249</v>
      </c>
      <c r="CN124" s="7">
        <v>42297</v>
      </c>
      <c r="CO124" s="7">
        <v>0</v>
      </c>
      <c r="CP124" s="7">
        <v>154724</v>
      </c>
      <c r="CQ124" s="7">
        <v>71753</v>
      </c>
      <c r="CR124" s="7">
        <v>21615</v>
      </c>
      <c r="CS124" s="7">
        <v>216438</v>
      </c>
      <c r="CT124" s="7">
        <v>163531</v>
      </c>
      <c r="CU124" s="7">
        <v>30893</v>
      </c>
      <c r="CV124" s="7">
        <v>30383</v>
      </c>
      <c r="CW124" s="7">
        <v>265971</v>
      </c>
      <c r="CX124" s="7">
        <v>60424</v>
      </c>
      <c r="CY124" s="7">
        <v>140284</v>
      </c>
      <c r="CZ124" s="7">
        <v>140284</v>
      </c>
      <c r="DA124" s="7">
        <v>96300</v>
      </c>
      <c r="DB124" s="7">
        <v>194616</v>
      </c>
      <c r="DC124" s="7">
        <v>66678</v>
      </c>
      <c r="DE124" s="7">
        <v>0</v>
      </c>
      <c r="DF124" s="7">
        <v>33251</v>
      </c>
      <c r="DI124" s="7">
        <v>320000</v>
      </c>
      <c r="DJ124" s="7">
        <v>0</v>
      </c>
      <c r="DK124" s="7">
        <v>0</v>
      </c>
      <c r="DL124" s="7">
        <v>0</v>
      </c>
      <c r="DM124" s="7">
        <v>1170759</v>
      </c>
      <c r="DN124" s="7">
        <v>6224</v>
      </c>
      <c r="DS124" s="7">
        <v>10912</v>
      </c>
      <c r="DT124" s="7">
        <v>789231</v>
      </c>
      <c r="DU124" s="7">
        <v>0</v>
      </c>
      <c r="DW124" s="7">
        <v>0</v>
      </c>
      <c r="DX124" s="7">
        <v>0</v>
      </c>
      <c r="DY124" s="7">
        <v>48132</v>
      </c>
      <c r="DZ124" s="7">
        <v>1562023</v>
      </c>
      <c r="EA124" s="7">
        <v>0</v>
      </c>
      <c r="EB124" s="7">
        <v>0</v>
      </c>
      <c r="EC124" s="7">
        <v>57921</v>
      </c>
      <c r="EE124" s="7">
        <v>276505</v>
      </c>
      <c r="EF124" s="7">
        <v>67548</v>
      </c>
      <c r="EG124" s="7">
        <v>0</v>
      </c>
      <c r="EM124" s="7">
        <v>0</v>
      </c>
      <c r="EN124" s="7">
        <v>19709</v>
      </c>
      <c r="EO124" s="7">
        <v>246</v>
      </c>
      <c r="EP124" s="7">
        <v>40518</v>
      </c>
      <c r="EQ124" s="7">
        <v>31991</v>
      </c>
      <c r="ER124" s="7">
        <v>78324</v>
      </c>
      <c r="ES124" s="7">
        <v>18734</v>
      </c>
      <c r="ET124" s="7">
        <v>57805</v>
      </c>
      <c r="EV124" s="7">
        <v>47400</v>
      </c>
      <c r="EW124" s="7">
        <v>572238</v>
      </c>
      <c r="EX124" s="7">
        <v>0</v>
      </c>
      <c r="EY124" s="7">
        <v>0</v>
      </c>
      <c r="EZ124" s="7">
        <v>31522</v>
      </c>
      <c r="FA124" s="7">
        <v>0</v>
      </c>
      <c r="FB124" s="7">
        <v>0</v>
      </c>
      <c r="FC124" s="7">
        <v>0</v>
      </c>
      <c r="FD124" s="7">
        <v>0</v>
      </c>
      <c r="FE124" s="35"/>
      <c r="FF124" s="7">
        <v>28380</v>
      </c>
      <c r="FH124" s="7">
        <v>5294</v>
      </c>
      <c r="FI124" s="7">
        <v>102778</v>
      </c>
      <c r="FJ124" s="7">
        <v>90994</v>
      </c>
      <c r="FK124" s="7">
        <v>274253</v>
      </c>
      <c r="FL124" s="7">
        <v>62636</v>
      </c>
      <c r="FM124" s="7">
        <v>278304</v>
      </c>
      <c r="FN124" s="7">
        <v>12351</v>
      </c>
      <c r="FO124" s="7">
        <v>316769</v>
      </c>
      <c r="FP124" s="7">
        <v>116509</v>
      </c>
      <c r="FR124" s="7">
        <v>113634</v>
      </c>
      <c r="FU124" s="7">
        <v>5637</v>
      </c>
      <c r="FX124" s="7">
        <v>206632</v>
      </c>
      <c r="FZ124" s="7">
        <v>79334</v>
      </c>
      <c r="GB124" s="7">
        <v>197557</v>
      </c>
      <c r="GC124" s="7">
        <v>0</v>
      </c>
      <c r="GD124" s="7">
        <v>4037216</v>
      </c>
      <c r="GE124" s="7">
        <v>350275</v>
      </c>
      <c r="GF124" s="7">
        <v>0</v>
      </c>
      <c r="GG124" s="7">
        <v>3153</v>
      </c>
      <c r="GH124" s="7">
        <v>215596</v>
      </c>
      <c r="GI124" s="77">
        <v>25872</v>
      </c>
      <c r="GJ124" s="7">
        <v>70000</v>
      </c>
      <c r="GL124" s="7">
        <v>80761</v>
      </c>
      <c r="GM124" s="7">
        <v>0</v>
      </c>
      <c r="GN124" s="7">
        <v>22062</v>
      </c>
      <c r="GO124" s="73">
        <v>31227</v>
      </c>
      <c r="GP124" s="7">
        <v>0</v>
      </c>
      <c r="GQ124" s="7">
        <v>16534</v>
      </c>
      <c r="GR124" s="7">
        <v>155489</v>
      </c>
      <c r="GS124" s="7">
        <v>32330</v>
      </c>
      <c r="GX124" s="7">
        <v>0</v>
      </c>
      <c r="GY124" s="7">
        <v>0</v>
      </c>
      <c r="GZ124" s="7">
        <v>0</v>
      </c>
      <c r="HA124" s="7">
        <v>0</v>
      </c>
      <c r="HB124" s="133">
        <v>366402</v>
      </c>
      <c r="HD124" s="73">
        <v>68068</v>
      </c>
      <c r="HE124" s="7">
        <v>0</v>
      </c>
      <c r="HF124" s="7">
        <v>0</v>
      </c>
      <c r="HG124" s="7">
        <v>361933</v>
      </c>
      <c r="HI124" s="7">
        <v>244321</v>
      </c>
      <c r="HK124" s="7">
        <v>1244871</v>
      </c>
      <c r="HM124" s="7">
        <v>0</v>
      </c>
      <c r="HO124" s="7">
        <v>15123</v>
      </c>
      <c r="HQ124" s="7">
        <v>80859</v>
      </c>
      <c r="IB124" s="7">
        <v>25854</v>
      </c>
      <c r="IC124" s="9">
        <v>9166</v>
      </c>
      <c r="IF124" s="7">
        <v>11533</v>
      </c>
      <c r="IH124" s="7">
        <v>23008</v>
      </c>
      <c r="IL124" s="7">
        <v>0</v>
      </c>
      <c r="IO124" s="7">
        <v>0</v>
      </c>
      <c r="IS124" s="7">
        <v>0</v>
      </c>
      <c r="IT124" s="7">
        <v>0</v>
      </c>
      <c r="IW124" s="7">
        <v>0</v>
      </c>
      <c r="IX124" s="7">
        <v>0</v>
      </c>
      <c r="IZ124" s="7">
        <v>0</v>
      </c>
      <c r="JA124" s="7">
        <v>0</v>
      </c>
      <c r="JB124" s="7">
        <v>163018</v>
      </c>
      <c r="JC124" s="7">
        <v>0</v>
      </c>
      <c r="JE124" s="7">
        <v>0</v>
      </c>
      <c r="JG124" s="7">
        <v>0</v>
      </c>
      <c r="JH124" s="7">
        <v>10961</v>
      </c>
      <c r="JI124" s="7">
        <v>36458.74</v>
      </c>
      <c r="JJ124" s="7">
        <v>10330</v>
      </c>
      <c r="JK124" s="7">
        <v>82051</v>
      </c>
      <c r="JL124" s="7">
        <v>114350.59</v>
      </c>
      <c r="JM124" s="7">
        <v>11884.43</v>
      </c>
      <c r="JN124" s="7">
        <v>79675</v>
      </c>
      <c r="JO124" s="7">
        <v>14449</v>
      </c>
      <c r="JP124" s="7">
        <v>29261.599999999999</v>
      </c>
      <c r="JQ124" s="7">
        <v>49075.01</v>
      </c>
      <c r="JR124" s="7">
        <v>47878</v>
      </c>
      <c r="JS124" s="7">
        <v>81877</v>
      </c>
      <c r="JT124" s="7">
        <v>21843.32</v>
      </c>
      <c r="JU124" s="7">
        <v>40395</v>
      </c>
      <c r="JV124" s="7">
        <v>75508</v>
      </c>
      <c r="JW124" s="7">
        <v>821423</v>
      </c>
      <c r="KE124" s="7">
        <v>148650</v>
      </c>
      <c r="KF124" s="7">
        <v>10157708</v>
      </c>
      <c r="KH124" s="7">
        <v>142416</v>
      </c>
      <c r="KI124" s="7">
        <v>54039</v>
      </c>
      <c r="KJ124" s="77">
        <v>19178</v>
      </c>
      <c r="KK124" s="7">
        <v>0</v>
      </c>
      <c r="KL124" s="7">
        <v>27322</v>
      </c>
      <c r="KN124" s="7">
        <v>0</v>
      </c>
      <c r="KO124" s="7">
        <v>366402</v>
      </c>
      <c r="KT124" s="7">
        <v>221191</v>
      </c>
      <c r="KU124" s="7">
        <v>86980</v>
      </c>
      <c r="KW124" s="7">
        <v>128717</v>
      </c>
      <c r="KX124" s="7">
        <v>1652</v>
      </c>
      <c r="KY124" s="7">
        <v>154000</v>
      </c>
      <c r="LA124" s="7">
        <v>50036</v>
      </c>
      <c r="LD124" s="7">
        <v>24000</v>
      </c>
      <c r="LE124" s="7">
        <v>532763</v>
      </c>
      <c r="LH124" s="7">
        <v>10952</v>
      </c>
      <c r="LK124" s="7">
        <v>0</v>
      </c>
      <c r="LL124" s="7">
        <v>0</v>
      </c>
      <c r="LM124" s="7">
        <v>261550</v>
      </c>
      <c r="LN124" s="7">
        <v>0</v>
      </c>
      <c r="LP124" s="7">
        <v>0</v>
      </c>
      <c r="LQ124" s="7">
        <v>400758</v>
      </c>
      <c r="LR124" s="7">
        <v>20122</v>
      </c>
      <c r="LT124" s="7">
        <v>0</v>
      </c>
      <c r="LV124" s="7">
        <v>0</v>
      </c>
      <c r="LY124" s="7">
        <v>628478</v>
      </c>
      <c r="LZ124" s="7">
        <v>0</v>
      </c>
      <c r="MG124" s="7">
        <v>32963</v>
      </c>
      <c r="ML124" s="7">
        <v>168815</v>
      </c>
      <c r="MP124" s="7">
        <v>200709</v>
      </c>
      <c r="MQ124" s="7">
        <v>0</v>
      </c>
      <c r="MR124" s="7">
        <v>0</v>
      </c>
      <c r="MS124" s="7">
        <v>137298</v>
      </c>
      <c r="MT124" s="7">
        <v>137320</v>
      </c>
      <c r="MU124" s="7">
        <v>14348</v>
      </c>
      <c r="MV124" s="7">
        <v>925</v>
      </c>
      <c r="MW124" s="7">
        <v>1373</v>
      </c>
      <c r="MX124" s="7">
        <v>0</v>
      </c>
      <c r="MZ124" s="7">
        <v>185630</v>
      </c>
      <c r="ND124" s="7">
        <v>36368</v>
      </c>
      <c r="NF124" s="7">
        <v>0</v>
      </c>
      <c r="NJ124" s="7">
        <v>490361</v>
      </c>
      <c r="NK124" s="7">
        <v>427581</v>
      </c>
      <c r="NL124" s="7">
        <v>13114</v>
      </c>
      <c r="NM124" s="7">
        <v>453759</v>
      </c>
      <c r="NN124" s="7">
        <v>504663</v>
      </c>
      <c r="NO124" s="7">
        <v>146259</v>
      </c>
      <c r="NT124" s="7">
        <v>0</v>
      </c>
      <c r="NU124" s="7">
        <v>0</v>
      </c>
      <c r="NV124" s="7">
        <v>0</v>
      </c>
      <c r="NW124" s="7">
        <v>0</v>
      </c>
      <c r="NZ124" s="7">
        <v>0</v>
      </c>
      <c r="OA124" s="7">
        <v>698971</v>
      </c>
      <c r="OB124" s="7">
        <v>0</v>
      </c>
      <c r="OC124" s="7">
        <v>0</v>
      </c>
      <c r="OD124" s="7">
        <v>37671</v>
      </c>
      <c r="OF124" s="7">
        <v>171000</v>
      </c>
      <c r="OG124" s="7">
        <v>29360</v>
      </c>
      <c r="OH124" s="7">
        <v>29334</v>
      </c>
      <c r="OK124" s="7">
        <v>93484</v>
      </c>
      <c r="OL124" s="7">
        <v>935516</v>
      </c>
      <c r="OO124" s="7">
        <v>175000</v>
      </c>
      <c r="OQ124" s="7">
        <v>42925</v>
      </c>
      <c r="OR124" s="7">
        <v>492600</v>
      </c>
      <c r="OS124" s="7">
        <v>312009</v>
      </c>
      <c r="OV124" s="9"/>
      <c r="OW124" s="150">
        <f t="shared" si="18"/>
        <v>53718368.689999998</v>
      </c>
      <c r="OX124" s="168"/>
      <c r="OY124" s="153"/>
      <c r="OZ124" s="168"/>
      <c r="PA124" s="13"/>
      <c r="PB124" s="13"/>
      <c r="PC124" s="13"/>
      <c r="PD124" s="13"/>
      <c r="PE124" s="13"/>
      <c r="PF124" s="13"/>
      <c r="PG124" s="13"/>
      <c r="PH124" s="13"/>
      <c r="PI124" s="13"/>
      <c r="PJ124" s="13"/>
      <c r="PK124" s="13"/>
      <c r="PL124" s="13"/>
      <c r="PM124" s="13"/>
      <c r="PN124" s="13"/>
      <c r="PO124" s="13"/>
      <c r="PP124" s="13"/>
      <c r="PQ124" s="13"/>
      <c r="PR124" s="13"/>
      <c r="PS124" s="13"/>
      <c r="PT124" s="13"/>
      <c r="PU124" s="13"/>
    </row>
    <row r="125" spans="1:437" s="9" customFormat="1">
      <c r="A125" s="9" t="s">
        <v>947</v>
      </c>
      <c r="OW125" s="10"/>
      <c r="OX125" s="168"/>
      <c r="OY125" s="153"/>
      <c r="OZ125" s="168"/>
      <c r="PA125" s="13"/>
      <c r="PB125" s="13"/>
      <c r="PC125" s="13"/>
      <c r="PD125" s="13"/>
      <c r="PE125" s="13"/>
      <c r="PF125" s="13"/>
      <c r="PG125" s="13"/>
      <c r="PH125" s="13"/>
      <c r="PI125" s="13"/>
      <c r="PJ125" s="13"/>
      <c r="PK125" s="13"/>
      <c r="PL125" s="13"/>
      <c r="PM125" s="13"/>
      <c r="PN125" s="13"/>
      <c r="PO125" s="13"/>
      <c r="PP125" s="13"/>
      <c r="PQ125" s="13"/>
      <c r="PR125" s="13"/>
      <c r="PS125" s="13"/>
      <c r="PT125" s="13"/>
      <c r="PU125" s="13"/>
    </row>
    <row r="126" spans="1:437" s="7" customFormat="1">
      <c r="A126" s="13" t="s">
        <v>914</v>
      </c>
      <c r="B126" s="7">
        <v>336807</v>
      </c>
      <c r="C126" s="7">
        <v>2210262</v>
      </c>
      <c r="D126" s="7">
        <v>739015</v>
      </c>
      <c r="E126" s="7">
        <v>5144255</v>
      </c>
      <c r="F126" s="7">
        <v>2000218</v>
      </c>
      <c r="G126" s="7">
        <v>3334120</v>
      </c>
      <c r="H126" s="7">
        <v>2394259</v>
      </c>
      <c r="I126" s="7">
        <v>600156</v>
      </c>
      <c r="J126" s="7">
        <v>831802</v>
      </c>
      <c r="K126" s="7">
        <v>651781</v>
      </c>
      <c r="L126" s="7">
        <v>1345674</v>
      </c>
      <c r="M126" s="7">
        <v>2141359</v>
      </c>
      <c r="N126" s="7">
        <v>333508</v>
      </c>
      <c r="O126" s="7">
        <v>67379</v>
      </c>
      <c r="P126" s="7">
        <v>341253</v>
      </c>
      <c r="Q126" s="7">
        <v>530461</v>
      </c>
      <c r="R126" s="7">
        <v>1581850</v>
      </c>
      <c r="S126" s="7">
        <v>448475</v>
      </c>
      <c r="T126" s="7">
        <v>1623125</v>
      </c>
      <c r="U126" s="7">
        <v>649516</v>
      </c>
      <c r="V126" s="7">
        <v>1086015</v>
      </c>
      <c r="W126" s="7">
        <v>961107</v>
      </c>
      <c r="X126" s="7">
        <v>822039</v>
      </c>
      <c r="Y126" s="7">
        <v>1581331</v>
      </c>
      <c r="Z126" s="7">
        <v>1614086</v>
      </c>
      <c r="AA126" s="7">
        <v>1491388</v>
      </c>
      <c r="AB126" s="7">
        <v>1573148</v>
      </c>
      <c r="AC126" s="7">
        <v>1502709</v>
      </c>
      <c r="AD126" s="7">
        <v>33808475</v>
      </c>
      <c r="AE126" s="7">
        <v>10560003</v>
      </c>
      <c r="AF126" s="7">
        <v>1294747</v>
      </c>
      <c r="AG126" s="7">
        <v>3398029</v>
      </c>
      <c r="AH126" s="7">
        <v>2141803</v>
      </c>
      <c r="AI126" s="7">
        <v>2030095</v>
      </c>
      <c r="AJ126" s="7">
        <v>2039303</v>
      </c>
      <c r="AK126" s="7">
        <v>2272735</v>
      </c>
      <c r="AL126" s="7">
        <v>2857346</v>
      </c>
      <c r="AM126" s="7">
        <v>3102081</v>
      </c>
      <c r="AN126" s="7">
        <v>3456901</v>
      </c>
      <c r="AO126" s="7">
        <v>1805721</v>
      </c>
      <c r="AP126" s="7">
        <v>1953867</v>
      </c>
      <c r="AQ126" s="7">
        <v>2713443</v>
      </c>
      <c r="AR126" s="7">
        <v>2469264</v>
      </c>
      <c r="AS126" s="7">
        <v>1898867</v>
      </c>
      <c r="AT126" s="7">
        <v>3307967</v>
      </c>
      <c r="AU126" s="7">
        <v>2264670</v>
      </c>
      <c r="AV126" s="7">
        <v>1836471</v>
      </c>
      <c r="AW126" s="7">
        <v>2601078</v>
      </c>
      <c r="AX126" s="7">
        <v>2186779</v>
      </c>
      <c r="AY126" s="7">
        <v>3784305</v>
      </c>
      <c r="AZ126" s="7">
        <v>3523038</v>
      </c>
      <c r="BA126" s="7">
        <v>3399974</v>
      </c>
      <c r="BB126" s="7">
        <v>281964</v>
      </c>
      <c r="BC126" s="7">
        <v>622287</v>
      </c>
      <c r="BD126" s="7">
        <v>1626684</v>
      </c>
      <c r="BE126" s="7">
        <v>856070</v>
      </c>
      <c r="BF126" s="7">
        <v>1457357</v>
      </c>
      <c r="BG126" s="7">
        <v>1053690</v>
      </c>
      <c r="BH126" s="7">
        <v>3395653</v>
      </c>
      <c r="BI126" s="7">
        <v>726346</v>
      </c>
      <c r="BJ126" s="7">
        <v>8063287</v>
      </c>
      <c r="BK126" s="7">
        <v>4107413</v>
      </c>
      <c r="BL126" s="7">
        <v>138876</v>
      </c>
      <c r="BM126" s="13">
        <v>390742</v>
      </c>
      <c r="BN126" s="7">
        <v>2126111</v>
      </c>
      <c r="BO126" s="7">
        <v>4457212</v>
      </c>
      <c r="BP126" s="7">
        <v>1199661</v>
      </c>
      <c r="BQ126" s="7">
        <v>2069737</v>
      </c>
      <c r="BR126" s="7">
        <v>1648631</v>
      </c>
      <c r="BS126" s="7">
        <v>1534440</v>
      </c>
      <c r="BT126" s="7">
        <v>828718</v>
      </c>
      <c r="BU126" s="7">
        <v>2541192</v>
      </c>
      <c r="BV126" s="7">
        <v>1695723</v>
      </c>
      <c r="BW126" s="7">
        <v>2014408</v>
      </c>
      <c r="BX126" s="7">
        <v>418228</v>
      </c>
      <c r="BY126" s="7">
        <v>1336693</v>
      </c>
      <c r="BZ126" s="7">
        <v>1197256</v>
      </c>
      <c r="CA126" s="7">
        <v>3714250</v>
      </c>
      <c r="CB126" s="7">
        <v>446297</v>
      </c>
      <c r="CC126" s="7">
        <v>716690</v>
      </c>
      <c r="CD126" s="7">
        <v>697815</v>
      </c>
      <c r="CE126" s="7">
        <v>1853277</v>
      </c>
      <c r="CF126" s="7">
        <v>2356595</v>
      </c>
      <c r="CG126" s="7">
        <v>1347308</v>
      </c>
      <c r="CH126" s="7">
        <v>3994141</v>
      </c>
      <c r="CI126" s="7">
        <v>3208331</v>
      </c>
      <c r="CJ126" s="7">
        <v>4600548</v>
      </c>
      <c r="CK126" s="7">
        <v>3012400</v>
      </c>
      <c r="CL126" s="7">
        <v>5187527</v>
      </c>
      <c r="CM126" s="7">
        <v>3406828</v>
      </c>
      <c r="CN126" s="7">
        <v>1781528</v>
      </c>
      <c r="CO126" s="7">
        <v>2133082</v>
      </c>
      <c r="CP126" s="7">
        <v>2585469</v>
      </c>
      <c r="CQ126" s="7">
        <v>2704980</v>
      </c>
      <c r="CR126" s="7">
        <v>2791057</v>
      </c>
      <c r="CS126" s="80">
        <v>4133298</v>
      </c>
      <c r="CT126" s="7">
        <v>3398193</v>
      </c>
      <c r="CU126" s="7">
        <v>3672856</v>
      </c>
      <c r="CV126" s="7">
        <v>4183046</v>
      </c>
      <c r="CW126" s="7">
        <v>3060333</v>
      </c>
      <c r="CX126" s="7">
        <v>2265594</v>
      </c>
      <c r="CY126" s="7">
        <v>1589438</v>
      </c>
      <c r="CZ126" s="7">
        <v>2189283</v>
      </c>
      <c r="DA126" s="7">
        <v>3498554</v>
      </c>
      <c r="DB126" s="7">
        <v>3192317</v>
      </c>
      <c r="DC126" s="7">
        <v>3432142</v>
      </c>
      <c r="DD126" s="7">
        <v>1840085</v>
      </c>
      <c r="DE126" s="7">
        <v>5643171</v>
      </c>
      <c r="DF126" s="7">
        <v>447033</v>
      </c>
      <c r="DG126" s="7">
        <v>1802233</v>
      </c>
      <c r="DH126" s="7">
        <v>1435206</v>
      </c>
      <c r="DI126" s="7">
        <v>1121823</v>
      </c>
      <c r="DJ126" s="7">
        <v>1464750</v>
      </c>
      <c r="DK126" s="7">
        <v>2419457</v>
      </c>
      <c r="DL126" s="7">
        <v>651871</v>
      </c>
      <c r="DM126" s="7">
        <v>1824678</v>
      </c>
      <c r="DN126" s="7">
        <v>1313569</v>
      </c>
      <c r="DO126" s="7">
        <v>2666659</v>
      </c>
      <c r="DP126" s="7">
        <v>2101881</v>
      </c>
      <c r="DQ126" s="7">
        <v>1482291</v>
      </c>
      <c r="DR126" s="7">
        <v>556110</v>
      </c>
      <c r="DS126" s="7">
        <v>386405</v>
      </c>
      <c r="DT126" s="7">
        <v>2805347</v>
      </c>
      <c r="DU126" s="7">
        <v>805065</v>
      </c>
      <c r="DV126" s="7">
        <v>564195</v>
      </c>
      <c r="DW126" s="7">
        <v>5909240</v>
      </c>
      <c r="DX126" s="7">
        <v>2183753</v>
      </c>
      <c r="DY126" s="7">
        <v>1339061</v>
      </c>
      <c r="DZ126" s="7">
        <v>3587799</v>
      </c>
      <c r="EA126" s="7">
        <v>2724434</v>
      </c>
      <c r="EB126" s="7">
        <v>2197146</v>
      </c>
      <c r="EC126" s="7">
        <v>1704953</v>
      </c>
      <c r="ED126" s="7">
        <v>617732</v>
      </c>
      <c r="EE126" s="7">
        <v>1203323</v>
      </c>
      <c r="EF126" s="7">
        <v>1015584</v>
      </c>
      <c r="EG126" s="7">
        <v>665204</v>
      </c>
      <c r="EH126" s="7">
        <v>1108568</v>
      </c>
      <c r="EI126" s="7">
        <v>75396</v>
      </c>
      <c r="EJ126" s="7">
        <v>366314</v>
      </c>
      <c r="EK126" s="7">
        <v>624972</v>
      </c>
      <c r="EL126" s="7">
        <v>666671</v>
      </c>
      <c r="EM126" s="35">
        <v>0</v>
      </c>
      <c r="EN126" s="7">
        <v>2086297</v>
      </c>
      <c r="EO126" s="7">
        <v>576455</v>
      </c>
      <c r="EP126" s="7">
        <v>69554</v>
      </c>
      <c r="EQ126" s="7">
        <v>206912</v>
      </c>
      <c r="ER126" s="7">
        <v>1190928</v>
      </c>
      <c r="ES126" s="7">
        <v>1067226</v>
      </c>
      <c r="ET126" s="7">
        <v>4158488</v>
      </c>
      <c r="EU126" s="7">
        <v>907477</v>
      </c>
      <c r="EV126" s="7">
        <v>300559</v>
      </c>
      <c r="EW126" s="7">
        <v>1977626</v>
      </c>
      <c r="EX126" s="7">
        <v>898539</v>
      </c>
      <c r="EY126" s="7">
        <v>1746720</v>
      </c>
      <c r="EZ126" s="7">
        <v>553418</v>
      </c>
      <c r="FA126" s="7">
        <v>1995090</v>
      </c>
      <c r="FB126" s="7">
        <v>867426</v>
      </c>
      <c r="FC126" s="7">
        <v>1155025</v>
      </c>
      <c r="FD126" s="7">
        <v>724836</v>
      </c>
      <c r="FE126" s="7">
        <v>2194318</v>
      </c>
      <c r="FF126" s="7">
        <v>1306904</v>
      </c>
      <c r="FG126" s="7">
        <v>397621</v>
      </c>
      <c r="FH126" s="7">
        <v>1166684</v>
      </c>
      <c r="FI126" s="7">
        <v>1666925</v>
      </c>
      <c r="FJ126" s="7">
        <v>1342226</v>
      </c>
      <c r="FK126" s="7">
        <v>2467296</v>
      </c>
      <c r="FL126" s="7">
        <v>908221</v>
      </c>
      <c r="FM126" s="7">
        <v>3265369</v>
      </c>
      <c r="FN126" s="7">
        <v>2108926</v>
      </c>
      <c r="FO126" s="7">
        <v>3669342</v>
      </c>
      <c r="FP126" s="7">
        <v>1161171</v>
      </c>
      <c r="FQ126" s="7">
        <v>1139566</v>
      </c>
      <c r="FR126" s="7">
        <v>1896017</v>
      </c>
      <c r="FS126" s="7">
        <v>509976</v>
      </c>
      <c r="FT126" s="7">
        <v>1096770</v>
      </c>
      <c r="FU126" s="7">
        <v>316017</v>
      </c>
      <c r="FV126" s="7">
        <v>14279940</v>
      </c>
      <c r="FW126" s="7">
        <v>3727686</v>
      </c>
      <c r="FX126" s="7">
        <v>2054973</v>
      </c>
      <c r="FY126" s="7">
        <v>1068036</v>
      </c>
      <c r="FZ126" s="7">
        <v>937302</v>
      </c>
      <c r="GA126" s="7">
        <v>316049</v>
      </c>
      <c r="GB126" s="7">
        <v>1438122</v>
      </c>
      <c r="GC126" s="7">
        <v>1464750</v>
      </c>
      <c r="GD126" s="7">
        <v>5995462</v>
      </c>
      <c r="GE126" s="7">
        <v>1646785</v>
      </c>
      <c r="GF126" s="7">
        <v>1589795</v>
      </c>
      <c r="GG126" s="7">
        <v>783791</v>
      </c>
      <c r="GH126" s="7">
        <v>1898428</v>
      </c>
      <c r="GI126" s="7">
        <v>262002</v>
      </c>
      <c r="GJ126" s="7">
        <v>2270846</v>
      </c>
      <c r="GK126" s="7">
        <v>727292</v>
      </c>
      <c r="GL126" s="7">
        <v>1492058</v>
      </c>
      <c r="GM126" s="7">
        <v>2292496</v>
      </c>
      <c r="GN126" s="7">
        <v>147043</v>
      </c>
      <c r="GO126" s="7">
        <v>534264</v>
      </c>
      <c r="GP126" s="7">
        <v>798772</v>
      </c>
      <c r="GQ126" s="7">
        <v>1193657</v>
      </c>
      <c r="GR126" s="7">
        <v>771653</v>
      </c>
      <c r="GS126" s="7">
        <v>0</v>
      </c>
      <c r="GT126" s="7">
        <v>0</v>
      </c>
      <c r="GU126" s="7">
        <v>319080</v>
      </c>
      <c r="GV126" s="7">
        <v>7431475</v>
      </c>
      <c r="GW126" s="7">
        <v>542035</v>
      </c>
      <c r="GX126" s="7">
        <v>2087827</v>
      </c>
      <c r="GY126" s="7">
        <v>2410173</v>
      </c>
      <c r="GZ126" s="7">
        <v>3671111</v>
      </c>
      <c r="HA126" s="7">
        <v>3176921</v>
      </c>
      <c r="HB126" s="7">
        <v>1055078</v>
      </c>
      <c r="HC126" s="7">
        <v>239088</v>
      </c>
      <c r="HD126" s="7">
        <v>944507</v>
      </c>
      <c r="HE126" s="7">
        <v>3342972</v>
      </c>
      <c r="HF126" s="7">
        <v>3386188</v>
      </c>
      <c r="HG126" s="7">
        <v>1180638</v>
      </c>
      <c r="HH126" s="7">
        <v>2530950</v>
      </c>
      <c r="HI126" s="7">
        <v>1433245</v>
      </c>
      <c r="HJ126" s="7">
        <v>1049053</v>
      </c>
      <c r="HK126" s="7">
        <v>2156223</v>
      </c>
      <c r="HL126" s="7">
        <v>760197</v>
      </c>
      <c r="HM126" s="7">
        <v>457878</v>
      </c>
      <c r="HN126" s="7">
        <v>1969769</v>
      </c>
      <c r="HO126" s="7">
        <v>3143469</v>
      </c>
      <c r="HP126" s="7">
        <v>2370340</v>
      </c>
      <c r="HQ126" s="7">
        <v>1565312</v>
      </c>
      <c r="HR126" s="7">
        <v>274966</v>
      </c>
      <c r="HS126" s="7">
        <v>1135299</v>
      </c>
      <c r="HT126" s="7">
        <v>1750329</v>
      </c>
      <c r="HU126" s="7">
        <v>1895876</v>
      </c>
      <c r="HV126" s="7">
        <v>1448242</v>
      </c>
      <c r="HW126" s="7">
        <v>394034</v>
      </c>
      <c r="HX126" s="7">
        <v>2601597</v>
      </c>
      <c r="HY126" s="7">
        <v>1256551</v>
      </c>
      <c r="HZ126" s="7">
        <v>370618</v>
      </c>
      <c r="IA126" s="7">
        <v>1877441</v>
      </c>
      <c r="IB126" s="7">
        <v>564470</v>
      </c>
      <c r="IC126" s="7">
        <v>204887</v>
      </c>
      <c r="ID126" s="7">
        <v>221998</v>
      </c>
      <c r="IE126" s="7">
        <v>1421020</v>
      </c>
      <c r="IF126" s="7">
        <v>1103566</v>
      </c>
      <c r="IG126" s="7">
        <v>176890</v>
      </c>
      <c r="IH126" s="7">
        <v>3173829</v>
      </c>
      <c r="II126" s="7">
        <v>338630</v>
      </c>
      <c r="IJ126" s="7">
        <v>693989</v>
      </c>
      <c r="IK126" s="7">
        <v>756708</v>
      </c>
      <c r="IL126" s="7">
        <v>1708823</v>
      </c>
      <c r="IM126" s="7">
        <v>565590</v>
      </c>
      <c r="IN126" s="7">
        <v>854703</v>
      </c>
      <c r="IO126" s="7">
        <v>878681</v>
      </c>
      <c r="IP126" s="7">
        <v>1467722</v>
      </c>
      <c r="IQ126" s="7">
        <v>1082088</v>
      </c>
      <c r="IR126" s="7">
        <v>711827</v>
      </c>
      <c r="IS126" s="7">
        <v>1010630</v>
      </c>
      <c r="IT126" s="7">
        <v>653730</v>
      </c>
      <c r="IU126" s="7">
        <v>984941</v>
      </c>
      <c r="IV126" s="7">
        <v>335994</v>
      </c>
      <c r="IW126" s="7">
        <v>1042975</v>
      </c>
      <c r="IX126" s="7">
        <v>171064</v>
      </c>
      <c r="IY126" s="7">
        <v>67636</v>
      </c>
      <c r="IZ126" s="7">
        <v>2036655</v>
      </c>
      <c r="JA126" s="7">
        <v>1129695</v>
      </c>
      <c r="JB126" s="7">
        <v>597332</v>
      </c>
      <c r="JC126" s="7">
        <v>5214175</v>
      </c>
      <c r="JD126" s="7">
        <v>599256</v>
      </c>
      <c r="JE126" s="7">
        <v>3098912</v>
      </c>
      <c r="JF126" s="7">
        <v>2687567</v>
      </c>
      <c r="JG126" s="7">
        <v>1476934</v>
      </c>
      <c r="JH126" s="7">
        <v>885500</v>
      </c>
      <c r="JI126" s="7">
        <v>4264125</v>
      </c>
      <c r="JJ126" s="7">
        <v>3658458</v>
      </c>
      <c r="JK126" s="7">
        <v>4830758</v>
      </c>
      <c r="JL126" s="7">
        <v>2898922</v>
      </c>
      <c r="JM126" s="7">
        <v>4060081</v>
      </c>
      <c r="JN126" s="7">
        <v>4062140</v>
      </c>
      <c r="JO126" s="7">
        <v>4319083</v>
      </c>
      <c r="JP126" s="7">
        <v>3653759</v>
      </c>
      <c r="JQ126" s="7">
        <v>4190353</v>
      </c>
      <c r="JR126" s="7">
        <v>2726302</v>
      </c>
      <c r="JS126" s="7">
        <v>3624196</v>
      </c>
      <c r="JT126" s="7">
        <v>4329828</v>
      </c>
      <c r="JU126" s="7">
        <v>6154745</v>
      </c>
      <c r="JV126" s="7">
        <v>3814063</v>
      </c>
      <c r="JW126" s="7">
        <v>10025610</v>
      </c>
      <c r="JX126" s="7">
        <v>470524</v>
      </c>
      <c r="JY126" s="7">
        <v>1945354</v>
      </c>
      <c r="JZ126" s="7">
        <v>65381</v>
      </c>
      <c r="KA126" s="7">
        <v>1286093</v>
      </c>
      <c r="KB126" s="7">
        <v>1670896</v>
      </c>
      <c r="KC126" s="7">
        <v>1429998</v>
      </c>
      <c r="KD126" s="7">
        <v>1055807</v>
      </c>
      <c r="KE126" s="7">
        <v>2449845</v>
      </c>
      <c r="KF126" s="7">
        <v>2481441</v>
      </c>
      <c r="KG126" s="7">
        <v>769461</v>
      </c>
      <c r="KH126" s="7">
        <v>1165537</v>
      </c>
      <c r="KI126" s="7">
        <v>1217156</v>
      </c>
      <c r="KJ126" s="7">
        <v>711710</v>
      </c>
      <c r="KK126" s="7">
        <v>1012286</v>
      </c>
      <c r="KL126" s="7">
        <v>732689</v>
      </c>
      <c r="KM126" s="7">
        <v>2085725</v>
      </c>
      <c r="KN126" s="7">
        <v>2611755</v>
      </c>
      <c r="KO126" s="7">
        <v>1055078</v>
      </c>
      <c r="KP126" s="7">
        <v>0</v>
      </c>
      <c r="KQ126" s="7">
        <v>2778795</v>
      </c>
      <c r="KR126" s="7">
        <v>177611</v>
      </c>
      <c r="KS126" s="7">
        <v>408102</v>
      </c>
      <c r="KT126" s="7">
        <v>1708701</v>
      </c>
      <c r="KU126" s="7">
        <v>380021</v>
      </c>
      <c r="KV126" s="7">
        <v>1215064</v>
      </c>
      <c r="KW126" s="7">
        <v>973782</v>
      </c>
      <c r="KX126" s="7">
        <v>948530</v>
      </c>
      <c r="KY126" s="7">
        <v>875937</v>
      </c>
      <c r="KZ126" s="7">
        <v>264645</v>
      </c>
      <c r="LA126" s="7">
        <v>1120793</v>
      </c>
      <c r="LB126" s="7">
        <v>3488993</v>
      </c>
      <c r="LC126" s="7">
        <v>1852107</v>
      </c>
      <c r="LD126" s="7">
        <v>908574</v>
      </c>
      <c r="LE126" s="7">
        <v>3106690</v>
      </c>
      <c r="LF126" s="7">
        <v>1412616</v>
      </c>
      <c r="LG126" s="7">
        <v>4321776</v>
      </c>
      <c r="LH126" s="7">
        <v>1385733</v>
      </c>
      <c r="LI126" s="7">
        <v>600978</v>
      </c>
      <c r="LJ126" s="7">
        <v>4607313</v>
      </c>
      <c r="LK126" s="7">
        <v>407055</v>
      </c>
      <c r="LL126" s="7">
        <v>1363289</v>
      </c>
      <c r="LM126" s="7">
        <v>1445099</v>
      </c>
      <c r="LN126" s="7">
        <v>408370</v>
      </c>
      <c r="LO126" s="7">
        <v>3740920</v>
      </c>
      <c r="LP126" s="7">
        <v>10516028</v>
      </c>
      <c r="LQ126" s="7">
        <v>1003430</v>
      </c>
      <c r="LR126" s="7">
        <v>932079</v>
      </c>
      <c r="LS126" s="7">
        <v>549222</v>
      </c>
      <c r="LT126" s="7">
        <v>183337</v>
      </c>
      <c r="LU126" s="7">
        <v>2544905</v>
      </c>
      <c r="LV126" s="7">
        <v>594390</v>
      </c>
      <c r="LW126" s="7">
        <v>850308</v>
      </c>
      <c r="LX126" s="7">
        <v>1019000</v>
      </c>
      <c r="LY126" s="7">
        <v>1002493</v>
      </c>
      <c r="LZ126" s="7">
        <v>2880079</v>
      </c>
      <c r="MA126" s="7">
        <v>492980</v>
      </c>
      <c r="MB126" s="7">
        <v>165692</v>
      </c>
      <c r="MC126" s="7">
        <v>549704</v>
      </c>
      <c r="MD126" s="7">
        <v>393123</v>
      </c>
      <c r="ME126" s="7">
        <v>1077789</v>
      </c>
      <c r="MF126" s="7">
        <v>1659381</v>
      </c>
      <c r="MG126" s="7">
        <v>1371329</v>
      </c>
      <c r="MH126" s="7">
        <v>114587</v>
      </c>
      <c r="MI126" s="7">
        <v>219242</v>
      </c>
      <c r="MJ126" s="7">
        <v>1442564</v>
      </c>
      <c r="MK126" s="7">
        <v>102921</v>
      </c>
      <c r="ML126" s="7">
        <v>2361176</v>
      </c>
      <c r="MM126" s="7">
        <v>3787271</v>
      </c>
      <c r="MN126" s="7">
        <v>3211423</v>
      </c>
      <c r="MO126" s="7">
        <v>12424020</v>
      </c>
      <c r="MP126" s="7">
        <v>1088653</v>
      </c>
      <c r="MQ126" s="7">
        <v>1223636</v>
      </c>
      <c r="MR126" s="7">
        <v>1513063</v>
      </c>
      <c r="MS126" s="7">
        <v>1943072</v>
      </c>
      <c r="MT126" s="7">
        <v>2510858</v>
      </c>
      <c r="MU126" s="7">
        <v>435352</v>
      </c>
      <c r="MV126" s="7">
        <v>2597061</v>
      </c>
      <c r="MW126" s="7">
        <v>129982</v>
      </c>
      <c r="MX126" s="7">
        <v>500206</v>
      </c>
      <c r="MY126" s="7">
        <v>3503936</v>
      </c>
      <c r="MZ126" s="80">
        <v>4078319</v>
      </c>
      <c r="NA126" s="7">
        <v>342893</v>
      </c>
      <c r="NB126" s="7">
        <v>597869</v>
      </c>
      <c r="NC126" s="7">
        <v>235381</v>
      </c>
      <c r="ND126" s="7">
        <v>259011</v>
      </c>
      <c r="NE126" s="7">
        <v>809994</v>
      </c>
      <c r="NF126" s="7">
        <v>703892</v>
      </c>
      <c r="NG126" s="7">
        <v>837369</v>
      </c>
      <c r="NH126" s="7">
        <v>1220960</v>
      </c>
      <c r="NI126" s="7">
        <v>877746</v>
      </c>
      <c r="NJ126" s="7">
        <v>983712</v>
      </c>
      <c r="NK126" s="7">
        <v>555185</v>
      </c>
      <c r="NL126" s="7">
        <v>1093514</v>
      </c>
      <c r="NM126" s="7">
        <v>942915</v>
      </c>
      <c r="NN126" s="7">
        <v>1007878</v>
      </c>
      <c r="NO126" s="7">
        <v>695439</v>
      </c>
      <c r="NP126" s="7">
        <v>2570333</v>
      </c>
      <c r="NQ126" s="7">
        <v>1466283</v>
      </c>
      <c r="NR126" s="7">
        <v>488682</v>
      </c>
      <c r="NS126" s="7">
        <v>890182</v>
      </c>
      <c r="NT126" s="7">
        <v>468660</v>
      </c>
      <c r="NU126" s="7">
        <v>3824269</v>
      </c>
      <c r="NV126" s="7">
        <v>1945540</v>
      </c>
      <c r="NW126" s="7">
        <v>2419457</v>
      </c>
      <c r="NX126" s="7">
        <v>2791211</v>
      </c>
      <c r="NY126" s="7">
        <v>281215</v>
      </c>
      <c r="NZ126" s="7">
        <v>325046</v>
      </c>
      <c r="OA126" s="7">
        <v>2303407</v>
      </c>
      <c r="OB126" s="7">
        <v>9827837</v>
      </c>
      <c r="OC126" s="7">
        <v>2815344</v>
      </c>
      <c r="OD126" s="7">
        <v>352305</v>
      </c>
      <c r="OE126" s="7">
        <v>468218</v>
      </c>
      <c r="OF126" s="7">
        <v>2854356</v>
      </c>
      <c r="OG126" s="7">
        <v>1823062</v>
      </c>
      <c r="OH126" s="7">
        <v>648257</v>
      </c>
      <c r="OI126" s="7">
        <v>1641435</v>
      </c>
      <c r="OJ126" s="7">
        <v>1186284</v>
      </c>
      <c r="OK126" s="7">
        <v>1997261</v>
      </c>
      <c r="OL126" s="7">
        <v>862693</v>
      </c>
      <c r="OM126" s="7">
        <v>1067942</v>
      </c>
      <c r="ON126" s="7">
        <v>127206</v>
      </c>
      <c r="OO126" s="7">
        <v>3856643</v>
      </c>
      <c r="OP126" s="7">
        <v>32941</v>
      </c>
      <c r="OQ126" s="7">
        <v>2523241</v>
      </c>
      <c r="OR126" s="7">
        <v>1284259</v>
      </c>
      <c r="OS126" s="7">
        <v>2547767</v>
      </c>
      <c r="OT126" s="7">
        <v>1775713</v>
      </c>
      <c r="OU126" s="7">
        <v>565139</v>
      </c>
      <c r="OV126" s="9"/>
      <c r="OW126" s="150">
        <f t="shared" ref="OW126:OW128" si="19">SUM(B126:OU126)</f>
        <v>786740831</v>
      </c>
      <c r="OX126" s="6">
        <f t="shared" ref="OX126:OX128" si="20">OW126/199315</f>
        <v>3947.2233951283147</v>
      </c>
      <c r="OY126" s="153"/>
      <c r="OZ126" s="6"/>
      <c r="PA126" s="13"/>
      <c r="PB126" s="13"/>
      <c r="PC126" s="13"/>
      <c r="PD126" s="13"/>
      <c r="PE126" s="13"/>
      <c r="PF126" s="13"/>
      <c r="PG126" s="13"/>
      <c r="PH126" s="13"/>
      <c r="PI126" s="13"/>
      <c r="PJ126" s="13"/>
      <c r="PK126" s="13"/>
      <c r="PL126" s="13"/>
      <c r="PM126" s="13"/>
      <c r="PN126" s="13"/>
      <c r="PO126" s="13"/>
      <c r="PP126" s="13"/>
      <c r="PQ126" s="13"/>
      <c r="PR126" s="13"/>
      <c r="PS126" s="13"/>
      <c r="PT126" s="13"/>
      <c r="PU126" s="13"/>
    </row>
    <row r="127" spans="1:437" s="7" customFormat="1">
      <c r="A127" s="13" t="s">
        <v>915</v>
      </c>
      <c r="B127" s="7">
        <v>27760</v>
      </c>
      <c r="C127" s="7">
        <v>373308</v>
      </c>
      <c r="D127" s="7">
        <v>155177</v>
      </c>
      <c r="E127" s="7">
        <v>929497</v>
      </c>
      <c r="F127" s="7">
        <v>423252</v>
      </c>
      <c r="G127" s="7">
        <v>519192</v>
      </c>
      <c r="H127" s="7">
        <v>684109</v>
      </c>
      <c r="I127" s="7">
        <v>70805</v>
      </c>
      <c r="J127" s="7">
        <v>169263</v>
      </c>
      <c r="K127" s="7">
        <v>198050</v>
      </c>
      <c r="L127" s="7">
        <v>275614</v>
      </c>
      <c r="M127" s="7">
        <v>481637</v>
      </c>
      <c r="N127" s="7">
        <v>73262</v>
      </c>
      <c r="O127" s="7">
        <v>22014</v>
      </c>
      <c r="P127" s="7">
        <v>153124</v>
      </c>
      <c r="Q127" s="7">
        <v>80068</v>
      </c>
      <c r="R127" s="7">
        <v>213947</v>
      </c>
      <c r="S127" s="7">
        <v>779606</v>
      </c>
      <c r="T127" s="7">
        <v>414772</v>
      </c>
      <c r="U127" s="7">
        <v>176792</v>
      </c>
      <c r="V127" s="7">
        <v>269752</v>
      </c>
      <c r="W127" s="7">
        <v>246157</v>
      </c>
      <c r="X127" s="7">
        <v>182552</v>
      </c>
      <c r="Y127" s="7">
        <v>405854</v>
      </c>
      <c r="Z127" s="7">
        <v>341343</v>
      </c>
      <c r="AA127" s="7">
        <v>340713</v>
      </c>
      <c r="AB127" s="7">
        <v>420885</v>
      </c>
      <c r="AC127" s="7">
        <v>373059</v>
      </c>
      <c r="AD127" s="7">
        <v>4582578</v>
      </c>
      <c r="AE127" s="7">
        <v>1426845</v>
      </c>
      <c r="AF127" s="7">
        <v>391352</v>
      </c>
      <c r="AG127" s="7">
        <v>952677</v>
      </c>
      <c r="AH127" s="7">
        <v>649580</v>
      </c>
      <c r="AI127" s="7">
        <v>622636</v>
      </c>
      <c r="AJ127" s="7">
        <v>614790</v>
      </c>
      <c r="AK127" s="7">
        <v>656901</v>
      </c>
      <c r="AL127" s="7">
        <v>887791</v>
      </c>
      <c r="AM127" s="7">
        <v>981683</v>
      </c>
      <c r="AN127" s="7">
        <v>1039711</v>
      </c>
      <c r="AO127" s="7">
        <v>595886</v>
      </c>
      <c r="AP127" s="7">
        <v>628018</v>
      </c>
      <c r="AQ127" s="7">
        <v>791227</v>
      </c>
      <c r="AR127" s="7">
        <v>687187</v>
      </c>
      <c r="AS127" s="7">
        <v>503132</v>
      </c>
      <c r="AT127" s="7">
        <v>839429</v>
      </c>
      <c r="AU127" s="7">
        <v>610835</v>
      </c>
      <c r="AV127" s="7">
        <v>526365</v>
      </c>
      <c r="AW127" s="7">
        <v>766977</v>
      </c>
      <c r="AX127" s="7">
        <v>538739</v>
      </c>
      <c r="AY127" s="7">
        <v>856420</v>
      </c>
      <c r="AZ127" s="7">
        <v>954505</v>
      </c>
      <c r="BA127" s="7">
        <v>866472</v>
      </c>
      <c r="BB127" s="7">
        <v>79391</v>
      </c>
      <c r="BC127" s="7">
        <v>164278</v>
      </c>
      <c r="BD127" s="7">
        <v>438818</v>
      </c>
      <c r="BE127" s="7">
        <v>248557</v>
      </c>
      <c r="BF127" s="7">
        <v>387548</v>
      </c>
      <c r="BG127" s="7">
        <v>277645</v>
      </c>
      <c r="BH127" s="7">
        <v>428372</v>
      </c>
      <c r="BI127" s="7">
        <v>129878</v>
      </c>
      <c r="BJ127" s="7">
        <v>1697868</v>
      </c>
      <c r="BK127" s="7">
        <v>1185885</v>
      </c>
      <c r="BL127" s="7">
        <v>0</v>
      </c>
      <c r="BM127" s="13">
        <v>34707</v>
      </c>
      <c r="BN127" s="7">
        <v>564056</v>
      </c>
      <c r="BO127" s="7">
        <v>1253964</v>
      </c>
      <c r="BP127" s="7">
        <v>408423</v>
      </c>
      <c r="BQ127" s="7">
        <v>614357</v>
      </c>
      <c r="BR127" s="7">
        <v>506372</v>
      </c>
      <c r="BS127" s="7">
        <v>350792</v>
      </c>
      <c r="BT127" s="7">
        <v>262163</v>
      </c>
      <c r="BU127" s="7">
        <v>969050</v>
      </c>
      <c r="BV127" s="7">
        <v>545386</v>
      </c>
      <c r="BW127" s="7">
        <v>648819</v>
      </c>
      <c r="BX127" s="7">
        <v>136221</v>
      </c>
      <c r="BY127" s="7">
        <v>392119</v>
      </c>
      <c r="BZ127" s="7">
        <v>379042</v>
      </c>
      <c r="CA127" s="7">
        <v>1190318</v>
      </c>
      <c r="CB127" s="7">
        <v>120088</v>
      </c>
      <c r="CC127" s="7">
        <v>103203</v>
      </c>
      <c r="CD127" s="7">
        <v>251532</v>
      </c>
      <c r="CE127" s="7">
        <v>501763</v>
      </c>
      <c r="CF127" s="7">
        <v>638745</v>
      </c>
      <c r="CG127" s="7">
        <v>349242</v>
      </c>
      <c r="CH127" s="7">
        <v>852407</v>
      </c>
      <c r="CI127" s="7">
        <v>668773</v>
      </c>
      <c r="CJ127" s="7">
        <v>949636</v>
      </c>
      <c r="CK127" s="7">
        <v>653224</v>
      </c>
      <c r="CL127" s="7">
        <v>1078228</v>
      </c>
      <c r="CM127" s="7">
        <v>752092</v>
      </c>
      <c r="CN127" s="7">
        <v>391507</v>
      </c>
      <c r="CO127" s="7">
        <v>394448</v>
      </c>
      <c r="CP127" s="7">
        <v>527121</v>
      </c>
      <c r="CQ127" s="7">
        <v>529119</v>
      </c>
      <c r="CR127" s="7">
        <v>585582</v>
      </c>
      <c r="CS127" s="80">
        <v>908068</v>
      </c>
      <c r="CT127" s="7">
        <v>696412</v>
      </c>
      <c r="CU127" s="7">
        <v>753047</v>
      </c>
      <c r="CV127" s="7">
        <v>848598</v>
      </c>
      <c r="CW127" s="7">
        <v>664345</v>
      </c>
      <c r="CX127" s="7">
        <v>471028</v>
      </c>
      <c r="CY127" s="7">
        <v>312730</v>
      </c>
      <c r="CZ127" s="7">
        <v>454611</v>
      </c>
      <c r="DA127" s="7">
        <v>747071</v>
      </c>
      <c r="DB127" s="7">
        <v>713524</v>
      </c>
      <c r="DC127" s="7">
        <v>767381</v>
      </c>
      <c r="DD127" s="7">
        <v>516302</v>
      </c>
      <c r="DE127" s="7">
        <v>1563656</v>
      </c>
      <c r="DF127" s="7">
        <v>69735</v>
      </c>
      <c r="DG127" s="7">
        <v>402754</v>
      </c>
      <c r="DH127" s="7">
        <v>332551</v>
      </c>
      <c r="DI127" s="7">
        <v>127470</v>
      </c>
      <c r="DJ127" s="7">
        <v>327307</v>
      </c>
      <c r="DK127" s="7">
        <v>490115</v>
      </c>
      <c r="DL127" s="7">
        <v>239183</v>
      </c>
      <c r="DM127" s="7">
        <v>229605</v>
      </c>
      <c r="DN127" s="7">
        <v>178905</v>
      </c>
      <c r="DO127" s="7">
        <v>507334</v>
      </c>
      <c r="DP127" s="7">
        <v>366614</v>
      </c>
      <c r="DQ127" s="7">
        <v>226778</v>
      </c>
      <c r="DR127" s="7">
        <v>95021</v>
      </c>
      <c r="DS127" s="7">
        <v>121732</v>
      </c>
      <c r="DT127" s="7">
        <v>476848</v>
      </c>
      <c r="DU127" s="7">
        <v>276848</v>
      </c>
      <c r="DV127" s="7">
        <v>64129</v>
      </c>
      <c r="DW127" s="7">
        <v>1320424</v>
      </c>
      <c r="DX127" s="7">
        <v>755222</v>
      </c>
      <c r="DY127" s="7">
        <v>210209</v>
      </c>
      <c r="DZ127" s="7">
        <v>634304</v>
      </c>
      <c r="EA127" s="7">
        <v>545730</v>
      </c>
      <c r="EB127" s="7">
        <v>566927</v>
      </c>
      <c r="EC127" s="7">
        <v>309777</v>
      </c>
      <c r="ED127" s="7">
        <v>92659</v>
      </c>
      <c r="EE127" s="7">
        <v>152518</v>
      </c>
      <c r="EF127" s="7">
        <v>236733</v>
      </c>
      <c r="EG127" s="7">
        <v>115794</v>
      </c>
      <c r="EH127" s="7">
        <v>238408</v>
      </c>
      <c r="EI127" s="7">
        <v>15669</v>
      </c>
      <c r="EJ127" s="7">
        <v>88051</v>
      </c>
      <c r="EK127" s="7">
        <v>145431</v>
      </c>
      <c r="EL127" s="7">
        <v>106678</v>
      </c>
      <c r="EM127" s="35">
        <v>0</v>
      </c>
      <c r="EN127" s="7">
        <v>384296</v>
      </c>
      <c r="EO127" s="7">
        <v>356283</v>
      </c>
      <c r="EP127" s="7">
        <v>291251</v>
      </c>
      <c r="EQ127" s="7">
        <v>356747</v>
      </c>
      <c r="ER127" s="7">
        <v>268828</v>
      </c>
      <c r="ES127" s="7">
        <v>196020</v>
      </c>
      <c r="ET127" s="7">
        <v>572628</v>
      </c>
      <c r="EU127" s="7">
        <v>138819</v>
      </c>
      <c r="EV127" s="7">
        <v>24099</v>
      </c>
      <c r="EW127" s="7">
        <v>315886</v>
      </c>
      <c r="EX127" s="7">
        <v>114822</v>
      </c>
      <c r="EY127" s="7">
        <v>651195</v>
      </c>
      <c r="EZ127" s="7">
        <v>107346</v>
      </c>
      <c r="FA127" s="7">
        <v>284167</v>
      </c>
      <c r="FB127" s="7">
        <v>158504</v>
      </c>
      <c r="FC127" s="7">
        <v>283580</v>
      </c>
      <c r="FD127" s="7">
        <v>186923</v>
      </c>
      <c r="FE127" s="7">
        <v>516505</v>
      </c>
      <c r="FF127" s="7">
        <v>147575</v>
      </c>
      <c r="FG127" s="7">
        <v>32094</v>
      </c>
      <c r="FH127" s="7">
        <v>305659</v>
      </c>
      <c r="FI127" s="7">
        <v>470600</v>
      </c>
      <c r="FJ127" s="7">
        <v>414977</v>
      </c>
      <c r="FK127" s="7">
        <v>707758</v>
      </c>
      <c r="FL127" s="7">
        <v>262539</v>
      </c>
      <c r="FM127" s="7">
        <v>982801</v>
      </c>
      <c r="FN127" s="7">
        <v>593414</v>
      </c>
      <c r="FO127" s="7">
        <v>986272</v>
      </c>
      <c r="FP127" s="7">
        <v>334279</v>
      </c>
      <c r="FQ127" s="7">
        <v>331753</v>
      </c>
      <c r="FR127" s="7">
        <v>510033</v>
      </c>
      <c r="FS127" s="7">
        <v>79589</v>
      </c>
      <c r="FT127" s="7">
        <v>98962</v>
      </c>
      <c r="FU127" s="7">
        <v>87308</v>
      </c>
      <c r="FV127" s="7">
        <v>3014842</v>
      </c>
      <c r="FW127" s="7">
        <v>428014</v>
      </c>
      <c r="FX127" s="7">
        <v>470694</v>
      </c>
      <c r="FY127" s="7">
        <v>290690</v>
      </c>
      <c r="FZ127" s="7">
        <v>99927</v>
      </c>
      <c r="GA127" s="7">
        <v>44784</v>
      </c>
      <c r="GB127" s="7">
        <v>180226</v>
      </c>
      <c r="GC127" s="7">
        <v>327307</v>
      </c>
      <c r="GD127" s="7">
        <v>793420</v>
      </c>
      <c r="GE127" s="7">
        <v>427704</v>
      </c>
      <c r="GF127" s="7">
        <v>415510</v>
      </c>
      <c r="GG127" s="7">
        <v>91905</v>
      </c>
      <c r="GH127" s="7">
        <v>188967</v>
      </c>
      <c r="GI127" s="7">
        <v>21802</v>
      </c>
      <c r="GJ127" s="7">
        <v>491619</v>
      </c>
      <c r="GK127" s="7">
        <v>186905</v>
      </c>
      <c r="GL127" s="7">
        <v>371773</v>
      </c>
      <c r="GM127" s="7">
        <v>365874</v>
      </c>
      <c r="GN127" s="7">
        <v>16508</v>
      </c>
      <c r="GO127" s="7">
        <v>165267</v>
      </c>
      <c r="GP127" s="7">
        <v>212242</v>
      </c>
      <c r="GQ127" s="7">
        <v>361393</v>
      </c>
      <c r="GR127" s="7">
        <v>158857</v>
      </c>
      <c r="GS127" s="7">
        <v>0</v>
      </c>
      <c r="GT127" s="7">
        <v>474532</v>
      </c>
      <c r="GU127" s="7">
        <v>798968</v>
      </c>
      <c r="GV127" s="7">
        <v>1411981</v>
      </c>
      <c r="GW127" s="7">
        <v>31862</v>
      </c>
      <c r="GX127" s="7">
        <v>406917</v>
      </c>
      <c r="GY127" s="7">
        <v>502756</v>
      </c>
      <c r="GZ127" s="7">
        <v>670253</v>
      </c>
      <c r="HA127" s="7">
        <v>380833</v>
      </c>
      <c r="HB127" s="7">
        <v>141882</v>
      </c>
      <c r="HC127" s="7">
        <v>20850</v>
      </c>
      <c r="HD127" s="7">
        <v>207386</v>
      </c>
      <c r="HE127" s="7">
        <v>902419</v>
      </c>
      <c r="HF127" s="7">
        <v>936163</v>
      </c>
      <c r="HG127" s="7">
        <v>319876</v>
      </c>
      <c r="HH127" s="7">
        <v>753810</v>
      </c>
      <c r="HI127" s="7">
        <v>406333</v>
      </c>
      <c r="HJ127" s="7">
        <v>261175</v>
      </c>
      <c r="HK127" s="7">
        <v>596217</v>
      </c>
      <c r="HL127" s="7">
        <v>207095</v>
      </c>
      <c r="HM127" s="7">
        <v>112422</v>
      </c>
      <c r="HN127" s="7">
        <v>546673</v>
      </c>
      <c r="HO127" s="7">
        <v>776690</v>
      </c>
      <c r="HP127" s="7">
        <v>700216</v>
      </c>
      <c r="HQ127" s="7">
        <v>394083</v>
      </c>
      <c r="HR127" s="7">
        <v>79102</v>
      </c>
      <c r="HS127" s="7">
        <v>315463</v>
      </c>
      <c r="HT127" s="7">
        <v>502678</v>
      </c>
      <c r="HU127" s="7">
        <v>432340</v>
      </c>
      <c r="HV127" s="7">
        <v>444078</v>
      </c>
      <c r="HW127" s="7">
        <v>86917</v>
      </c>
      <c r="HX127" s="7">
        <v>681464</v>
      </c>
      <c r="HY127" s="7">
        <v>347817</v>
      </c>
      <c r="HZ127" s="7">
        <v>154771</v>
      </c>
      <c r="IA127" s="7">
        <v>526022</v>
      </c>
      <c r="IB127" s="7">
        <v>83631</v>
      </c>
      <c r="IC127" s="7">
        <v>19172</v>
      </c>
      <c r="ID127" s="7">
        <v>59783</v>
      </c>
      <c r="IE127" s="7">
        <v>440362</v>
      </c>
      <c r="IF127" s="7">
        <v>226157</v>
      </c>
      <c r="IG127" s="7">
        <v>28522</v>
      </c>
      <c r="IH127" s="7">
        <v>1119307</v>
      </c>
      <c r="II127" s="7">
        <v>92491</v>
      </c>
      <c r="IJ127" s="7">
        <v>196195</v>
      </c>
      <c r="IK127" s="7">
        <v>181786</v>
      </c>
      <c r="IL127" s="7">
        <v>375650</v>
      </c>
      <c r="IM127" s="7">
        <v>158923</v>
      </c>
      <c r="IN127" s="7">
        <v>298774</v>
      </c>
      <c r="IO127" s="7">
        <v>257001</v>
      </c>
      <c r="IP127" s="7">
        <v>400904</v>
      </c>
      <c r="IQ127" s="7">
        <v>264360</v>
      </c>
      <c r="IR127" s="7">
        <v>169133</v>
      </c>
      <c r="IS127" s="7">
        <v>244205</v>
      </c>
      <c r="IT127" s="7">
        <v>168151</v>
      </c>
      <c r="IU127" s="7">
        <v>249858</v>
      </c>
      <c r="IV127" s="7">
        <v>82492</v>
      </c>
      <c r="IW127" s="7">
        <v>274378</v>
      </c>
      <c r="IX127" s="7">
        <v>30175</v>
      </c>
      <c r="IY127" s="7">
        <v>6602</v>
      </c>
      <c r="IZ127" s="7">
        <v>481274</v>
      </c>
      <c r="JA127" s="7">
        <v>299951</v>
      </c>
      <c r="JB127" s="7">
        <v>63265</v>
      </c>
      <c r="JC127" s="7">
        <v>2724947</v>
      </c>
      <c r="JD127" s="7">
        <v>153407</v>
      </c>
      <c r="JE127" s="7">
        <v>353012</v>
      </c>
      <c r="JF127" s="7">
        <v>303573</v>
      </c>
      <c r="JG127" s="7">
        <v>155690</v>
      </c>
      <c r="JH127" s="7">
        <v>138741</v>
      </c>
      <c r="JI127" s="7">
        <v>727825</v>
      </c>
      <c r="JJ127" s="7">
        <v>583711</v>
      </c>
      <c r="JK127" s="7">
        <v>775970</v>
      </c>
      <c r="JL127" s="7">
        <v>423393</v>
      </c>
      <c r="JM127" s="7">
        <v>666181</v>
      </c>
      <c r="JN127" s="7">
        <v>751086</v>
      </c>
      <c r="JO127" s="7">
        <v>720880</v>
      </c>
      <c r="JP127" s="7">
        <v>600446</v>
      </c>
      <c r="JQ127" s="7">
        <v>679578</v>
      </c>
      <c r="JR127" s="7">
        <v>479451</v>
      </c>
      <c r="JS127" s="7">
        <v>591843</v>
      </c>
      <c r="JT127" s="7">
        <v>680127</v>
      </c>
      <c r="JU127" s="7">
        <v>1064201</v>
      </c>
      <c r="JV127" s="7">
        <v>624909</v>
      </c>
      <c r="JW127" s="7">
        <v>1529695</v>
      </c>
      <c r="JX127" s="7">
        <v>193446</v>
      </c>
      <c r="JY127" s="7">
        <v>239746</v>
      </c>
      <c r="JZ127" s="7">
        <v>5226</v>
      </c>
      <c r="KA127" s="7">
        <v>144862</v>
      </c>
      <c r="KB127" s="7">
        <v>211158</v>
      </c>
      <c r="KC127" s="7">
        <v>489599</v>
      </c>
      <c r="KD127" s="7">
        <v>424593</v>
      </c>
      <c r="KE127" s="7">
        <v>779637</v>
      </c>
      <c r="KF127" s="7">
        <v>367519</v>
      </c>
      <c r="KG127" s="7">
        <v>245597</v>
      </c>
      <c r="KH127" s="7">
        <v>334321</v>
      </c>
      <c r="KI127" s="7">
        <v>267981</v>
      </c>
      <c r="KJ127" s="7">
        <v>88812</v>
      </c>
      <c r="KK127" s="7">
        <v>199128</v>
      </c>
      <c r="KL127" s="7">
        <v>253312</v>
      </c>
      <c r="KM127" s="7">
        <v>552565</v>
      </c>
      <c r="KN127" s="7">
        <v>685778</v>
      </c>
      <c r="KO127" s="7">
        <v>141882</v>
      </c>
      <c r="KP127" s="7">
        <v>8151</v>
      </c>
      <c r="KQ127" s="7">
        <v>275490</v>
      </c>
      <c r="KR127" s="7">
        <v>31418</v>
      </c>
      <c r="KS127" s="7">
        <v>41773</v>
      </c>
      <c r="KT127" s="7">
        <v>274723</v>
      </c>
      <c r="KU127" s="7">
        <v>89815</v>
      </c>
      <c r="KV127" s="7">
        <v>243962</v>
      </c>
      <c r="KW127" s="7">
        <v>235331</v>
      </c>
      <c r="KX127" s="7">
        <v>110298</v>
      </c>
      <c r="KY127" s="7">
        <v>213728</v>
      </c>
      <c r="KZ127" s="7">
        <v>88108</v>
      </c>
      <c r="LA127" s="7">
        <v>156518</v>
      </c>
      <c r="LB127" s="7">
        <v>829104</v>
      </c>
      <c r="LC127" s="7">
        <v>382604</v>
      </c>
      <c r="LD127" s="7">
        <v>217731</v>
      </c>
      <c r="LE127" s="7">
        <v>983205</v>
      </c>
      <c r="LF127" s="7">
        <v>314297</v>
      </c>
      <c r="LG127" s="7">
        <v>720208</v>
      </c>
      <c r="LH127" s="7">
        <v>275745</v>
      </c>
      <c r="LI127" s="7">
        <v>133604</v>
      </c>
      <c r="LJ127" s="7">
        <v>1514515</v>
      </c>
      <c r="LK127" s="7">
        <v>102809</v>
      </c>
      <c r="LL127" s="7">
        <v>268287</v>
      </c>
      <c r="LM127" s="7">
        <v>337404</v>
      </c>
      <c r="LN127" s="7">
        <v>116137</v>
      </c>
      <c r="LO127" s="7">
        <v>743000</v>
      </c>
      <c r="LP127" s="7">
        <v>3534338</v>
      </c>
      <c r="LQ127" s="7">
        <v>251210</v>
      </c>
      <c r="LR127" s="7">
        <v>340843</v>
      </c>
      <c r="LS127" s="7">
        <v>135828</v>
      </c>
      <c r="LT127" s="7">
        <v>48566</v>
      </c>
      <c r="LU127" s="7">
        <v>651075</v>
      </c>
      <c r="LV127" s="7">
        <v>65671</v>
      </c>
      <c r="LW127" s="7">
        <v>199736</v>
      </c>
      <c r="LX127" s="7">
        <v>160084</v>
      </c>
      <c r="LY127" s="7">
        <v>196337</v>
      </c>
      <c r="LZ127" s="7">
        <v>457806</v>
      </c>
      <c r="MA127" s="7">
        <v>119469</v>
      </c>
      <c r="MB127" s="7">
        <v>30220</v>
      </c>
      <c r="MC127" s="7">
        <v>163204</v>
      </c>
      <c r="MD127" s="7">
        <v>110924</v>
      </c>
      <c r="ME127" s="7">
        <v>301164</v>
      </c>
      <c r="MF127" s="7">
        <v>250211</v>
      </c>
      <c r="MG127" s="7">
        <v>374803</v>
      </c>
      <c r="MH127" s="7">
        <v>22560</v>
      </c>
      <c r="MI127" s="7">
        <v>38532</v>
      </c>
      <c r="MJ127" s="7">
        <v>291737</v>
      </c>
      <c r="MK127" s="7">
        <v>29746</v>
      </c>
      <c r="ML127" s="7">
        <v>460189</v>
      </c>
      <c r="MM127" s="7">
        <v>1009735</v>
      </c>
      <c r="MN127" s="7">
        <v>654969</v>
      </c>
      <c r="MO127" s="7">
        <v>2458232</v>
      </c>
      <c r="MP127" s="7">
        <v>231164</v>
      </c>
      <c r="MQ127" s="7">
        <v>239067</v>
      </c>
      <c r="MR127" s="7">
        <v>437823</v>
      </c>
      <c r="MS127" s="7">
        <v>711722</v>
      </c>
      <c r="MT127" s="7">
        <v>811995</v>
      </c>
      <c r="MU127" s="7">
        <v>137733</v>
      </c>
      <c r="MV127" s="7">
        <v>512132</v>
      </c>
      <c r="MW127" s="7">
        <v>19438</v>
      </c>
      <c r="MX127" s="7">
        <v>142442</v>
      </c>
      <c r="MY127" s="7">
        <v>1165480</v>
      </c>
      <c r="MZ127" s="80">
        <v>650440</v>
      </c>
      <c r="NA127" s="7">
        <v>51481</v>
      </c>
      <c r="NB127" s="7">
        <v>103484</v>
      </c>
      <c r="NC127" s="7">
        <v>66465</v>
      </c>
      <c r="ND127" s="7">
        <v>37679</v>
      </c>
      <c r="NE127" s="7">
        <v>168652</v>
      </c>
      <c r="NF127" s="7">
        <v>221122</v>
      </c>
      <c r="NG127" s="7">
        <v>114116</v>
      </c>
      <c r="NH127" s="7">
        <v>287622</v>
      </c>
      <c r="NI127" s="7">
        <v>117356</v>
      </c>
      <c r="NJ127" s="7">
        <v>110661</v>
      </c>
      <c r="NK127" s="7">
        <v>135410</v>
      </c>
      <c r="NL127" s="7">
        <v>346892</v>
      </c>
      <c r="NM127" s="7">
        <v>127554</v>
      </c>
      <c r="NN127" s="7">
        <v>139947</v>
      </c>
      <c r="NO127" s="7">
        <v>245157</v>
      </c>
      <c r="NP127" s="7">
        <v>385271</v>
      </c>
      <c r="NQ127" s="7">
        <v>263359</v>
      </c>
      <c r="NR127" s="7">
        <v>102752</v>
      </c>
      <c r="NS127" s="7">
        <v>275406</v>
      </c>
      <c r="NT127" s="7">
        <v>57910</v>
      </c>
      <c r="NU127" s="7">
        <v>996696</v>
      </c>
      <c r="NV127" s="7">
        <v>432199</v>
      </c>
      <c r="NW127" s="7">
        <v>490115</v>
      </c>
      <c r="NX127" s="7">
        <v>538009</v>
      </c>
      <c r="NY127" s="7">
        <v>40574</v>
      </c>
      <c r="NZ127" s="7">
        <v>29306</v>
      </c>
      <c r="OA127" s="7">
        <v>477029</v>
      </c>
      <c r="OB127" s="7">
        <v>1650695</v>
      </c>
      <c r="OC127" s="7">
        <v>423303</v>
      </c>
      <c r="OD127" s="7">
        <v>37575</v>
      </c>
      <c r="OE127" s="7">
        <v>90987</v>
      </c>
      <c r="OF127" s="7">
        <v>671858</v>
      </c>
      <c r="OG127" s="7">
        <v>272996</v>
      </c>
      <c r="OH127" s="7">
        <v>253046</v>
      </c>
      <c r="OI127" s="7">
        <v>354500</v>
      </c>
      <c r="OJ127" s="7">
        <v>184713</v>
      </c>
      <c r="OK127" s="7">
        <v>339391</v>
      </c>
      <c r="OL127" s="7">
        <v>122364</v>
      </c>
      <c r="OM127" s="7">
        <v>86126</v>
      </c>
      <c r="ON127" s="7">
        <v>10335</v>
      </c>
      <c r="OO127" s="7">
        <v>719427</v>
      </c>
      <c r="OP127" s="7">
        <v>3622</v>
      </c>
      <c r="OQ127" s="7">
        <v>385856</v>
      </c>
      <c r="OR127" s="7">
        <v>252586</v>
      </c>
      <c r="OS127" s="7">
        <v>504767</v>
      </c>
      <c r="OT127" s="7">
        <v>559966</v>
      </c>
      <c r="OU127" s="7">
        <v>189393</v>
      </c>
      <c r="OV127" s="9"/>
      <c r="OW127" s="150">
        <f t="shared" si="19"/>
        <v>175336711</v>
      </c>
      <c r="OX127" s="6">
        <f t="shared" si="20"/>
        <v>879.69651556581289</v>
      </c>
      <c r="OY127" s="153"/>
      <c r="OZ127" s="6"/>
      <c r="PA127" s="13"/>
      <c r="PB127" s="13"/>
      <c r="PC127" s="13"/>
      <c r="PD127" s="13"/>
      <c r="PE127" s="13"/>
      <c r="PF127" s="13"/>
      <c r="PG127" s="13"/>
      <c r="PH127" s="13"/>
      <c r="PI127" s="13"/>
      <c r="PJ127" s="13"/>
      <c r="PK127" s="13"/>
      <c r="PL127" s="13"/>
      <c r="PM127" s="13"/>
      <c r="PN127" s="13"/>
      <c r="PO127" s="13"/>
      <c r="PP127" s="13"/>
      <c r="PQ127" s="13"/>
      <c r="PR127" s="13"/>
      <c r="PS127" s="13"/>
      <c r="PT127" s="13"/>
      <c r="PU127" s="13"/>
    </row>
    <row r="128" spans="1:437" s="7" customFormat="1">
      <c r="A128" s="13" t="s">
        <v>916</v>
      </c>
      <c r="B128" s="7">
        <v>232912</v>
      </c>
      <c r="C128" s="7">
        <v>1345394</v>
      </c>
      <c r="D128" s="7">
        <v>153915</v>
      </c>
      <c r="E128" s="7">
        <v>2835982</v>
      </c>
      <c r="F128" s="7">
        <v>1340005</v>
      </c>
      <c r="G128" s="7">
        <v>2165689</v>
      </c>
      <c r="H128" s="7">
        <v>423521</v>
      </c>
      <c r="I128" s="7">
        <v>189726</v>
      </c>
      <c r="J128" s="7">
        <v>320064</v>
      </c>
      <c r="K128" s="7">
        <v>398701</v>
      </c>
      <c r="L128" s="7">
        <v>682173</v>
      </c>
      <c r="M128" s="7">
        <v>505025</v>
      </c>
      <c r="N128" s="7">
        <v>503453</v>
      </c>
      <c r="O128" s="7">
        <v>45943</v>
      </c>
      <c r="P128" s="7">
        <v>222129</v>
      </c>
      <c r="Q128" s="7">
        <v>416297</v>
      </c>
      <c r="R128" s="7">
        <v>696823</v>
      </c>
      <c r="S128" s="7">
        <v>4107531</v>
      </c>
      <c r="T128" s="7">
        <v>1975892</v>
      </c>
      <c r="U128" s="7">
        <v>607233</v>
      </c>
      <c r="V128" s="7">
        <v>1070987</v>
      </c>
      <c r="W128" s="7">
        <v>1075596</v>
      </c>
      <c r="X128" s="7">
        <v>1096484</v>
      </c>
      <c r="Y128" s="7">
        <v>1695191</v>
      </c>
      <c r="Z128" s="7">
        <v>2066750</v>
      </c>
      <c r="AA128" s="7">
        <v>1540300</v>
      </c>
      <c r="AB128" s="7">
        <v>1783863</v>
      </c>
      <c r="AC128" s="7">
        <v>1719174</v>
      </c>
      <c r="AD128" s="7">
        <v>15507398</v>
      </c>
      <c r="AE128" s="7">
        <v>36563772</v>
      </c>
      <c r="AF128" s="7">
        <v>624082</v>
      </c>
      <c r="AG128" s="7">
        <v>1700139</v>
      </c>
      <c r="AH128" s="7">
        <v>1214970</v>
      </c>
      <c r="AI128" s="7">
        <v>1249233</v>
      </c>
      <c r="AJ128" s="7">
        <v>1377634</v>
      </c>
      <c r="AK128" s="7">
        <v>1375348</v>
      </c>
      <c r="AL128" s="7">
        <v>1728194</v>
      </c>
      <c r="AM128" s="7">
        <v>2038397</v>
      </c>
      <c r="AN128" s="7">
        <v>2665974</v>
      </c>
      <c r="AO128" s="7">
        <v>1311143</v>
      </c>
      <c r="AP128" s="7">
        <v>1241752</v>
      </c>
      <c r="AQ128" s="7">
        <v>1934575</v>
      </c>
      <c r="AR128" s="7">
        <v>1327425</v>
      </c>
      <c r="AS128" s="7">
        <v>1404607</v>
      </c>
      <c r="AT128" s="7">
        <v>1855931</v>
      </c>
      <c r="AU128" s="7">
        <v>1403832</v>
      </c>
      <c r="AV128" s="7">
        <v>1188396</v>
      </c>
      <c r="AW128" s="7">
        <v>2053132</v>
      </c>
      <c r="AX128" s="7">
        <v>1110754</v>
      </c>
      <c r="AY128" s="7">
        <v>2186231</v>
      </c>
      <c r="AZ128" s="7">
        <v>1945786</v>
      </c>
      <c r="BA128" s="7">
        <v>2151102</v>
      </c>
      <c r="BB128" s="7">
        <v>264231</v>
      </c>
      <c r="BC128" s="7">
        <v>269453</v>
      </c>
      <c r="BD128" s="7">
        <v>601123</v>
      </c>
      <c r="BE128" s="7">
        <v>483937</v>
      </c>
      <c r="BF128" s="7">
        <v>1044189</v>
      </c>
      <c r="BG128" s="7">
        <v>674168</v>
      </c>
      <c r="BH128" s="7">
        <v>1378654</v>
      </c>
      <c r="BI128" s="7">
        <v>452991</v>
      </c>
      <c r="BJ128" s="7">
        <v>3014299</v>
      </c>
      <c r="BK128" s="7">
        <v>12975128</v>
      </c>
      <c r="BL128" s="7">
        <v>1264316</v>
      </c>
      <c r="BM128" s="13">
        <v>196896</v>
      </c>
      <c r="BN128" s="7">
        <v>945521</v>
      </c>
      <c r="BO128" s="7">
        <v>854188</v>
      </c>
      <c r="BP128" s="7">
        <v>583993</v>
      </c>
      <c r="BQ128" s="7">
        <v>1433212</v>
      </c>
      <c r="BR128" s="7">
        <v>1468169</v>
      </c>
      <c r="BS128" s="7">
        <v>973084</v>
      </c>
      <c r="BT128" s="7">
        <v>600170</v>
      </c>
      <c r="BU128" s="7">
        <v>1562065</v>
      </c>
      <c r="BV128" s="7">
        <v>1834339</v>
      </c>
      <c r="BW128" s="7">
        <v>1076322</v>
      </c>
      <c r="BX128" s="7">
        <v>281270</v>
      </c>
      <c r="BY128" s="7">
        <v>604907</v>
      </c>
      <c r="BZ128" s="7">
        <v>1135214</v>
      </c>
      <c r="CA128" s="7">
        <v>1949501</v>
      </c>
      <c r="CB128" s="7">
        <v>206827</v>
      </c>
      <c r="CC128" s="7">
        <v>1629831</v>
      </c>
      <c r="CD128" s="7">
        <v>62701</v>
      </c>
      <c r="CE128" s="7">
        <v>391087</v>
      </c>
      <c r="CF128" s="7">
        <v>531696</v>
      </c>
      <c r="CG128" s="7">
        <v>334629</v>
      </c>
      <c r="CH128" s="7">
        <v>1622226</v>
      </c>
      <c r="CI128" s="7">
        <v>1408031</v>
      </c>
      <c r="CJ128" s="7">
        <v>1768773</v>
      </c>
      <c r="CK128" s="7">
        <v>1070595</v>
      </c>
      <c r="CL128" s="7">
        <v>2236362</v>
      </c>
      <c r="CM128" s="7">
        <v>1472872</v>
      </c>
      <c r="CN128" s="7">
        <v>797765</v>
      </c>
      <c r="CO128" s="7">
        <v>729283</v>
      </c>
      <c r="CP128" s="7">
        <v>1178884</v>
      </c>
      <c r="CQ128" s="7">
        <v>1033526</v>
      </c>
      <c r="CR128" s="7">
        <v>1394451</v>
      </c>
      <c r="CS128" s="80">
        <v>1513140</v>
      </c>
      <c r="CT128" s="7">
        <v>1290672</v>
      </c>
      <c r="CU128" s="7">
        <v>1324159</v>
      </c>
      <c r="CV128" s="7">
        <v>1447385</v>
      </c>
      <c r="CW128" s="7">
        <v>1091159</v>
      </c>
      <c r="CX128" s="7">
        <v>942167</v>
      </c>
      <c r="CY128" s="7">
        <v>514856</v>
      </c>
      <c r="CZ128" s="7">
        <v>1171945</v>
      </c>
      <c r="DA128" s="7">
        <v>1589858</v>
      </c>
      <c r="DB128" s="7">
        <v>1424517</v>
      </c>
      <c r="DC128" s="7">
        <v>1447291</v>
      </c>
      <c r="DD128" s="7">
        <v>622713</v>
      </c>
      <c r="DE128" s="7">
        <v>1005311</v>
      </c>
      <c r="DF128" s="7">
        <v>171133</v>
      </c>
      <c r="DG128" s="7">
        <v>1150354</v>
      </c>
      <c r="DH128" s="7">
        <v>389980</v>
      </c>
      <c r="DI128" s="7">
        <v>760847</v>
      </c>
      <c r="DJ128" s="7">
        <v>368091</v>
      </c>
      <c r="DK128" s="7">
        <v>559573</v>
      </c>
      <c r="DL128" s="7">
        <v>414470</v>
      </c>
      <c r="DM128" s="7">
        <v>851027</v>
      </c>
      <c r="DN128" s="7">
        <v>422931</v>
      </c>
      <c r="DO128" s="7">
        <v>455433</v>
      </c>
      <c r="DP128" s="7">
        <v>629404</v>
      </c>
      <c r="DQ128" s="7">
        <v>279657</v>
      </c>
      <c r="DR128" s="7">
        <v>108791</v>
      </c>
      <c r="DS128" s="7">
        <v>133250</v>
      </c>
      <c r="DT128" s="7">
        <v>1148100</v>
      </c>
      <c r="DU128" s="7">
        <v>453724</v>
      </c>
      <c r="DV128" s="7">
        <v>468967</v>
      </c>
      <c r="DW128" s="7">
        <v>1062432</v>
      </c>
      <c r="DX128" s="7">
        <v>573225</v>
      </c>
      <c r="DY128" s="7">
        <v>261580</v>
      </c>
      <c r="DZ128" s="7">
        <v>1419917</v>
      </c>
      <c r="EA128" s="7">
        <v>487897</v>
      </c>
      <c r="EB128" s="7">
        <v>862478</v>
      </c>
      <c r="EC128" s="7">
        <v>313971</v>
      </c>
      <c r="ED128" s="7">
        <v>360533</v>
      </c>
      <c r="EE128" s="7">
        <v>2415380</v>
      </c>
      <c r="EF128" s="7">
        <v>365480</v>
      </c>
      <c r="EG128" s="7">
        <v>164754</v>
      </c>
      <c r="EH128" s="7">
        <v>382599</v>
      </c>
      <c r="EI128" s="7">
        <v>3538586</v>
      </c>
      <c r="EJ128" s="7">
        <v>482027</v>
      </c>
      <c r="EK128" s="7">
        <v>719825</v>
      </c>
      <c r="EL128" s="7">
        <v>500055</v>
      </c>
      <c r="EM128" s="35">
        <v>0</v>
      </c>
      <c r="EN128" s="7">
        <v>839778</v>
      </c>
      <c r="EO128" s="7">
        <v>3496023</v>
      </c>
      <c r="EP128" s="7">
        <v>2222896</v>
      </c>
      <c r="EQ128" s="7">
        <v>1737435</v>
      </c>
      <c r="ER128" s="7">
        <v>241980</v>
      </c>
      <c r="ES128" s="7">
        <v>1096613</v>
      </c>
      <c r="ET128" s="7">
        <v>533833</v>
      </c>
      <c r="EU128" s="7">
        <v>120402</v>
      </c>
      <c r="EV128" s="7">
        <v>287751</v>
      </c>
      <c r="EW128" s="7">
        <v>806068</v>
      </c>
      <c r="EX128" s="7">
        <v>308854</v>
      </c>
      <c r="EY128" s="7">
        <v>253560</v>
      </c>
      <c r="EZ128" s="7">
        <v>117043</v>
      </c>
      <c r="FA128" s="7">
        <v>2403462</v>
      </c>
      <c r="FB128" s="7">
        <v>916671</v>
      </c>
      <c r="FC128" s="7">
        <v>1241629</v>
      </c>
      <c r="FD128" s="7">
        <v>679426</v>
      </c>
      <c r="FE128" s="7">
        <v>1357483</v>
      </c>
      <c r="FF128" s="7">
        <v>3009915</v>
      </c>
      <c r="FG128" s="7">
        <v>127464</v>
      </c>
      <c r="FH128" s="7">
        <v>465160</v>
      </c>
      <c r="FI128" s="7">
        <v>842492</v>
      </c>
      <c r="FJ128" s="7">
        <v>731433</v>
      </c>
      <c r="FK128" s="7">
        <v>1459250</v>
      </c>
      <c r="FL128" s="7">
        <v>595997</v>
      </c>
      <c r="FM128" s="7">
        <v>5003991</v>
      </c>
      <c r="FN128" s="7">
        <v>2469375</v>
      </c>
      <c r="FO128" s="7">
        <v>1792498</v>
      </c>
      <c r="FP128" s="7">
        <v>1264796</v>
      </c>
      <c r="FQ128" s="7">
        <v>1589832</v>
      </c>
      <c r="FR128" s="7">
        <v>1035306</v>
      </c>
      <c r="FS128" s="7">
        <v>543868</v>
      </c>
      <c r="FT128" s="7">
        <v>634061</v>
      </c>
      <c r="FU128" s="7">
        <v>159679</v>
      </c>
      <c r="FV128" s="7">
        <v>4832117</v>
      </c>
      <c r="FW128" s="7">
        <v>2003124</v>
      </c>
      <c r="FX128" s="7">
        <v>1774836</v>
      </c>
      <c r="FY128" s="7">
        <v>2231467</v>
      </c>
      <c r="FZ128" s="7">
        <v>120054</v>
      </c>
      <c r="GA128" s="7">
        <v>710882</v>
      </c>
      <c r="GB128" s="7">
        <v>627459</v>
      </c>
      <c r="GC128" s="7">
        <v>368091</v>
      </c>
      <c r="GD128" s="7">
        <v>3686370</v>
      </c>
      <c r="GE128" s="7">
        <v>307162</v>
      </c>
      <c r="GF128" s="7">
        <v>466111</v>
      </c>
      <c r="GG128" s="7">
        <v>507433</v>
      </c>
      <c r="GH128" s="7">
        <v>793658</v>
      </c>
      <c r="GI128" s="7">
        <v>243669</v>
      </c>
      <c r="GJ128" s="7">
        <v>587325</v>
      </c>
      <c r="GK128" s="7">
        <v>343669</v>
      </c>
      <c r="GL128" s="7">
        <v>443856</v>
      </c>
      <c r="GM128" s="7">
        <v>5768855</v>
      </c>
      <c r="GN128" s="7">
        <v>100664</v>
      </c>
      <c r="GO128" s="7">
        <v>174204</v>
      </c>
      <c r="GP128" s="7">
        <v>740944</v>
      </c>
      <c r="GQ128" s="7">
        <v>445643</v>
      </c>
      <c r="GR128" s="7">
        <v>397232</v>
      </c>
      <c r="GS128" s="7">
        <v>1266998</v>
      </c>
      <c r="GT128" s="7">
        <v>3294993</v>
      </c>
      <c r="GU128" s="7">
        <v>3407803</v>
      </c>
      <c r="GV128" s="7">
        <v>4007613</v>
      </c>
      <c r="GW128" s="7">
        <v>118403</v>
      </c>
      <c r="GX128" s="7">
        <v>432601</v>
      </c>
      <c r="GY128" s="7">
        <v>595155</v>
      </c>
      <c r="GZ128" s="7">
        <v>1235539</v>
      </c>
      <c r="HA128" s="7">
        <v>2195315</v>
      </c>
      <c r="HB128" s="7">
        <v>312942</v>
      </c>
      <c r="HC128" s="7">
        <v>99078</v>
      </c>
      <c r="HD128" s="7">
        <v>330074</v>
      </c>
      <c r="HE128" s="7">
        <v>688352</v>
      </c>
      <c r="HF128" s="7">
        <v>551386</v>
      </c>
      <c r="HG128" s="7">
        <v>575219</v>
      </c>
      <c r="HH128" s="7">
        <v>1978129</v>
      </c>
      <c r="HI128" s="7">
        <v>1165161</v>
      </c>
      <c r="HJ128" s="7">
        <v>570506</v>
      </c>
      <c r="HK128" s="7">
        <v>2034995</v>
      </c>
      <c r="HL128" s="7">
        <v>999237</v>
      </c>
      <c r="HM128" s="7">
        <v>1423532</v>
      </c>
      <c r="HN128" s="7">
        <v>1796675</v>
      </c>
      <c r="HO128" s="7">
        <v>2885792</v>
      </c>
      <c r="HP128" s="7">
        <v>2633424</v>
      </c>
      <c r="HQ128" s="7">
        <v>1346744</v>
      </c>
      <c r="HR128" s="7">
        <v>609397</v>
      </c>
      <c r="HS128" s="7">
        <v>1981096</v>
      </c>
      <c r="HT128" s="7">
        <v>3068096</v>
      </c>
      <c r="HU128" s="7">
        <v>1255345</v>
      </c>
      <c r="HV128" s="7">
        <v>1106129</v>
      </c>
      <c r="HW128" s="7">
        <v>992634</v>
      </c>
      <c r="HX128" s="7">
        <v>2105306</v>
      </c>
      <c r="HY128" s="7">
        <v>630837</v>
      </c>
      <c r="HZ128" s="7">
        <v>265262</v>
      </c>
      <c r="IA128" s="7">
        <v>458769</v>
      </c>
      <c r="IB128" s="7">
        <v>438247</v>
      </c>
      <c r="IC128" s="7">
        <v>218018</v>
      </c>
      <c r="ID128" s="7">
        <v>485907</v>
      </c>
      <c r="IE128" s="7">
        <v>1588067</v>
      </c>
      <c r="IF128" s="7">
        <v>332343</v>
      </c>
      <c r="IG128" s="7">
        <v>144798</v>
      </c>
      <c r="IH128" s="7">
        <v>717720</v>
      </c>
      <c r="II128" s="7">
        <v>279283</v>
      </c>
      <c r="IJ128" s="7">
        <v>516938</v>
      </c>
      <c r="IK128" s="7">
        <v>713908</v>
      </c>
      <c r="IL128" s="7">
        <v>1977325</v>
      </c>
      <c r="IM128" s="7">
        <v>531526</v>
      </c>
      <c r="IN128" s="7">
        <v>738704</v>
      </c>
      <c r="IO128" s="7">
        <v>826919</v>
      </c>
      <c r="IP128" s="7">
        <v>1437712</v>
      </c>
      <c r="IQ128" s="7">
        <v>1332334</v>
      </c>
      <c r="IR128" s="7">
        <v>648776</v>
      </c>
      <c r="IS128" s="7">
        <v>1187150</v>
      </c>
      <c r="IT128" s="7">
        <v>658748</v>
      </c>
      <c r="IU128" s="7">
        <v>1038808</v>
      </c>
      <c r="IV128" s="7">
        <v>251508</v>
      </c>
      <c r="IW128" s="7">
        <v>832471</v>
      </c>
      <c r="IX128" s="7">
        <v>233190</v>
      </c>
      <c r="IY128" s="7">
        <v>87029</v>
      </c>
      <c r="IZ128" s="7">
        <v>560114</v>
      </c>
      <c r="JA128" s="7">
        <v>628537</v>
      </c>
      <c r="JB128" s="7">
        <v>352890</v>
      </c>
      <c r="JC128" s="7">
        <v>1241256</v>
      </c>
      <c r="JD128" s="7">
        <v>236583</v>
      </c>
      <c r="JE128" s="7">
        <v>1591306</v>
      </c>
      <c r="JF128" s="7">
        <v>1117528</v>
      </c>
      <c r="JG128" s="7">
        <v>1042811</v>
      </c>
      <c r="JH128" s="7">
        <v>580831</v>
      </c>
      <c r="JI128" s="7">
        <v>2152827</v>
      </c>
      <c r="JJ128" s="7">
        <v>2183191</v>
      </c>
      <c r="JK128" s="7">
        <v>2454855</v>
      </c>
      <c r="JL128" s="7">
        <v>1301577</v>
      </c>
      <c r="JM128" s="7">
        <v>1979686</v>
      </c>
      <c r="JN128" s="7">
        <v>1980454</v>
      </c>
      <c r="JO128" s="7">
        <v>2159461</v>
      </c>
      <c r="JP128" s="7">
        <v>1645807</v>
      </c>
      <c r="JQ128" s="7">
        <v>2264061</v>
      </c>
      <c r="JR128" s="7">
        <v>1506312</v>
      </c>
      <c r="JS128" s="7">
        <v>2122872</v>
      </c>
      <c r="JT128" s="7">
        <v>2053623</v>
      </c>
      <c r="JU128" s="7">
        <v>3304450</v>
      </c>
      <c r="JV128" s="7">
        <v>2509003</v>
      </c>
      <c r="JW128" s="7">
        <v>4592831</v>
      </c>
      <c r="JX128" s="7">
        <v>103860</v>
      </c>
      <c r="JY128" s="7">
        <v>1721787</v>
      </c>
      <c r="JZ128" s="7">
        <v>225456</v>
      </c>
      <c r="KA128" s="7">
        <v>741539</v>
      </c>
      <c r="KB128" s="7">
        <v>1701952</v>
      </c>
      <c r="KC128" s="7">
        <v>338723</v>
      </c>
      <c r="KD128" s="7">
        <v>248424</v>
      </c>
      <c r="KE128" s="7">
        <v>457895</v>
      </c>
      <c r="KF128" s="7">
        <v>2763175</v>
      </c>
      <c r="KG128" s="7">
        <v>347866</v>
      </c>
      <c r="KH128" s="7">
        <v>390922</v>
      </c>
      <c r="KI128" s="7">
        <v>597310</v>
      </c>
      <c r="KJ128" s="7">
        <v>314843</v>
      </c>
      <c r="KK128" s="7">
        <v>325323</v>
      </c>
      <c r="KL128" s="7">
        <v>190345</v>
      </c>
      <c r="KM128" s="7">
        <v>1025821</v>
      </c>
      <c r="KN128" s="7">
        <v>426510</v>
      </c>
      <c r="KO128" s="7">
        <v>312942</v>
      </c>
      <c r="KP128" s="7">
        <v>1854086</v>
      </c>
      <c r="KQ128" s="7">
        <v>599254</v>
      </c>
      <c r="KR128" s="7">
        <v>174090</v>
      </c>
      <c r="KS128" s="7">
        <v>196550</v>
      </c>
      <c r="KT128" s="7">
        <v>694119</v>
      </c>
      <c r="KU128" s="7">
        <v>853857</v>
      </c>
      <c r="KV128" s="7">
        <v>248800</v>
      </c>
      <c r="KW128" s="7">
        <v>268407</v>
      </c>
      <c r="KX128" s="7">
        <v>218024</v>
      </c>
      <c r="KY128" s="7">
        <v>176746</v>
      </c>
      <c r="KZ128" s="7">
        <v>200450</v>
      </c>
      <c r="LA128" s="7">
        <v>478058</v>
      </c>
      <c r="LB128" s="7">
        <v>1842726</v>
      </c>
      <c r="LC128" s="7">
        <v>1613322</v>
      </c>
      <c r="LD128" s="7">
        <v>3251998</v>
      </c>
      <c r="LE128" s="7">
        <v>736932</v>
      </c>
      <c r="LF128" s="7">
        <v>617891</v>
      </c>
      <c r="LG128" s="7">
        <v>2490381</v>
      </c>
      <c r="LH128" s="7">
        <v>584153</v>
      </c>
      <c r="LI128" s="7">
        <v>452340</v>
      </c>
      <c r="LJ128" s="7">
        <v>1356932</v>
      </c>
      <c r="LK128" s="7">
        <v>229783</v>
      </c>
      <c r="LL128" s="7">
        <v>1299037</v>
      </c>
      <c r="LM128" s="7">
        <v>1191318</v>
      </c>
      <c r="LN128" s="7">
        <v>103345</v>
      </c>
      <c r="LO128" s="7">
        <v>645499</v>
      </c>
      <c r="LP128" s="7">
        <v>2363625</v>
      </c>
      <c r="LQ128" s="7">
        <v>886291</v>
      </c>
      <c r="LR128" s="7">
        <v>589035</v>
      </c>
      <c r="LS128" s="7">
        <v>1243733</v>
      </c>
      <c r="LT128" s="7">
        <v>45230</v>
      </c>
      <c r="LU128" s="7">
        <v>1757312</v>
      </c>
      <c r="LV128" s="7">
        <v>464706</v>
      </c>
      <c r="LW128" s="7">
        <v>347593</v>
      </c>
      <c r="LX128" s="7">
        <v>813260</v>
      </c>
      <c r="LY128" s="7">
        <v>770581</v>
      </c>
      <c r="LZ128" s="7">
        <v>1819814</v>
      </c>
      <c r="MA128" s="7">
        <v>471853</v>
      </c>
      <c r="MB128" s="7">
        <v>146701</v>
      </c>
      <c r="MC128" s="7">
        <v>488342</v>
      </c>
      <c r="MD128" s="7">
        <v>250141</v>
      </c>
      <c r="ME128" s="7">
        <v>794307</v>
      </c>
      <c r="MF128" s="7">
        <v>398775</v>
      </c>
      <c r="MG128" s="7">
        <v>208262</v>
      </c>
      <c r="MH128" s="7">
        <v>118432</v>
      </c>
      <c r="MI128" s="7">
        <v>201656</v>
      </c>
      <c r="MJ128" s="7">
        <v>672778</v>
      </c>
      <c r="MK128" s="7">
        <v>158314</v>
      </c>
      <c r="ML128" s="7">
        <v>636943</v>
      </c>
      <c r="MM128" s="7">
        <v>1520229</v>
      </c>
      <c r="MN128" s="7">
        <v>450449</v>
      </c>
      <c r="MO128" s="7">
        <v>18912994</v>
      </c>
      <c r="MP128" s="7">
        <v>913489</v>
      </c>
      <c r="MQ128" s="7">
        <v>902438</v>
      </c>
      <c r="MR128" s="7">
        <v>1526592</v>
      </c>
      <c r="MS128" s="7">
        <v>702161</v>
      </c>
      <c r="MT128" s="7">
        <v>744137</v>
      </c>
      <c r="MU128" s="7">
        <v>295356</v>
      </c>
      <c r="MV128" s="7">
        <v>623110</v>
      </c>
      <c r="MW128" s="7">
        <v>550271</v>
      </c>
      <c r="MX128" s="7">
        <v>924101</v>
      </c>
      <c r="MY128" s="7">
        <v>125276</v>
      </c>
      <c r="MZ128" s="80">
        <v>921444</v>
      </c>
      <c r="NA128" s="7">
        <v>188973</v>
      </c>
      <c r="NB128" s="7">
        <v>506454</v>
      </c>
      <c r="NC128" s="7">
        <v>535303</v>
      </c>
      <c r="ND128" s="7">
        <v>121637</v>
      </c>
      <c r="NE128" s="7">
        <v>366142</v>
      </c>
      <c r="NF128" s="7">
        <v>300226</v>
      </c>
      <c r="NG128" s="7">
        <v>1737890</v>
      </c>
      <c r="NH128" s="7">
        <v>1763373</v>
      </c>
      <c r="NI128" s="7">
        <v>279298</v>
      </c>
      <c r="NJ128" s="7">
        <v>1418354</v>
      </c>
      <c r="NK128" s="7">
        <v>1181670</v>
      </c>
      <c r="NL128" s="7">
        <v>278331</v>
      </c>
      <c r="NM128" s="7">
        <v>549590</v>
      </c>
      <c r="NN128" s="7">
        <v>892445</v>
      </c>
      <c r="NO128" s="7">
        <v>306259</v>
      </c>
      <c r="NP128" s="7">
        <v>919641</v>
      </c>
      <c r="NQ128" s="7">
        <v>440278</v>
      </c>
      <c r="NR128" s="7">
        <v>188683</v>
      </c>
      <c r="NS128" s="7">
        <v>362012</v>
      </c>
      <c r="NT128" s="7">
        <v>206087</v>
      </c>
      <c r="NU128" s="7">
        <v>600759</v>
      </c>
      <c r="NV128" s="7">
        <v>912837</v>
      </c>
      <c r="NW128" s="7">
        <v>559573</v>
      </c>
      <c r="NX128" s="7">
        <v>2328266</v>
      </c>
      <c r="NY128" s="7">
        <v>177944</v>
      </c>
      <c r="NZ128" s="7">
        <v>170779</v>
      </c>
      <c r="OA128" s="7">
        <v>633164</v>
      </c>
      <c r="OB128" s="7">
        <v>7163454</v>
      </c>
      <c r="OC128" s="7">
        <v>1516885</v>
      </c>
      <c r="OD128" s="7">
        <v>308404</v>
      </c>
      <c r="OE128" s="7">
        <v>188085</v>
      </c>
      <c r="OF128" s="7">
        <v>448921</v>
      </c>
      <c r="OG128" s="7">
        <v>2478185</v>
      </c>
      <c r="OH128" s="7">
        <v>306666</v>
      </c>
      <c r="OI128" s="7">
        <v>2901732</v>
      </c>
      <c r="OJ128" s="7">
        <v>474823</v>
      </c>
      <c r="OK128" s="7">
        <v>751744</v>
      </c>
      <c r="OL128" s="7">
        <v>1052272</v>
      </c>
      <c r="OM128" s="7">
        <v>1090370</v>
      </c>
      <c r="ON128" s="7">
        <v>73503</v>
      </c>
      <c r="OO128" s="7">
        <v>1112009</v>
      </c>
      <c r="OP128" s="7">
        <v>94535</v>
      </c>
      <c r="OQ128" s="7">
        <v>1267588</v>
      </c>
      <c r="OR128" s="7">
        <v>832137</v>
      </c>
      <c r="OS128" s="7">
        <v>1382342</v>
      </c>
      <c r="OT128" s="7">
        <v>75795</v>
      </c>
      <c r="OU128" s="7">
        <v>216119</v>
      </c>
      <c r="OV128" s="9"/>
      <c r="OW128" s="150">
        <f t="shared" si="19"/>
        <v>508522823</v>
      </c>
      <c r="OX128" s="6">
        <f t="shared" si="20"/>
        <v>2551.3524973032636</v>
      </c>
      <c r="OY128" s="153"/>
      <c r="OZ128" s="6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</row>
    <row r="129" spans="1:437" s="35" customFormat="1">
      <c r="A129" s="46" t="s">
        <v>949</v>
      </c>
      <c r="CS129" s="48"/>
      <c r="MZ129" s="48"/>
      <c r="OV129" s="9"/>
      <c r="OW129" s="46"/>
      <c r="OX129" s="168"/>
      <c r="OY129" s="153"/>
      <c r="OZ129" s="168"/>
      <c r="PA129" s="13"/>
      <c r="PB129" s="13"/>
      <c r="PC129" s="13"/>
      <c r="PD129" s="13"/>
      <c r="PE129" s="13"/>
      <c r="PF129" s="13"/>
      <c r="PG129" s="13"/>
      <c r="PH129" s="13"/>
      <c r="PI129" s="13"/>
      <c r="PJ129" s="13"/>
      <c r="PK129" s="13"/>
      <c r="PL129" s="13"/>
      <c r="PM129" s="13"/>
      <c r="PN129" s="13"/>
      <c r="PO129" s="13"/>
      <c r="PP129" s="13"/>
      <c r="PQ129" s="13"/>
      <c r="PR129" s="13"/>
      <c r="PS129" s="13"/>
      <c r="PT129" s="13"/>
      <c r="PU129" s="13"/>
    </row>
    <row r="130" spans="1:437" s="9" customFormat="1">
      <c r="A130" s="11" t="s">
        <v>950</v>
      </c>
      <c r="OW130" s="10"/>
      <c r="OX130" s="168"/>
      <c r="OY130" s="153"/>
      <c r="OZ130" s="168"/>
      <c r="PA130" s="13"/>
      <c r="PB130" s="13"/>
      <c r="PC130" s="13"/>
      <c r="PD130" s="13"/>
      <c r="PE130" s="13"/>
      <c r="PF130" s="13"/>
      <c r="PG130" s="13"/>
      <c r="PH130" s="13"/>
      <c r="PI130" s="13"/>
      <c r="PJ130" s="13"/>
      <c r="PK130" s="13"/>
      <c r="PL130" s="13"/>
      <c r="PM130" s="13"/>
      <c r="PN130" s="13"/>
      <c r="PO130" s="13"/>
      <c r="PP130" s="13"/>
      <c r="PQ130" s="13"/>
      <c r="PR130" s="13"/>
      <c r="PS130" s="13"/>
      <c r="PT130" s="13"/>
      <c r="PU130" s="13"/>
    </row>
    <row r="131" spans="1:437" s="7" customFormat="1">
      <c r="A131" s="7" t="s">
        <v>73</v>
      </c>
      <c r="H131" s="7">
        <v>0</v>
      </c>
      <c r="J131" s="7">
        <v>75</v>
      </c>
      <c r="R131" s="7">
        <v>61686</v>
      </c>
      <c r="W131" s="7">
        <v>12000</v>
      </c>
      <c r="AD131" s="61">
        <v>259984</v>
      </c>
      <c r="AE131" s="7">
        <v>1500</v>
      </c>
      <c r="AF131" s="7">
        <v>134951</v>
      </c>
      <c r="AG131" s="7">
        <v>146465</v>
      </c>
      <c r="AH131" s="7">
        <v>176936</v>
      </c>
      <c r="AI131" s="7">
        <v>210705</v>
      </c>
      <c r="AJ131" s="7">
        <v>215194</v>
      </c>
      <c r="AK131" s="7">
        <v>207759</v>
      </c>
      <c r="AL131" s="7">
        <v>269445</v>
      </c>
      <c r="AM131" s="7">
        <v>293527</v>
      </c>
      <c r="AN131" s="7">
        <v>514783</v>
      </c>
      <c r="AO131" s="7">
        <v>136777</v>
      </c>
      <c r="AP131" s="7">
        <v>188250</v>
      </c>
      <c r="AQ131" s="7">
        <v>332621</v>
      </c>
      <c r="AR131" s="7">
        <v>11910</v>
      </c>
      <c r="AS131" s="7">
        <v>25400</v>
      </c>
      <c r="AT131" s="7">
        <v>14280</v>
      </c>
      <c r="AU131" s="7">
        <v>7175</v>
      </c>
      <c r="AV131" s="7">
        <v>14825</v>
      </c>
      <c r="AW131" s="7">
        <v>17550</v>
      </c>
      <c r="AX131" s="7">
        <v>0</v>
      </c>
      <c r="AY131" s="7">
        <v>28433</v>
      </c>
      <c r="AZ131" s="7">
        <v>10970</v>
      </c>
      <c r="BA131" s="7">
        <v>44535</v>
      </c>
      <c r="BK131" s="7">
        <v>0</v>
      </c>
      <c r="BM131" s="7">
        <v>131635</v>
      </c>
      <c r="BQ131" s="7">
        <v>142433</v>
      </c>
      <c r="BR131" s="7">
        <v>1425</v>
      </c>
      <c r="BS131" s="7">
        <v>625</v>
      </c>
      <c r="BW131" s="7">
        <v>371894</v>
      </c>
      <c r="BZ131" s="7">
        <v>26775</v>
      </c>
      <c r="CC131" s="7">
        <v>6780</v>
      </c>
      <c r="CE131" s="7">
        <v>110770</v>
      </c>
      <c r="CF131" s="7">
        <v>226983</v>
      </c>
      <c r="CG131" s="7">
        <v>66005</v>
      </c>
      <c r="DI131" s="7">
        <v>69500</v>
      </c>
      <c r="DS131" s="7">
        <v>0</v>
      </c>
      <c r="DU131" s="7">
        <v>6</v>
      </c>
      <c r="EB131" s="7">
        <v>0</v>
      </c>
      <c r="EE131" s="7">
        <v>0</v>
      </c>
      <c r="EG131" s="7">
        <v>12920</v>
      </c>
      <c r="EK131" s="7">
        <v>0</v>
      </c>
      <c r="FX131" s="7">
        <v>25809</v>
      </c>
      <c r="FZ131" s="7">
        <v>0</v>
      </c>
      <c r="GB131" s="7">
        <v>0</v>
      </c>
      <c r="GO131" s="7">
        <v>0</v>
      </c>
      <c r="HB131" s="7">
        <v>808289</v>
      </c>
      <c r="HC131" s="7">
        <v>0</v>
      </c>
      <c r="HD131" s="7">
        <v>0</v>
      </c>
      <c r="HJ131" s="7">
        <v>0</v>
      </c>
      <c r="HN131" s="7">
        <v>0</v>
      </c>
      <c r="IH131" s="7">
        <v>0</v>
      </c>
      <c r="IL131" s="7">
        <v>5000</v>
      </c>
      <c r="IQ131" s="7">
        <v>93750</v>
      </c>
      <c r="IZ131" s="7">
        <v>1078012</v>
      </c>
      <c r="JC131" s="7">
        <v>168841</v>
      </c>
      <c r="JM131" s="7">
        <v>0</v>
      </c>
      <c r="JW131" s="7">
        <v>685505</v>
      </c>
      <c r="KD131" s="7">
        <v>9514</v>
      </c>
      <c r="KE131" s="7">
        <v>0</v>
      </c>
      <c r="KM131" s="7">
        <v>0</v>
      </c>
      <c r="KN131" s="7">
        <v>0</v>
      </c>
      <c r="KO131" s="7">
        <v>808289</v>
      </c>
      <c r="KQ131" s="7">
        <v>69660</v>
      </c>
      <c r="KR131" s="7">
        <v>0</v>
      </c>
      <c r="KT131" s="7">
        <v>0</v>
      </c>
      <c r="KY131" s="7">
        <v>0</v>
      </c>
      <c r="KZ131" s="7">
        <v>0</v>
      </c>
      <c r="LB131" s="7">
        <v>0</v>
      </c>
      <c r="LI131" s="7">
        <v>0</v>
      </c>
      <c r="LT131" s="7">
        <v>19983</v>
      </c>
      <c r="ML131" s="7">
        <v>0</v>
      </c>
      <c r="MO131" s="7">
        <v>16572</v>
      </c>
      <c r="MS131" s="7">
        <v>92085</v>
      </c>
      <c r="MT131" s="7">
        <v>148862</v>
      </c>
      <c r="MZ131" s="7">
        <v>88278</v>
      </c>
      <c r="NB131" s="7">
        <v>0</v>
      </c>
      <c r="NF131" s="7">
        <v>0</v>
      </c>
      <c r="NS131" s="7">
        <v>141762</v>
      </c>
      <c r="NZ131" s="7">
        <v>143038</v>
      </c>
      <c r="OK131" s="7">
        <v>0</v>
      </c>
      <c r="OS131" s="7">
        <v>0</v>
      </c>
      <c r="OV131" s="9"/>
      <c r="OW131" s="150">
        <f t="shared" ref="OW131:OW166" si="21">SUM(B131:OU131)</f>
        <v>8908736</v>
      </c>
      <c r="OX131" s="6">
        <f t="shared" ref="OX131:OX156" si="22">OW131/199315</f>
        <v>44.696766425005642</v>
      </c>
      <c r="OY131" s="153"/>
      <c r="OZ131" s="6"/>
      <c r="PA131" s="13"/>
      <c r="PB131" s="13"/>
      <c r="PC131" s="13"/>
      <c r="PD131" s="13"/>
      <c r="PE131" s="13"/>
      <c r="PF131" s="13"/>
      <c r="PG131" s="13"/>
      <c r="PH131" s="13"/>
      <c r="PI131" s="13"/>
      <c r="PJ131" s="13"/>
      <c r="PK131" s="13"/>
      <c r="PL131" s="13"/>
      <c r="PM131" s="13"/>
      <c r="PN131" s="13"/>
      <c r="PO131" s="13"/>
      <c r="PP131" s="13"/>
      <c r="PQ131" s="13"/>
      <c r="PR131" s="13"/>
      <c r="PS131" s="13"/>
      <c r="PT131" s="13"/>
      <c r="PU131" s="13"/>
    </row>
    <row r="132" spans="1:437" s="7" customFormat="1">
      <c r="A132" s="7" t="s">
        <v>74</v>
      </c>
      <c r="H132" s="7">
        <v>0</v>
      </c>
      <c r="AD132" s="61"/>
      <c r="AE132" s="7">
        <v>5600</v>
      </c>
      <c r="AF132" s="7">
        <v>0</v>
      </c>
      <c r="BA132" s="7">
        <v>0</v>
      </c>
      <c r="BK132" s="7">
        <v>0</v>
      </c>
      <c r="BM132" s="7">
        <v>0</v>
      </c>
      <c r="EB132" s="7">
        <v>0</v>
      </c>
      <c r="EE132" s="7">
        <v>0</v>
      </c>
      <c r="EK132" s="7">
        <v>0</v>
      </c>
      <c r="FZ132" s="7">
        <v>551274</v>
      </c>
      <c r="GB132" s="7">
        <v>0</v>
      </c>
      <c r="GO132" s="7">
        <v>0</v>
      </c>
      <c r="HB132" s="7">
        <v>0</v>
      </c>
      <c r="HC132" s="7">
        <v>0</v>
      </c>
      <c r="HD132" s="7">
        <v>0</v>
      </c>
      <c r="HJ132" s="7">
        <v>0</v>
      </c>
      <c r="HN132" s="7">
        <v>0</v>
      </c>
      <c r="IH132" s="7">
        <v>0</v>
      </c>
      <c r="JM132" s="7">
        <v>0</v>
      </c>
      <c r="KD132" s="7">
        <v>0</v>
      </c>
      <c r="KE132" s="7">
        <v>0</v>
      </c>
      <c r="KM132" s="7">
        <v>0</v>
      </c>
      <c r="KN132" s="7">
        <v>0</v>
      </c>
      <c r="KO132" s="7">
        <v>0</v>
      </c>
      <c r="KR132" s="7">
        <v>0</v>
      </c>
      <c r="KT132" s="7">
        <v>0</v>
      </c>
      <c r="KY132" s="7">
        <v>0</v>
      </c>
      <c r="KZ132" s="7">
        <v>0</v>
      </c>
      <c r="LB132" s="7">
        <v>0</v>
      </c>
      <c r="LI132" s="7">
        <v>0</v>
      </c>
      <c r="ML132" s="7">
        <v>0</v>
      </c>
      <c r="NB132" s="7">
        <v>0</v>
      </c>
      <c r="NF132" s="7">
        <v>0</v>
      </c>
      <c r="OK132" s="7">
        <v>0</v>
      </c>
      <c r="OS132" s="7">
        <v>0</v>
      </c>
      <c r="OV132" s="9"/>
      <c r="OW132" s="150">
        <f t="shared" si="21"/>
        <v>556874</v>
      </c>
      <c r="OX132" s="6">
        <f t="shared" si="22"/>
        <v>2.7939392419035194</v>
      </c>
      <c r="OY132" s="153"/>
      <c r="OZ132" s="6"/>
      <c r="PA132" s="13"/>
      <c r="PB132" s="13"/>
      <c r="PC132" s="13"/>
      <c r="PD132" s="13"/>
      <c r="PE132" s="13"/>
      <c r="PF132" s="13"/>
      <c r="PG132" s="13"/>
      <c r="PH132" s="13"/>
      <c r="PI132" s="13"/>
      <c r="PJ132" s="13"/>
      <c r="PK132" s="13"/>
      <c r="PL132" s="13"/>
      <c r="PM132" s="13"/>
      <c r="PN132" s="13"/>
      <c r="PO132" s="13"/>
      <c r="PP132" s="13"/>
      <c r="PQ132" s="13"/>
      <c r="PR132" s="13"/>
      <c r="PS132" s="13"/>
      <c r="PT132" s="13"/>
      <c r="PU132" s="13"/>
    </row>
    <row r="133" spans="1:437" s="7" customFormat="1">
      <c r="A133" s="7" t="s">
        <v>75</v>
      </c>
      <c r="C133" s="7">
        <v>860</v>
      </c>
      <c r="H133" s="7">
        <v>0</v>
      </c>
      <c r="L133" s="7">
        <v>11700</v>
      </c>
      <c r="M133" s="7">
        <v>5510</v>
      </c>
      <c r="N133" s="7">
        <v>1730</v>
      </c>
      <c r="AD133" s="61">
        <v>246541</v>
      </c>
      <c r="AF133" s="7">
        <v>0</v>
      </c>
      <c r="BA133" s="7">
        <v>0</v>
      </c>
      <c r="BI133" s="7">
        <v>724</v>
      </c>
      <c r="BK133" s="7">
        <v>0</v>
      </c>
      <c r="BM133" s="7">
        <v>0</v>
      </c>
      <c r="CA133" s="7">
        <v>3500</v>
      </c>
      <c r="EB133" s="7">
        <v>0</v>
      </c>
      <c r="ED133" s="7">
        <v>50</v>
      </c>
      <c r="EE133" s="7">
        <v>0</v>
      </c>
      <c r="EK133" s="7">
        <v>0</v>
      </c>
      <c r="EX133" s="7">
        <v>6533</v>
      </c>
      <c r="FZ133" s="7">
        <v>0</v>
      </c>
      <c r="GB133" s="7">
        <v>0</v>
      </c>
      <c r="GO133" s="7">
        <v>0</v>
      </c>
      <c r="HB133" s="7">
        <v>0</v>
      </c>
      <c r="HC133" s="7">
        <v>0</v>
      </c>
      <c r="HD133" s="7">
        <v>0</v>
      </c>
      <c r="HJ133" s="7">
        <v>0</v>
      </c>
      <c r="HN133" s="7">
        <v>0</v>
      </c>
      <c r="IH133" s="7">
        <v>0</v>
      </c>
      <c r="JC133" s="7">
        <v>690</v>
      </c>
      <c r="JM133" s="7">
        <v>0</v>
      </c>
      <c r="KD133" s="7">
        <v>0</v>
      </c>
      <c r="KE133" s="7">
        <v>0</v>
      </c>
      <c r="KI133" s="7">
        <v>3530</v>
      </c>
      <c r="KM133" s="7">
        <v>0</v>
      </c>
      <c r="KN133" s="7">
        <v>0</v>
      </c>
      <c r="KO133" s="7">
        <v>0</v>
      </c>
      <c r="KR133" s="7">
        <v>0</v>
      </c>
      <c r="KT133" s="7">
        <v>0</v>
      </c>
      <c r="KY133" s="7">
        <v>0</v>
      </c>
      <c r="KZ133" s="7">
        <v>0</v>
      </c>
      <c r="LB133" s="7">
        <v>0</v>
      </c>
      <c r="LI133" s="7">
        <v>0</v>
      </c>
      <c r="LT133" s="7">
        <v>780</v>
      </c>
      <c r="ML133" s="7">
        <v>0</v>
      </c>
      <c r="NB133" s="7">
        <v>0</v>
      </c>
      <c r="NF133" s="7">
        <v>0</v>
      </c>
      <c r="OS133" s="7">
        <v>0</v>
      </c>
      <c r="OV133" s="9"/>
      <c r="OW133" s="150">
        <f t="shared" si="21"/>
        <v>282148</v>
      </c>
      <c r="OX133" s="6">
        <f t="shared" si="22"/>
        <v>1.4155883902365602</v>
      </c>
      <c r="OY133" s="153"/>
      <c r="OZ133" s="6"/>
      <c r="PA133" s="13"/>
      <c r="PB133" s="13"/>
      <c r="PC133" s="13"/>
      <c r="PD133" s="13"/>
      <c r="PE133" s="13"/>
      <c r="PF133" s="13"/>
      <c r="PG133" s="13"/>
      <c r="PH133" s="13"/>
      <c r="PI133" s="13"/>
      <c r="PJ133" s="13"/>
      <c r="PK133" s="13"/>
      <c r="PL133" s="13"/>
      <c r="PM133" s="13"/>
      <c r="PN133" s="13"/>
      <c r="PO133" s="13"/>
      <c r="PP133" s="13"/>
      <c r="PQ133" s="13"/>
      <c r="PR133" s="13"/>
      <c r="PS133" s="13"/>
      <c r="PT133" s="13"/>
      <c r="PU133" s="13"/>
    </row>
    <row r="134" spans="1:437" s="7" customFormat="1">
      <c r="A134" s="7" t="s">
        <v>99</v>
      </c>
      <c r="B134" s="7" t="s">
        <v>917</v>
      </c>
      <c r="C134" s="7" t="s">
        <v>917</v>
      </c>
      <c r="D134" s="7" t="s">
        <v>917</v>
      </c>
      <c r="E134" s="7" t="s">
        <v>917</v>
      </c>
      <c r="F134" s="7" t="s">
        <v>917</v>
      </c>
      <c r="G134" s="7" t="s">
        <v>917</v>
      </c>
      <c r="H134" s="7">
        <v>0</v>
      </c>
      <c r="I134" s="7" t="s">
        <v>917</v>
      </c>
      <c r="J134" s="7" t="s">
        <v>917</v>
      </c>
      <c r="K134" s="7" t="s">
        <v>917</v>
      </c>
      <c r="L134" s="7" t="s">
        <v>917</v>
      </c>
      <c r="M134" s="7" t="s">
        <v>917</v>
      </c>
      <c r="N134" s="7" t="s">
        <v>917</v>
      </c>
      <c r="O134" s="7" t="s">
        <v>917</v>
      </c>
      <c r="P134" s="7" t="s">
        <v>917</v>
      </c>
      <c r="Q134" s="7" t="s">
        <v>917</v>
      </c>
      <c r="R134" s="7" t="s">
        <v>917</v>
      </c>
      <c r="S134" s="7" t="s">
        <v>917</v>
      </c>
      <c r="T134" s="7" t="s">
        <v>917</v>
      </c>
      <c r="U134" s="7" t="s">
        <v>917</v>
      </c>
      <c r="V134" s="7" t="s">
        <v>917</v>
      </c>
      <c r="X134" s="7" t="s">
        <v>917</v>
      </c>
      <c r="Y134" s="7" t="s">
        <v>917</v>
      </c>
      <c r="Z134" s="7" t="s">
        <v>917</v>
      </c>
      <c r="AA134" s="7" t="s">
        <v>917</v>
      </c>
      <c r="AB134" s="7" t="s">
        <v>917</v>
      </c>
      <c r="AC134" s="7" t="s">
        <v>917</v>
      </c>
      <c r="AD134" s="61" t="s">
        <v>917</v>
      </c>
      <c r="AE134" s="7" t="s">
        <v>917</v>
      </c>
      <c r="AF134" s="7">
        <v>0</v>
      </c>
      <c r="AG134" s="7" t="s">
        <v>917</v>
      </c>
      <c r="AH134" s="7" t="s">
        <v>917</v>
      </c>
      <c r="AI134" s="7" t="s">
        <v>917</v>
      </c>
      <c r="AJ134" s="7" t="s">
        <v>917</v>
      </c>
      <c r="AK134" s="7" t="s">
        <v>917</v>
      </c>
      <c r="AL134" s="7" t="s">
        <v>917</v>
      </c>
      <c r="AM134" s="7" t="s">
        <v>917</v>
      </c>
      <c r="AN134" s="7" t="s">
        <v>917</v>
      </c>
      <c r="AO134" s="7" t="s">
        <v>917</v>
      </c>
      <c r="AP134" s="7" t="s">
        <v>917</v>
      </c>
      <c r="AQ134" s="7" t="s">
        <v>917</v>
      </c>
      <c r="AR134" s="7" t="s">
        <v>917</v>
      </c>
      <c r="AS134" s="7" t="s">
        <v>917</v>
      </c>
      <c r="AT134" s="7" t="s">
        <v>917</v>
      </c>
      <c r="AU134" s="7" t="s">
        <v>917</v>
      </c>
      <c r="AV134" s="7" t="s">
        <v>917</v>
      </c>
      <c r="AW134" s="7" t="s">
        <v>917</v>
      </c>
      <c r="AX134" s="7" t="s">
        <v>917</v>
      </c>
      <c r="AY134" s="7" t="s">
        <v>917</v>
      </c>
      <c r="AZ134" s="7" t="s">
        <v>917</v>
      </c>
      <c r="BA134" s="7">
        <v>0</v>
      </c>
      <c r="BB134" s="7" t="s">
        <v>917</v>
      </c>
      <c r="BC134" s="7" t="s">
        <v>917</v>
      </c>
      <c r="BD134" s="7" t="s">
        <v>917</v>
      </c>
      <c r="BE134" s="7" t="s">
        <v>917</v>
      </c>
      <c r="BF134" s="7" t="s">
        <v>917</v>
      </c>
      <c r="BG134" s="7" t="s">
        <v>917</v>
      </c>
      <c r="BH134" s="7" t="s">
        <v>917</v>
      </c>
      <c r="BI134" s="7" t="s">
        <v>917</v>
      </c>
      <c r="BJ134" s="7" t="s">
        <v>917</v>
      </c>
      <c r="BK134" s="7">
        <v>0</v>
      </c>
      <c r="BL134" s="7" t="s">
        <v>917</v>
      </c>
      <c r="BM134" s="7">
        <v>0</v>
      </c>
      <c r="BN134" s="7" t="s">
        <v>917</v>
      </c>
      <c r="BO134" s="7" t="s">
        <v>917</v>
      </c>
      <c r="BP134" s="7" t="s">
        <v>917</v>
      </c>
      <c r="BQ134" s="7" t="s">
        <v>917</v>
      </c>
      <c r="BR134" s="7" t="s">
        <v>917</v>
      </c>
      <c r="BS134" s="7" t="s">
        <v>917</v>
      </c>
      <c r="BT134" s="7" t="s">
        <v>917</v>
      </c>
      <c r="BU134" s="7" t="s">
        <v>917</v>
      </c>
      <c r="BV134" s="7" t="s">
        <v>917</v>
      </c>
      <c r="BW134" s="7" t="s">
        <v>917</v>
      </c>
      <c r="BX134" s="7" t="s">
        <v>917</v>
      </c>
      <c r="BY134" s="7" t="s">
        <v>917</v>
      </c>
      <c r="BZ134" s="7" t="s">
        <v>917</v>
      </c>
      <c r="CA134" s="7" t="s">
        <v>917</v>
      </c>
      <c r="CB134" s="7" t="s">
        <v>917</v>
      </c>
      <c r="CC134" s="7" t="s">
        <v>917</v>
      </c>
      <c r="CD134" s="7" t="s">
        <v>917</v>
      </c>
      <c r="CE134" s="7" t="s">
        <v>917</v>
      </c>
      <c r="CF134" s="7" t="s">
        <v>917</v>
      </c>
      <c r="CG134" s="7" t="s">
        <v>917</v>
      </c>
      <c r="CH134" s="7" t="s">
        <v>917</v>
      </c>
      <c r="CI134" s="7" t="s">
        <v>917</v>
      </c>
      <c r="CJ134" s="7" t="s">
        <v>917</v>
      </c>
      <c r="CK134" s="7" t="s">
        <v>917</v>
      </c>
      <c r="CL134" s="7" t="s">
        <v>917</v>
      </c>
      <c r="CM134" s="7" t="s">
        <v>917</v>
      </c>
      <c r="CN134" s="7" t="s">
        <v>917</v>
      </c>
      <c r="CO134" s="7" t="s">
        <v>917</v>
      </c>
      <c r="CP134" s="7" t="s">
        <v>917</v>
      </c>
      <c r="CQ134" s="7" t="s">
        <v>917</v>
      </c>
      <c r="CR134" s="7" t="s">
        <v>917</v>
      </c>
      <c r="CS134" s="7" t="s">
        <v>917</v>
      </c>
      <c r="CT134" s="7" t="s">
        <v>917</v>
      </c>
      <c r="CU134" s="7" t="s">
        <v>917</v>
      </c>
      <c r="CV134" s="7" t="s">
        <v>917</v>
      </c>
      <c r="CW134" s="7" t="s">
        <v>917</v>
      </c>
      <c r="CX134" s="7" t="s">
        <v>917</v>
      </c>
      <c r="CY134" s="7" t="s">
        <v>917</v>
      </c>
      <c r="CZ134" s="7" t="s">
        <v>917</v>
      </c>
      <c r="DA134" s="7" t="s">
        <v>917</v>
      </c>
      <c r="DB134" s="7" t="s">
        <v>917</v>
      </c>
      <c r="DC134" s="7" t="s">
        <v>917</v>
      </c>
      <c r="DD134" s="7" t="s">
        <v>917</v>
      </c>
      <c r="DE134" s="7" t="s">
        <v>917</v>
      </c>
      <c r="DF134" s="7" t="s">
        <v>917</v>
      </c>
      <c r="DG134" s="7" t="s">
        <v>917</v>
      </c>
      <c r="DH134" s="7" t="s">
        <v>917</v>
      </c>
      <c r="DI134" s="7" t="s">
        <v>917</v>
      </c>
      <c r="DJ134" s="7" t="s">
        <v>917</v>
      </c>
      <c r="DK134" s="7" t="s">
        <v>917</v>
      </c>
      <c r="DL134" s="7" t="s">
        <v>917</v>
      </c>
      <c r="DM134" s="7" t="s">
        <v>917</v>
      </c>
      <c r="DN134" s="7" t="s">
        <v>917</v>
      </c>
      <c r="DO134" s="7" t="s">
        <v>917</v>
      </c>
      <c r="DP134" s="7" t="s">
        <v>917</v>
      </c>
      <c r="DQ134" s="7" t="s">
        <v>917</v>
      </c>
      <c r="DR134" s="7" t="s">
        <v>917</v>
      </c>
      <c r="DS134" s="7" t="s">
        <v>917</v>
      </c>
      <c r="DT134" s="7" t="s">
        <v>917</v>
      </c>
      <c r="DU134" s="7" t="s">
        <v>917</v>
      </c>
      <c r="DV134" s="7" t="s">
        <v>917</v>
      </c>
      <c r="DW134" s="7" t="s">
        <v>917</v>
      </c>
      <c r="DX134" s="7" t="s">
        <v>917</v>
      </c>
      <c r="DY134" s="7" t="s">
        <v>917</v>
      </c>
      <c r="DZ134" s="7" t="s">
        <v>917</v>
      </c>
      <c r="EA134" s="7" t="s">
        <v>917</v>
      </c>
      <c r="EB134" s="7">
        <v>0</v>
      </c>
      <c r="EC134" s="7" t="s">
        <v>917</v>
      </c>
      <c r="ED134" s="7" t="s">
        <v>917</v>
      </c>
      <c r="EE134" s="7">
        <v>0</v>
      </c>
      <c r="EF134" s="7" t="s">
        <v>917</v>
      </c>
      <c r="EG134" s="7" t="s">
        <v>917</v>
      </c>
      <c r="EH134" s="7" t="s">
        <v>917</v>
      </c>
      <c r="EI134" s="7" t="s">
        <v>917</v>
      </c>
      <c r="EJ134" s="7" t="s">
        <v>917</v>
      </c>
      <c r="EK134" s="7">
        <v>0</v>
      </c>
      <c r="EL134" s="7" t="s">
        <v>917</v>
      </c>
      <c r="EM134" s="7" t="s">
        <v>917</v>
      </c>
      <c r="EN134" s="7" t="s">
        <v>917</v>
      </c>
      <c r="EO134" s="7" t="s">
        <v>917</v>
      </c>
      <c r="EQ134" s="7" t="s">
        <v>917</v>
      </c>
      <c r="ER134" s="7" t="s">
        <v>917</v>
      </c>
      <c r="ES134" s="7" t="s">
        <v>917</v>
      </c>
      <c r="ET134" s="7" t="s">
        <v>917</v>
      </c>
      <c r="EU134" s="7" t="s">
        <v>917</v>
      </c>
      <c r="EV134" s="7" t="s">
        <v>917</v>
      </c>
      <c r="EW134" s="7" t="s">
        <v>917</v>
      </c>
      <c r="EX134" s="7" t="s">
        <v>917</v>
      </c>
      <c r="EY134" s="7" t="s">
        <v>917</v>
      </c>
      <c r="EZ134" s="7" t="s">
        <v>917</v>
      </c>
      <c r="FA134" s="7" t="s">
        <v>917</v>
      </c>
      <c r="FB134" s="7" t="s">
        <v>917</v>
      </c>
      <c r="FC134" s="7" t="s">
        <v>917</v>
      </c>
      <c r="FD134" s="7" t="s">
        <v>917</v>
      </c>
      <c r="FE134" s="7" t="s">
        <v>917</v>
      </c>
      <c r="FF134" s="7" t="s">
        <v>917</v>
      </c>
      <c r="FG134" s="7" t="s">
        <v>917</v>
      </c>
      <c r="FH134" s="7" t="s">
        <v>917</v>
      </c>
      <c r="FI134" s="7" t="s">
        <v>917</v>
      </c>
      <c r="FJ134" s="7" t="s">
        <v>917</v>
      </c>
      <c r="FK134" s="7" t="s">
        <v>917</v>
      </c>
      <c r="FL134" s="7" t="s">
        <v>917</v>
      </c>
      <c r="FM134" s="7" t="s">
        <v>917</v>
      </c>
      <c r="FN134" s="7" t="s">
        <v>917</v>
      </c>
      <c r="FO134" s="7" t="s">
        <v>917</v>
      </c>
      <c r="FP134" s="7" t="s">
        <v>917</v>
      </c>
      <c r="FQ134" s="7" t="s">
        <v>917</v>
      </c>
      <c r="FR134" s="7" t="s">
        <v>917</v>
      </c>
      <c r="FS134" s="7" t="s">
        <v>917</v>
      </c>
      <c r="FT134" s="7" t="s">
        <v>917</v>
      </c>
      <c r="FU134" s="7" t="s">
        <v>917</v>
      </c>
      <c r="FV134" s="7" t="s">
        <v>917</v>
      </c>
      <c r="FW134" s="7" t="s">
        <v>917</v>
      </c>
      <c r="FX134" s="7" t="s">
        <v>917</v>
      </c>
      <c r="FY134" s="7" t="s">
        <v>917</v>
      </c>
      <c r="FZ134" s="7">
        <v>0</v>
      </c>
      <c r="GA134" s="7" t="s">
        <v>917</v>
      </c>
      <c r="GB134" s="7">
        <v>0</v>
      </c>
      <c r="GC134" s="7" t="s">
        <v>917</v>
      </c>
      <c r="GD134" s="7" t="s">
        <v>917</v>
      </c>
      <c r="GE134" s="7" t="s">
        <v>917</v>
      </c>
      <c r="GF134" s="7" t="s">
        <v>917</v>
      </c>
      <c r="GG134" s="7" t="s">
        <v>917</v>
      </c>
      <c r="GH134" s="7" t="s">
        <v>917</v>
      </c>
      <c r="GI134" s="7" t="s">
        <v>917</v>
      </c>
      <c r="GJ134" s="7" t="s">
        <v>917</v>
      </c>
      <c r="GK134" s="7" t="s">
        <v>917</v>
      </c>
      <c r="GL134" s="7" t="s">
        <v>917</v>
      </c>
      <c r="GM134" s="7" t="s">
        <v>917</v>
      </c>
      <c r="GN134" s="7" t="s">
        <v>917</v>
      </c>
      <c r="GO134" s="7">
        <v>0</v>
      </c>
      <c r="GP134" s="7" t="s">
        <v>917</v>
      </c>
      <c r="GQ134" s="7" t="s">
        <v>917</v>
      </c>
      <c r="GR134" s="7" t="s">
        <v>917</v>
      </c>
      <c r="GS134" s="7" t="s">
        <v>917</v>
      </c>
      <c r="GT134" s="7" t="s">
        <v>917</v>
      </c>
      <c r="GU134" s="7" t="s">
        <v>917</v>
      </c>
      <c r="GV134" s="7" t="s">
        <v>917</v>
      </c>
      <c r="GW134" s="7" t="s">
        <v>917</v>
      </c>
      <c r="GX134" s="7" t="s">
        <v>917</v>
      </c>
      <c r="GY134" s="7" t="s">
        <v>917</v>
      </c>
      <c r="GZ134" s="7" t="s">
        <v>917</v>
      </c>
      <c r="HA134" s="7" t="s">
        <v>917</v>
      </c>
      <c r="HB134" s="7">
        <v>0</v>
      </c>
      <c r="HC134" s="7">
        <v>0</v>
      </c>
      <c r="HD134" s="7">
        <v>0</v>
      </c>
      <c r="HE134" s="7" t="s">
        <v>917</v>
      </c>
      <c r="HF134" s="7" t="s">
        <v>917</v>
      </c>
      <c r="HG134" s="7" t="s">
        <v>917</v>
      </c>
      <c r="HH134" s="7" t="s">
        <v>917</v>
      </c>
      <c r="HI134" s="7" t="s">
        <v>917</v>
      </c>
      <c r="HJ134" s="7">
        <v>0</v>
      </c>
      <c r="HK134" s="7" t="s">
        <v>917</v>
      </c>
      <c r="HL134" s="7" t="s">
        <v>917</v>
      </c>
      <c r="HM134" s="7" t="s">
        <v>917</v>
      </c>
      <c r="HN134" s="7">
        <v>0</v>
      </c>
      <c r="HO134" s="7" t="s">
        <v>917</v>
      </c>
      <c r="HP134" s="7" t="s">
        <v>917</v>
      </c>
      <c r="HQ134" s="7" t="s">
        <v>917</v>
      </c>
      <c r="HR134" s="7" t="s">
        <v>917</v>
      </c>
      <c r="HS134" s="7" t="s">
        <v>917</v>
      </c>
      <c r="HT134" s="7" t="s">
        <v>917</v>
      </c>
      <c r="HU134" s="7" t="s">
        <v>917</v>
      </c>
      <c r="HV134" s="7" t="s">
        <v>917</v>
      </c>
      <c r="HW134" s="7" t="s">
        <v>917</v>
      </c>
      <c r="HX134" s="7" t="s">
        <v>917</v>
      </c>
      <c r="HY134" s="7" t="s">
        <v>917</v>
      </c>
      <c r="HZ134" s="7" t="s">
        <v>917</v>
      </c>
      <c r="IA134" s="7" t="s">
        <v>917</v>
      </c>
      <c r="IB134" s="7" t="s">
        <v>917</v>
      </c>
      <c r="IC134" s="7" t="s">
        <v>917</v>
      </c>
      <c r="ID134" s="7" t="s">
        <v>917</v>
      </c>
      <c r="IE134" s="7" t="s">
        <v>917</v>
      </c>
      <c r="IF134" s="7" t="s">
        <v>917</v>
      </c>
      <c r="IG134" s="7" t="s">
        <v>917</v>
      </c>
      <c r="IH134" s="7">
        <v>0</v>
      </c>
      <c r="II134" s="7" t="s">
        <v>917</v>
      </c>
      <c r="IJ134" s="7" t="s">
        <v>917</v>
      </c>
      <c r="IK134" s="7" t="s">
        <v>917</v>
      </c>
      <c r="IL134" s="7" t="s">
        <v>917</v>
      </c>
      <c r="IM134" s="7" t="s">
        <v>917</v>
      </c>
      <c r="IN134" s="7" t="s">
        <v>917</v>
      </c>
      <c r="IO134" s="7" t="s">
        <v>917</v>
      </c>
      <c r="IP134" s="7" t="s">
        <v>917</v>
      </c>
      <c r="IQ134" s="7" t="s">
        <v>917</v>
      </c>
      <c r="IR134" s="7" t="s">
        <v>917</v>
      </c>
      <c r="IS134" s="7" t="s">
        <v>917</v>
      </c>
      <c r="IT134" s="7" t="s">
        <v>917</v>
      </c>
      <c r="IU134" s="7" t="s">
        <v>917</v>
      </c>
      <c r="IV134" s="7" t="s">
        <v>917</v>
      </c>
      <c r="IW134" s="7" t="s">
        <v>917</v>
      </c>
      <c r="IX134" s="7" t="s">
        <v>917</v>
      </c>
      <c r="IY134" s="7" t="s">
        <v>917</v>
      </c>
      <c r="IZ134" s="7" t="s">
        <v>917</v>
      </c>
      <c r="JA134" s="7" t="s">
        <v>917</v>
      </c>
      <c r="JB134" s="7" t="s">
        <v>917</v>
      </c>
      <c r="JC134" s="7" t="s">
        <v>917</v>
      </c>
      <c r="JD134" s="7" t="s">
        <v>917</v>
      </c>
      <c r="JE134" s="7" t="s">
        <v>917</v>
      </c>
      <c r="JF134" s="7" t="s">
        <v>917</v>
      </c>
      <c r="JG134" s="7" t="s">
        <v>917</v>
      </c>
      <c r="JH134" s="7" t="s">
        <v>917</v>
      </c>
      <c r="JI134" s="7" t="s">
        <v>917</v>
      </c>
      <c r="JJ134" s="7" t="s">
        <v>917</v>
      </c>
      <c r="JK134" s="7" t="s">
        <v>917</v>
      </c>
      <c r="JL134" s="7" t="s">
        <v>917</v>
      </c>
      <c r="JM134" s="7">
        <v>0</v>
      </c>
      <c r="JN134" s="7" t="s">
        <v>917</v>
      </c>
      <c r="JO134" s="7" t="s">
        <v>917</v>
      </c>
      <c r="JP134" s="7" t="s">
        <v>917</v>
      </c>
      <c r="JQ134" s="7" t="s">
        <v>917</v>
      </c>
      <c r="JR134" s="7" t="s">
        <v>917</v>
      </c>
      <c r="JS134" s="7" t="s">
        <v>917</v>
      </c>
      <c r="JT134" s="7" t="s">
        <v>917</v>
      </c>
      <c r="JU134" s="7" t="s">
        <v>917</v>
      </c>
      <c r="JV134" s="7" t="s">
        <v>917</v>
      </c>
      <c r="JW134" s="7" t="s">
        <v>917</v>
      </c>
      <c r="JX134" s="7" t="s">
        <v>917</v>
      </c>
      <c r="JY134" s="7" t="s">
        <v>917</v>
      </c>
      <c r="JZ134" s="7" t="s">
        <v>917</v>
      </c>
      <c r="KA134" s="7" t="s">
        <v>917</v>
      </c>
      <c r="KB134" s="7" t="s">
        <v>917</v>
      </c>
      <c r="KC134" s="7" t="s">
        <v>917</v>
      </c>
      <c r="KD134" s="7">
        <v>0</v>
      </c>
      <c r="KE134" s="7">
        <v>0</v>
      </c>
      <c r="KF134" s="7" t="s">
        <v>917</v>
      </c>
      <c r="KG134" s="7" t="s">
        <v>917</v>
      </c>
      <c r="KH134" s="7" t="s">
        <v>917</v>
      </c>
      <c r="KI134" s="7" t="s">
        <v>917</v>
      </c>
      <c r="KJ134" s="7" t="s">
        <v>917</v>
      </c>
      <c r="KK134" s="7" t="s">
        <v>917</v>
      </c>
      <c r="KL134" s="7" t="s">
        <v>917</v>
      </c>
      <c r="KM134" s="7">
        <v>0</v>
      </c>
      <c r="KN134" s="7">
        <v>0</v>
      </c>
      <c r="KO134" s="7">
        <v>0</v>
      </c>
      <c r="KP134" s="7" t="s">
        <v>917</v>
      </c>
      <c r="KQ134" s="7" t="s">
        <v>917</v>
      </c>
      <c r="KR134" s="7">
        <v>0</v>
      </c>
      <c r="KS134" s="7" t="s">
        <v>917</v>
      </c>
      <c r="KT134" s="7">
        <v>0</v>
      </c>
      <c r="KU134" s="7" t="s">
        <v>917</v>
      </c>
      <c r="KV134" s="7" t="s">
        <v>917</v>
      </c>
      <c r="KW134" s="7" t="s">
        <v>917</v>
      </c>
      <c r="KX134" s="7" t="s">
        <v>917</v>
      </c>
      <c r="KY134" s="7">
        <v>0</v>
      </c>
      <c r="KZ134" s="7">
        <v>0</v>
      </c>
      <c r="LA134" s="7" t="s">
        <v>917</v>
      </c>
      <c r="LB134" s="7">
        <v>0</v>
      </c>
      <c r="LC134" s="7" t="s">
        <v>917</v>
      </c>
      <c r="LD134" s="7" t="s">
        <v>917</v>
      </c>
      <c r="LE134" s="7" t="s">
        <v>917</v>
      </c>
      <c r="LF134" s="7" t="s">
        <v>917</v>
      </c>
      <c r="LG134" s="7" t="s">
        <v>917</v>
      </c>
      <c r="LH134" s="7" t="s">
        <v>917</v>
      </c>
      <c r="LI134" s="7">
        <v>0</v>
      </c>
      <c r="LJ134" s="7" t="s">
        <v>917</v>
      </c>
      <c r="LK134" s="7" t="s">
        <v>917</v>
      </c>
      <c r="LL134" s="7" t="s">
        <v>917</v>
      </c>
      <c r="LM134" s="7" t="s">
        <v>917</v>
      </c>
      <c r="LN134" s="7" t="s">
        <v>917</v>
      </c>
      <c r="LO134" s="7" t="s">
        <v>917</v>
      </c>
      <c r="LP134" s="7" t="s">
        <v>917</v>
      </c>
      <c r="LQ134" s="7" t="s">
        <v>917</v>
      </c>
      <c r="LR134" s="7" t="s">
        <v>917</v>
      </c>
      <c r="LS134" s="7" t="s">
        <v>917</v>
      </c>
      <c r="LT134" s="7" t="s">
        <v>917</v>
      </c>
      <c r="LU134" s="7" t="s">
        <v>917</v>
      </c>
      <c r="LV134" s="7" t="s">
        <v>917</v>
      </c>
      <c r="LW134" s="7" t="s">
        <v>917</v>
      </c>
      <c r="LX134" s="7" t="s">
        <v>917</v>
      </c>
      <c r="LZ134" s="7" t="s">
        <v>917</v>
      </c>
      <c r="MA134" s="7" t="s">
        <v>917</v>
      </c>
      <c r="MB134" s="7" t="s">
        <v>917</v>
      </c>
      <c r="MC134" s="7" t="s">
        <v>917</v>
      </c>
      <c r="MD134" s="7" t="s">
        <v>917</v>
      </c>
      <c r="ME134" s="7" t="s">
        <v>917</v>
      </c>
      <c r="MF134" s="7" t="s">
        <v>917</v>
      </c>
      <c r="MG134" s="7" t="s">
        <v>917</v>
      </c>
      <c r="MH134" s="7" t="s">
        <v>917</v>
      </c>
      <c r="MI134" s="7" t="s">
        <v>917</v>
      </c>
      <c r="MJ134" s="7" t="s">
        <v>917</v>
      </c>
      <c r="MK134" s="7" t="s">
        <v>917</v>
      </c>
      <c r="ML134" s="7">
        <v>0</v>
      </c>
      <c r="MM134" s="7" t="s">
        <v>917</v>
      </c>
      <c r="MN134" s="7" t="s">
        <v>917</v>
      </c>
      <c r="MO134" s="7" t="s">
        <v>917</v>
      </c>
      <c r="MP134" s="7" t="s">
        <v>917</v>
      </c>
      <c r="MQ134" s="7" t="s">
        <v>917</v>
      </c>
      <c r="MR134" s="7" t="s">
        <v>917</v>
      </c>
      <c r="MS134" s="7" t="s">
        <v>917</v>
      </c>
      <c r="MT134" s="7" t="s">
        <v>917</v>
      </c>
      <c r="MU134" s="7" t="s">
        <v>917</v>
      </c>
      <c r="MV134" s="7" t="s">
        <v>917</v>
      </c>
      <c r="MW134" s="7" t="s">
        <v>917</v>
      </c>
      <c r="MX134" s="7" t="s">
        <v>917</v>
      </c>
      <c r="MY134" s="7" t="s">
        <v>917</v>
      </c>
      <c r="MZ134" s="7" t="s">
        <v>917</v>
      </c>
      <c r="NA134" s="7" t="s">
        <v>917</v>
      </c>
      <c r="NB134" s="7">
        <v>0</v>
      </c>
      <c r="NC134" s="7" t="s">
        <v>917</v>
      </c>
      <c r="ND134" s="7" t="s">
        <v>917</v>
      </c>
      <c r="NE134" s="7" t="s">
        <v>917</v>
      </c>
      <c r="NF134" s="7">
        <v>0</v>
      </c>
      <c r="NG134" s="7" t="s">
        <v>917</v>
      </c>
      <c r="NH134" s="7" t="s">
        <v>917</v>
      </c>
      <c r="NI134" s="7" t="s">
        <v>917</v>
      </c>
      <c r="NJ134" s="7" t="s">
        <v>917</v>
      </c>
      <c r="NK134" s="7" t="s">
        <v>917</v>
      </c>
      <c r="NL134" s="7" t="s">
        <v>917</v>
      </c>
      <c r="NM134" s="7" t="s">
        <v>917</v>
      </c>
      <c r="NN134" s="7" t="s">
        <v>917</v>
      </c>
      <c r="NO134" s="7" t="s">
        <v>917</v>
      </c>
      <c r="NP134" s="7" t="s">
        <v>917</v>
      </c>
      <c r="NQ134" s="7" t="s">
        <v>917</v>
      </c>
      <c r="NR134" s="7" t="s">
        <v>917</v>
      </c>
      <c r="NS134" s="7" t="s">
        <v>917</v>
      </c>
      <c r="NT134" s="7" t="s">
        <v>917</v>
      </c>
      <c r="NU134" s="7" t="s">
        <v>917</v>
      </c>
      <c r="NV134" s="7" t="s">
        <v>917</v>
      </c>
      <c r="NW134" s="7" t="s">
        <v>917</v>
      </c>
      <c r="NX134" s="7" t="s">
        <v>917</v>
      </c>
      <c r="NY134" s="7" t="s">
        <v>917</v>
      </c>
      <c r="NZ134" s="7" t="s">
        <v>917</v>
      </c>
      <c r="OA134" s="7" t="s">
        <v>917</v>
      </c>
      <c r="OB134" s="7" t="s">
        <v>917</v>
      </c>
      <c r="OC134" s="7" t="s">
        <v>917</v>
      </c>
      <c r="OD134" s="7" t="s">
        <v>917</v>
      </c>
      <c r="OE134" s="7" t="s">
        <v>917</v>
      </c>
      <c r="OF134" s="7" t="s">
        <v>917</v>
      </c>
      <c r="OG134" s="7" t="s">
        <v>917</v>
      </c>
      <c r="OH134" s="7" t="s">
        <v>917</v>
      </c>
      <c r="OI134" s="7" t="s">
        <v>917</v>
      </c>
      <c r="OJ134" s="7" t="s">
        <v>917</v>
      </c>
      <c r="OK134" s="7" t="s">
        <v>917</v>
      </c>
      <c r="OL134" s="7" t="s">
        <v>917</v>
      </c>
      <c r="OM134" s="7" t="s">
        <v>917</v>
      </c>
      <c r="ON134" s="7" t="s">
        <v>917</v>
      </c>
      <c r="OO134" s="7" t="s">
        <v>917</v>
      </c>
      <c r="OP134" s="7" t="s">
        <v>917</v>
      </c>
      <c r="OQ134" s="7" t="s">
        <v>917</v>
      </c>
      <c r="OR134" s="7" t="s">
        <v>917</v>
      </c>
      <c r="OS134" s="7">
        <v>0</v>
      </c>
      <c r="OT134" s="7" t="s">
        <v>917</v>
      </c>
      <c r="OU134" s="7" t="s">
        <v>917</v>
      </c>
      <c r="OV134" s="9"/>
      <c r="OW134" s="150">
        <f t="shared" si="21"/>
        <v>0</v>
      </c>
      <c r="OX134" s="6">
        <f t="shared" si="22"/>
        <v>0</v>
      </c>
      <c r="OY134" s="153"/>
      <c r="OZ134" s="6"/>
      <c r="PA134" s="13"/>
      <c r="PB134" s="13"/>
      <c r="PC134" s="13"/>
      <c r="PD134" s="13"/>
      <c r="PE134" s="13"/>
      <c r="PF134" s="13"/>
      <c r="PG134" s="13"/>
      <c r="PH134" s="13"/>
      <c r="PI134" s="13"/>
      <c r="PJ134" s="13"/>
      <c r="PK134" s="13"/>
      <c r="PL134" s="13"/>
      <c r="PM134" s="13"/>
      <c r="PN134" s="13"/>
      <c r="PO134" s="13"/>
      <c r="PP134" s="13"/>
      <c r="PQ134" s="13"/>
      <c r="PR134" s="13"/>
      <c r="PS134" s="13"/>
      <c r="PT134" s="13"/>
      <c r="PU134" s="13"/>
    </row>
    <row r="135" spans="1:437" s="7" customFormat="1">
      <c r="A135" s="7" t="s">
        <v>76</v>
      </c>
      <c r="C135" s="7">
        <v>189</v>
      </c>
      <c r="D135" s="7">
        <v>2858</v>
      </c>
      <c r="E135" s="7">
        <v>151764</v>
      </c>
      <c r="G135" s="7">
        <v>44287</v>
      </c>
      <c r="H135" s="7">
        <v>0</v>
      </c>
      <c r="J135" s="7">
        <v>18620</v>
      </c>
      <c r="L135" s="7">
        <v>3193</v>
      </c>
      <c r="M135" s="7">
        <v>43</v>
      </c>
      <c r="N135" s="7">
        <v>50367</v>
      </c>
      <c r="R135" s="7">
        <v>15374</v>
      </c>
      <c r="AD135" s="61">
        <v>76674</v>
      </c>
      <c r="AE135" s="7">
        <v>96990</v>
      </c>
      <c r="AF135" s="7">
        <v>50</v>
      </c>
      <c r="BA135" s="7">
        <v>0</v>
      </c>
      <c r="BB135" s="7">
        <v>4589</v>
      </c>
      <c r="BC135" s="7">
        <v>7121</v>
      </c>
      <c r="BD135" s="7">
        <v>28357</v>
      </c>
      <c r="BE135" s="7">
        <v>16160</v>
      </c>
      <c r="BF135" s="7">
        <v>26771</v>
      </c>
      <c r="BG135" s="7">
        <v>19073</v>
      </c>
      <c r="BK135" s="7">
        <v>0</v>
      </c>
      <c r="BM135" s="7">
        <v>0</v>
      </c>
      <c r="BN135" s="7">
        <v>1395</v>
      </c>
      <c r="BO135" s="7">
        <v>9473</v>
      </c>
      <c r="BP135" s="7">
        <v>28630</v>
      </c>
      <c r="CB135" s="7">
        <v>50</v>
      </c>
      <c r="CD135" s="7">
        <v>7300</v>
      </c>
      <c r="CE135" s="7">
        <v>4</v>
      </c>
      <c r="CF135" s="7">
        <v>407</v>
      </c>
      <c r="DE135" s="7">
        <v>156641</v>
      </c>
      <c r="DF135" s="7">
        <v>54</v>
      </c>
      <c r="DG135" s="7">
        <v>1398</v>
      </c>
      <c r="DH135" s="7">
        <v>124</v>
      </c>
      <c r="DJ135" s="7">
        <v>19423</v>
      </c>
      <c r="DK135" s="7">
        <v>1854</v>
      </c>
      <c r="DM135" s="7">
        <v>5513</v>
      </c>
      <c r="DN135" s="7">
        <v>67</v>
      </c>
      <c r="DP135" s="7">
        <v>58144</v>
      </c>
      <c r="DS135" s="7">
        <v>4</v>
      </c>
      <c r="DT135" s="7">
        <v>3533</v>
      </c>
      <c r="DU135" s="7">
        <v>19467</v>
      </c>
      <c r="DV135" s="7">
        <v>5277</v>
      </c>
      <c r="DW135" s="7">
        <v>40266</v>
      </c>
      <c r="DX135" s="7">
        <v>91</v>
      </c>
      <c r="DY135" s="7">
        <v>187</v>
      </c>
      <c r="DZ135" s="7">
        <v>37356</v>
      </c>
      <c r="EA135" s="7">
        <v>690</v>
      </c>
      <c r="EB135" s="7">
        <v>303</v>
      </c>
      <c r="EE135" s="7">
        <v>0</v>
      </c>
      <c r="EF135" s="7">
        <v>437</v>
      </c>
      <c r="EG135" s="7">
        <v>166</v>
      </c>
      <c r="EH135" s="7">
        <v>4311</v>
      </c>
      <c r="EK135" s="7">
        <v>0</v>
      </c>
      <c r="EM135" s="7">
        <v>14721</v>
      </c>
      <c r="ET135" s="7">
        <v>29498</v>
      </c>
      <c r="EV135" s="7">
        <v>2</v>
      </c>
      <c r="EY135" s="7">
        <v>37</v>
      </c>
      <c r="EZ135" s="7">
        <v>248</v>
      </c>
      <c r="FA135" s="7">
        <v>150100</v>
      </c>
      <c r="FE135" s="7">
        <v>26013.7</v>
      </c>
      <c r="FH135" s="7">
        <v>867</v>
      </c>
      <c r="FT135" s="7">
        <v>173503</v>
      </c>
      <c r="FV135" s="7">
        <v>30</v>
      </c>
      <c r="FW135" s="7">
        <v>37585</v>
      </c>
      <c r="FZ135" s="7">
        <v>0</v>
      </c>
      <c r="GA135" s="7">
        <v>53</v>
      </c>
      <c r="GB135" s="7">
        <v>0</v>
      </c>
      <c r="GC135" s="7">
        <v>19423</v>
      </c>
      <c r="GE135" s="7">
        <v>408</v>
      </c>
      <c r="GF135" s="7">
        <v>53606</v>
      </c>
      <c r="GJ135" s="7">
        <v>4311</v>
      </c>
      <c r="GL135" s="7">
        <v>7180</v>
      </c>
      <c r="GN135" s="7">
        <v>44</v>
      </c>
      <c r="GO135" s="7">
        <v>448</v>
      </c>
      <c r="GR135" s="7">
        <v>5518</v>
      </c>
      <c r="GV135" s="7">
        <v>40098</v>
      </c>
      <c r="GZ135" s="7">
        <v>1236</v>
      </c>
      <c r="HB135" s="7">
        <v>12265</v>
      </c>
      <c r="HC135" s="7">
        <v>31</v>
      </c>
      <c r="HD135" s="7">
        <v>2116</v>
      </c>
      <c r="HE135" s="7">
        <v>25566</v>
      </c>
      <c r="HF135" s="7">
        <v>25566</v>
      </c>
      <c r="HG135" s="7">
        <v>25</v>
      </c>
      <c r="HJ135" s="7">
        <v>0</v>
      </c>
      <c r="HN135" s="7">
        <v>0</v>
      </c>
      <c r="IC135" s="7">
        <v>1</v>
      </c>
      <c r="IE135" s="7">
        <v>48</v>
      </c>
      <c r="IF135" s="7">
        <v>1</v>
      </c>
      <c r="IG135" s="7">
        <v>12858</v>
      </c>
      <c r="IH135" s="7">
        <v>22881</v>
      </c>
      <c r="IY135" s="7">
        <v>5701</v>
      </c>
      <c r="IZ135" s="7">
        <v>271</v>
      </c>
      <c r="JB135" s="7">
        <v>129591</v>
      </c>
      <c r="JC135" s="7">
        <v>13585</v>
      </c>
      <c r="JD135" s="7">
        <v>17</v>
      </c>
      <c r="JE135" s="7">
        <v>2140</v>
      </c>
      <c r="JF135" s="7">
        <v>4896</v>
      </c>
      <c r="JG135" s="7">
        <v>17</v>
      </c>
      <c r="JH135" s="7">
        <v>2</v>
      </c>
      <c r="JM135" s="7">
        <v>0</v>
      </c>
      <c r="JW135" s="7">
        <v>134879</v>
      </c>
      <c r="KA135" s="7">
        <v>462</v>
      </c>
      <c r="KD135" s="7">
        <v>13960</v>
      </c>
      <c r="KE135" s="7">
        <v>11031</v>
      </c>
      <c r="KH135" s="7">
        <v>343</v>
      </c>
      <c r="KJ135" s="7">
        <v>128</v>
      </c>
      <c r="KL135" s="7">
        <v>34</v>
      </c>
      <c r="KM135" s="7">
        <v>7517</v>
      </c>
      <c r="KN135" s="7">
        <v>7417</v>
      </c>
      <c r="KO135" s="7">
        <v>12265</v>
      </c>
      <c r="KP135" s="7">
        <v>9219</v>
      </c>
      <c r="KQ135" s="7">
        <v>7</v>
      </c>
      <c r="KR135" s="7">
        <v>0</v>
      </c>
      <c r="KT135" s="7">
        <v>49798</v>
      </c>
      <c r="KU135" s="7">
        <v>2584</v>
      </c>
      <c r="KW135" s="7">
        <v>622</v>
      </c>
      <c r="KX135" s="7">
        <v>3</v>
      </c>
      <c r="KY135" s="7">
        <v>915</v>
      </c>
      <c r="KZ135" s="7">
        <v>0</v>
      </c>
      <c r="LA135" s="7">
        <v>37</v>
      </c>
      <c r="LB135" s="7">
        <v>0</v>
      </c>
      <c r="LD135" s="7">
        <v>7050</v>
      </c>
      <c r="LE135" s="7">
        <v>13289</v>
      </c>
      <c r="LF135" s="7">
        <v>317</v>
      </c>
      <c r="LG135" s="7">
        <v>344</v>
      </c>
      <c r="LH135" s="7">
        <v>4</v>
      </c>
      <c r="LI135" s="7">
        <v>0</v>
      </c>
      <c r="LJ135" s="7">
        <v>89224</v>
      </c>
      <c r="LN135" s="7">
        <v>72</v>
      </c>
      <c r="LO135" s="7">
        <v>150</v>
      </c>
      <c r="LP135" s="7">
        <v>111871</v>
      </c>
      <c r="LQ135" s="7">
        <v>5682</v>
      </c>
      <c r="LR135" s="7">
        <v>7830</v>
      </c>
      <c r="LX135" s="7">
        <v>1</v>
      </c>
      <c r="LY135" s="7">
        <v>3258</v>
      </c>
      <c r="MG135" s="7">
        <v>1615</v>
      </c>
      <c r="ML135" s="7">
        <v>1072</v>
      </c>
      <c r="MM135" s="7">
        <v>499</v>
      </c>
      <c r="MP135" s="7">
        <v>9883</v>
      </c>
      <c r="MR135" s="7">
        <v>7128</v>
      </c>
      <c r="MS135" s="7">
        <v>4</v>
      </c>
      <c r="MT135" s="7">
        <v>30814</v>
      </c>
      <c r="MX135" s="7">
        <v>-368</v>
      </c>
      <c r="NB135" s="7">
        <v>0</v>
      </c>
      <c r="ND135" s="7">
        <v>0</v>
      </c>
      <c r="NF135" s="7">
        <v>2</v>
      </c>
      <c r="NL135" s="7">
        <v>319</v>
      </c>
      <c r="NR135" s="7">
        <v>685</v>
      </c>
      <c r="NS135" s="7">
        <v>5</v>
      </c>
      <c r="NV135" s="7">
        <v>68</v>
      </c>
      <c r="NW135" s="7">
        <v>1854</v>
      </c>
      <c r="NZ135" s="7">
        <v>1</v>
      </c>
      <c r="OA135" s="7">
        <v>40528</v>
      </c>
      <c r="OC135" s="7">
        <v>37</v>
      </c>
      <c r="OE135" s="7">
        <v>3630</v>
      </c>
      <c r="OF135" s="7">
        <v>11613</v>
      </c>
      <c r="OG135" s="7">
        <v>8</v>
      </c>
      <c r="OH135" s="7">
        <v>61</v>
      </c>
      <c r="OI135" s="7">
        <v>164412</v>
      </c>
      <c r="OJ135" s="7">
        <v>3081</v>
      </c>
      <c r="OK135" s="7">
        <v>3</v>
      </c>
      <c r="OO135" s="7">
        <v>45495</v>
      </c>
      <c r="OP135" s="7">
        <v>94</v>
      </c>
      <c r="OQ135" s="7">
        <v>89588</v>
      </c>
      <c r="OR135" s="7">
        <v>9296</v>
      </c>
      <c r="OS135" s="7">
        <v>0</v>
      </c>
      <c r="OT135" s="7">
        <v>208913</v>
      </c>
      <c r="OV135" s="9"/>
      <c r="OW135" s="150">
        <f t="shared" si="21"/>
        <v>2908205.7</v>
      </c>
      <c r="OX135" s="6">
        <f t="shared" si="22"/>
        <v>14.591002684193363</v>
      </c>
      <c r="OY135" s="153"/>
      <c r="OZ135" s="6"/>
      <c r="PA135" s="13"/>
      <c r="PB135" s="13"/>
      <c r="PC135" s="13"/>
      <c r="PD135" s="13"/>
      <c r="PE135" s="13"/>
      <c r="PF135" s="13"/>
      <c r="PG135" s="13"/>
      <c r="PH135" s="13"/>
      <c r="PI135" s="13"/>
      <c r="PJ135" s="13"/>
      <c r="PK135" s="13"/>
      <c r="PL135" s="13"/>
      <c r="PM135" s="13"/>
      <c r="PN135" s="13"/>
      <c r="PO135" s="13"/>
      <c r="PP135" s="13"/>
      <c r="PQ135" s="13"/>
      <c r="PR135" s="13"/>
      <c r="PS135" s="13"/>
      <c r="PT135" s="13"/>
      <c r="PU135" s="13"/>
    </row>
    <row r="136" spans="1:437" s="7" customFormat="1">
      <c r="A136" s="7" t="s">
        <v>77</v>
      </c>
      <c r="B136" s="7">
        <v>0</v>
      </c>
      <c r="C136" s="7">
        <v>27190</v>
      </c>
      <c r="D136" s="7">
        <v>0</v>
      </c>
      <c r="E136" s="7">
        <v>6020</v>
      </c>
      <c r="F136" s="7">
        <v>28417</v>
      </c>
      <c r="G136" s="7">
        <v>0</v>
      </c>
      <c r="H136" s="7">
        <v>0</v>
      </c>
      <c r="I136" s="7">
        <v>0</v>
      </c>
      <c r="K136" s="7">
        <v>0</v>
      </c>
      <c r="L136" s="7">
        <v>1715</v>
      </c>
      <c r="M136" s="7">
        <v>23371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66">
        <v>2130642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35515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62571</v>
      </c>
      <c r="BK136" s="7">
        <v>0</v>
      </c>
      <c r="BL136" s="7">
        <v>0</v>
      </c>
      <c r="BM136" s="7">
        <v>0</v>
      </c>
      <c r="BN136" s="7">
        <v>23121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42408</v>
      </c>
      <c r="CF136" s="7">
        <v>50151</v>
      </c>
      <c r="CG136" s="7">
        <v>47788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26971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104148</v>
      </c>
      <c r="DF136" s="7">
        <v>0</v>
      </c>
      <c r="DH136" s="7">
        <v>9331</v>
      </c>
      <c r="DI136" s="7">
        <v>9331</v>
      </c>
      <c r="DJ136" s="7">
        <v>11178</v>
      </c>
      <c r="DK136" s="7">
        <v>0</v>
      </c>
      <c r="DL136" s="7">
        <v>1500</v>
      </c>
      <c r="DM136" s="7">
        <v>22297</v>
      </c>
      <c r="DN136" s="7">
        <v>0</v>
      </c>
      <c r="DP136" s="7">
        <v>4319</v>
      </c>
      <c r="DQ136" s="7">
        <v>0</v>
      </c>
      <c r="DR136" s="7">
        <v>0</v>
      </c>
      <c r="DS136" s="7">
        <v>898</v>
      </c>
      <c r="DT136" s="7">
        <v>0</v>
      </c>
      <c r="DU136" s="7">
        <v>9331</v>
      </c>
      <c r="DV136" s="7">
        <v>3896</v>
      </c>
      <c r="DW136" s="7">
        <v>19831</v>
      </c>
      <c r="DX136" s="7">
        <v>61916</v>
      </c>
      <c r="DY136" s="7">
        <v>9331</v>
      </c>
      <c r="DZ136" s="7">
        <v>28292</v>
      </c>
      <c r="EB136" s="7">
        <v>29418</v>
      </c>
      <c r="EC136" s="7">
        <v>19429</v>
      </c>
      <c r="ED136" s="7">
        <v>287</v>
      </c>
      <c r="EE136" s="7">
        <v>0</v>
      </c>
      <c r="EF136" s="7">
        <v>29418</v>
      </c>
      <c r="EG136" s="7">
        <v>0</v>
      </c>
      <c r="EH136" s="7">
        <v>0</v>
      </c>
      <c r="EI136" s="7">
        <v>29418</v>
      </c>
      <c r="EJ136" s="7">
        <v>0</v>
      </c>
      <c r="EK136" s="7">
        <v>24431</v>
      </c>
      <c r="EL136" s="7">
        <v>0</v>
      </c>
      <c r="EM136" s="7">
        <v>0</v>
      </c>
      <c r="EN136" s="7">
        <v>21426</v>
      </c>
      <c r="EO136" s="7">
        <v>34715</v>
      </c>
      <c r="EQ136" s="7">
        <v>26160</v>
      </c>
      <c r="ER136" s="7">
        <v>11342</v>
      </c>
      <c r="ES136" s="7">
        <v>6264</v>
      </c>
      <c r="ET136" s="7">
        <v>29418</v>
      </c>
      <c r="EU136" s="7">
        <v>0</v>
      </c>
      <c r="EV136" s="7">
        <v>3665</v>
      </c>
      <c r="EW136" s="7">
        <v>3558</v>
      </c>
      <c r="EX136" s="7">
        <v>0</v>
      </c>
      <c r="EY136" s="7">
        <v>6575</v>
      </c>
      <c r="EZ136" s="7">
        <v>13661</v>
      </c>
      <c r="FA136" s="7">
        <v>0</v>
      </c>
      <c r="FB136" s="7">
        <v>7193</v>
      </c>
      <c r="FC136" s="7">
        <v>10621</v>
      </c>
      <c r="FD136" s="7">
        <v>5052</v>
      </c>
      <c r="FE136" s="7">
        <v>42770</v>
      </c>
      <c r="FF136" s="7">
        <v>0</v>
      </c>
      <c r="FG136" s="7">
        <v>0</v>
      </c>
      <c r="FH136" s="7">
        <v>1836</v>
      </c>
      <c r="FI136" s="7">
        <v>16818</v>
      </c>
      <c r="FJ136" s="7">
        <v>10643</v>
      </c>
      <c r="FK136" s="7">
        <v>61511</v>
      </c>
      <c r="FL136" s="7">
        <v>6719</v>
      </c>
      <c r="FM136" s="7">
        <v>818</v>
      </c>
      <c r="FN136" s="7">
        <v>16</v>
      </c>
      <c r="FO136" s="7">
        <v>72971</v>
      </c>
      <c r="FP136" s="7">
        <v>58</v>
      </c>
      <c r="FQ136" s="7">
        <v>16</v>
      </c>
      <c r="FR136" s="7">
        <v>10294</v>
      </c>
      <c r="FS136" s="7">
        <v>0</v>
      </c>
      <c r="FT136" s="7">
        <v>0</v>
      </c>
      <c r="FU136" s="7">
        <v>0</v>
      </c>
      <c r="FV136" s="7">
        <v>0</v>
      </c>
      <c r="FW136" s="7">
        <v>0</v>
      </c>
      <c r="FX136" s="7">
        <v>0</v>
      </c>
      <c r="FY136" s="7">
        <v>0</v>
      </c>
      <c r="FZ136" s="7">
        <v>0</v>
      </c>
      <c r="GA136" s="7">
        <v>0</v>
      </c>
      <c r="GB136" s="7">
        <v>10399</v>
      </c>
      <c r="GC136" s="7">
        <v>11178</v>
      </c>
      <c r="GD136" s="7">
        <v>59172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1404</v>
      </c>
      <c r="GQ136" s="7">
        <v>0</v>
      </c>
      <c r="GR136" s="7">
        <v>70</v>
      </c>
      <c r="GS136" s="7">
        <v>0</v>
      </c>
      <c r="GT136" s="7">
        <v>35898</v>
      </c>
      <c r="GU136" s="7">
        <v>120</v>
      </c>
      <c r="GV136" s="7">
        <v>3412</v>
      </c>
      <c r="GW136" s="7">
        <v>0</v>
      </c>
      <c r="GX136" s="7">
        <v>0</v>
      </c>
      <c r="GY136" s="7">
        <v>0</v>
      </c>
      <c r="GZ136" s="7">
        <v>0</v>
      </c>
      <c r="HA136" s="7">
        <v>84256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7">
        <v>53663</v>
      </c>
      <c r="HI136" s="7">
        <v>24363</v>
      </c>
      <c r="HJ136" s="7">
        <v>4</v>
      </c>
      <c r="HK136" s="7">
        <v>2655</v>
      </c>
      <c r="HL136" s="7">
        <v>331</v>
      </c>
      <c r="HM136" s="7">
        <v>0</v>
      </c>
      <c r="HN136" s="7">
        <v>0</v>
      </c>
      <c r="HO136" s="7">
        <v>3617</v>
      </c>
      <c r="HP136" s="7">
        <v>0</v>
      </c>
      <c r="HQ136" s="7">
        <v>2323</v>
      </c>
      <c r="HR136" s="7">
        <v>6958</v>
      </c>
      <c r="HS136" s="7">
        <v>35064</v>
      </c>
      <c r="HT136" s="7">
        <v>470</v>
      </c>
      <c r="HU136" s="7">
        <v>28162</v>
      </c>
      <c r="HV136" s="7">
        <v>22378</v>
      </c>
      <c r="HW136" s="7">
        <v>3838</v>
      </c>
      <c r="HX136" s="7">
        <v>78074</v>
      </c>
      <c r="HY136" s="7">
        <v>22077</v>
      </c>
      <c r="HZ136" s="7">
        <v>7761</v>
      </c>
      <c r="IA136" s="7">
        <v>11001</v>
      </c>
      <c r="IB136" s="7">
        <v>4664</v>
      </c>
      <c r="IC136" s="7">
        <v>0</v>
      </c>
      <c r="ID136" s="7">
        <v>0</v>
      </c>
      <c r="IE136" s="7">
        <v>0</v>
      </c>
      <c r="IF136" s="7">
        <v>0</v>
      </c>
      <c r="IG136" s="7">
        <v>0</v>
      </c>
      <c r="IH136" s="7">
        <v>58299</v>
      </c>
      <c r="II136" s="7">
        <v>0</v>
      </c>
      <c r="IJ136" s="7">
        <v>0</v>
      </c>
      <c r="IK136" s="7">
        <v>0</v>
      </c>
      <c r="IL136" s="7">
        <v>0</v>
      </c>
      <c r="IM136" s="7">
        <v>0</v>
      </c>
      <c r="IN136" s="7">
        <v>0</v>
      </c>
      <c r="IO136" s="7">
        <v>0</v>
      </c>
      <c r="IP136" s="7">
        <v>0</v>
      </c>
      <c r="IQ136" s="7">
        <v>0</v>
      </c>
      <c r="IR136" s="7">
        <v>0</v>
      </c>
      <c r="IS136" s="7">
        <v>0</v>
      </c>
      <c r="IT136" s="7">
        <v>0</v>
      </c>
      <c r="IU136" s="7">
        <v>0</v>
      </c>
      <c r="IV136" s="7">
        <v>0</v>
      </c>
      <c r="IW136" s="7">
        <v>0</v>
      </c>
      <c r="IX136" s="7">
        <v>0</v>
      </c>
      <c r="IY136" s="7">
        <v>0</v>
      </c>
      <c r="IZ136" s="7">
        <v>0</v>
      </c>
      <c r="JA136" s="7">
        <v>0</v>
      </c>
      <c r="JB136" s="7">
        <v>0</v>
      </c>
      <c r="JC136" s="7">
        <v>7051</v>
      </c>
      <c r="JD136" s="7">
        <v>0</v>
      </c>
      <c r="JE136" s="7">
        <v>22820</v>
      </c>
      <c r="JF136" s="7">
        <v>36140</v>
      </c>
      <c r="JG136" s="7">
        <v>17792</v>
      </c>
      <c r="JH136" s="7">
        <v>0</v>
      </c>
      <c r="JI136" s="7">
        <v>337686.03</v>
      </c>
      <c r="JJ136" s="7">
        <v>275752</v>
      </c>
      <c r="JK136" s="7">
        <v>327119.93</v>
      </c>
      <c r="JL136" s="7">
        <v>113592</v>
      </c>
      <c r="JM136" s="7">
        <v>224257</v>
      </c>
      <c r="JN136" s="7">
        <v>288647</v>
      </c>
      <c r="JO136" s="7">
        <v>231515</v>
      </c>
      <c r="JP136" s="7">
        <v>112502</v>
      </c>
      <c r="JQ136" s="7">
        <v>297300.27</v>
      </c>
      <c r="JR136" s="7">
        <v>155300</v>
      </c>
      <c r="JS136" s="7">
        <v>277597</v>
      </c>
      <c r="JT136" s="7">
        <v>282122</v>
      </c>
      <c r="JU136" s="7">
        <v>385539</v>
      </c>
      <c r="JV136" s="7">
        <v>290236</v>
      </c>
      <c r="JW136" s="7">
        <v>0</v>
      </c>
      <c r="JX136" s="7">
        <v>0</v>
      </c>
      <c r="JY136" s="7">
        <v>7961</v>
      </c>
      <c r="JZ136" s="7">
        <v>0</v>
      </c>
      <c r="KA136" s="7">
        <v>0</v>
      </c>
      <c r="KB136" s="7">
        <v>0</v>
      </c>
      <c r="KC136" s="7">
        <v>0</v>
      </c>
      <c r="KD136" s="7">
        <v>0</v>
      </c>
      <c r="KE136" s="7">
        <v>0</v>
      </c>
      <c r="KF136" s="7">
        <v>29345</v>
      </c>
      <c r="KG136" s="7">
        <v>0</v>
      </c>
      <c r="KH136" s="7">
        <v>0</v>
      </c>
      <c r="KI136" s="7">
        <v>5476</v>
      </c>
      <c r="KJ136" s="7">
        <v>0</v>
      </c>
      <c r="KK136" s="7">
        <v>22297</v>
      </c>
      <c r="KL136" s="7">
        <v>5724</v>
      </c>
      <c r="KM136" s="7">
        <v>0</v>
      </c>
      <c r="KN136" s="7">
        <v>81555</v>
      </c>
      <c r="KO136" s="7">
        <v>0</v>
      </c>
      <c r="KP136" s="7">
        <v>0</v>
      </c>
      <c r="KQ136" s="7">
        <v>0</v>
      </c>
      <c r="KR136" s="7">
        <v>0</v>
      </c>
      <c r="KS136" s="7">
        <v>0</v>
      </c>
      <c r="KT136" s="7">
        <v>33073</v>
      </c>
      <c r="KU136" s="7">
        <v>0</v>
      </c>
      <c r="KV136" s="7">
        <v>0</v>
      </c>
      <c r="KW136" s="7">
        <v>0</v>
      </c>
      <c r="KX136" s="7">
        <v>395</v>
      </c>
      <c r="KY136" s="7">
        <v>0</v>
      </c>
      <c r="KZ136" s="7">
        <v>0</v>
      </c>
      <c r="LA136" s="7">
        <v>4860</v>
      </c>
      <c r="LB136" s="7">
        <v>60814</v>
      </c>
      <c r="LC136" s="7">
        <v>43598</v>
      </c>
      <c r="LD136" s="7">
        <v>0</v>
      </c>
      <c r="LF136" s="7">
        <v>1371</v>
      </c>
      <c r="LG136" s="7">
        <v>0</v>
      </c>
      <c r="LH136" s="7">
        <v>5793</v>
      </c>
      <c r="LI136" s="7">
        <v>0</v>
      </c>
      <c r="LJ136" s="7">
        <v>6091</v>
      </c>
      <c r="LK136" s="7">
        <v>0</v>
      </c>
      <c r="LL136" s="7">
        <v>85140</v>
      </c>
      <c r="LM136" s="7">
        <v>0</v>
      </c>
      <c r="LN136" s="7">
        <v>0</v>
      </c>
      <c r="LO136" s="7">
        <v>0</v>
      </c>
      <c r="LP136" s="7">
        <v>313746</v>
      </c>
      <c r="LQ136" s="7">
        <v>18035</v>
      </c>
      <c r="LR136" s="7">
        <v>1013</v>
      </c>
      <c r="LS136" s="7">
        <v>0</v>
      </c>
      <c r="LT136" s="7">
        <v>0</v>
      </c>
      <c r="LU136" s="7">
        <v>12</v>
      </c>
      <c r="LW136" s="7">
        <v>60561</v>
      </c>
      <c r="LX136" s="7">
        <v>0</v>
      </c>
      <c r="LY136" s="7">
        <v>0</v>
      </c>
      <c r="MA136" s="7">
        <v>0</v>
      </c>
      <c r="MB136" s="7">
        <v>0</v>
      </c>
      <c r="MC136" s="7">
        <v>0</v>
      </c>
      <c r="MD136" s="7">
        <v>0</v>
      </c>
      <c r="ME136" s="7">
        <v>0</v>
      </c>
      <c r="MF136" s="7">
        <v>0</v>
      </c>
      <c r="MG136" s="7">
        <v>0</v>
      </c>
      <c r="MH136" s="7">
        <v>0</v>
      </c>
      <c r="MI136" s="7">
        <v>0</v>
      </c>
      <c r="MJ136" s="7">
        <v>0</v>
      </c>
      <c r="MK136" s="7">
        <v>0</v>
      </c>
      <c r="ML136" s="7">
        <v>2021</v>
      </c>
      <c r="MM136" s="7">
        <v>0</v>
      </c>
      <c r="MN136" s="7">
        <v>327051</v>
      </c>
      <c r="MO136" s="7">
        <v>0</v>
      </c>
      <c r="MP136" s="7">
        <v>99167</v>
      </c>
      <c r="MQ136" s="7">
        <v>10703</v>
      </c>
      <c r="MR136" s="7">
        <v>50638</v>
      </c>
      <c r="MS136" s="7">
        <v>79593</v>
      </c>
      <c r="MT136" s="7">
        <v>69631</v>
      </c>
      <c r="MU136" s="7">
        <v>24723</v>
      </c>
      <c r="MV136" s="7">
        <v>30610</v>
      </c>
      <c r="MW136" s="7">
        <v>0</v>
      </c>
      <c r="MY136" s="7">
        <v>0</v>
      </c>
      <c r="MZ136" s="7">
        <v>46318</v>
      </c>
      <c r="NA136" s="7">
        <v>0</v>
      </c>
      <c r="NB136" s="7">
        <v>14560</v>
      </c>
      <c r="NC136" s="7">
        <v>0</v>
      </c>
      <c r="ND136" s="7">
        <v>256</v>
      </c>
      <c r="NE136" s="7">
        <v>36687</v>
      </c>
      <c r="NF136" s="7">
        <v>0</v>
      </c>
      <c r="NG136" s="7">
        <v>2722</v>
      </c>
      <c r="NH136" s="7">
        <v>0</v>
      </c>
      <c r="NI136" s="7">
        <v>60178</v>
      </c>
      <c r="NJ136" s="7">
        <v>0</v>
      </c>
      <c r="NK136" s="7">
        <v>60400</v>
      </c>
      <c r="NL136" s="7">
        <v>0</v>
      </c>
      <c r="NM136" s="7">
        <v>0</v>
      </c>
      <c r="NN136" s="7">
        <v>0</v>
      </c>
      <c r="NO136" s="7">
        <v>0</v>
      </c>
      <c r="NQ136" s="7">
        <v>0</v>
      </c>
      <c r="NR136" s="7">
        <v>0</v>
      </c>
      <c r="NS136" s="7">
        <v>0</v>
      </c>
      <c r="NT136" s="7">
        <v>144</v>
      </c>
      <c r="NU136" s="7">
        <v>54618</v>
      </c>
      <c r="NV136" s="7">
        <v>27869</v>
      </c>
      <c r="NW136" s="7">
        <v>0</v>
      </c>
      <c r="NX136" s="7">
        <v>3925</v>
      </c>
      <c r="NY136" s="7">
        <v>0</v>
      </c>
      <c r="NZ136" s="7">
        <v>0</v>
      </c>
      <c r="OA136" s="7">
        <v>12344</v>
      </c>
      <c r="OB136" s="7">
        <v>0</v>
      </c>
      <c r="OC136" s="7">
        <v>30971</v>
      </c>
      <c r="OD136" s="7">
        <v>0</v>
      </c>
      <c r="OE136" s="7">
        <v>0</v>
      </c>
      <c r="OF136" s="7">
        <v>114435</v>
      </c>
      <c r="OG136" s="7">
        <v>13590</v>
      </c>
      <c r="OH136" s="7">
        <v>0</v>
      </c>
      <c r="OI136" s="7">
        <v>0</v>
      </c>
      <c r="OJ136" s="7">
        <v>0</v>
      </c>
      <c r="OK136" s="7">
        <v>0</v>
      </c>
      <c r="OL136" s="7">
        <v>0</v>
      </c>
      <c r="OM136" s="7">
        <v>0</v>
      </c>
      <c r="ON136" s="7">
        <v>0</v>
      </c>
      <c r="OO136" s="7">
        <v>0</v>
      </c>
      <c r="OP136" s="7">
        <v>0</v>
      </c>
      <c r="OQ136" s="7">
        <v>3949</v>
      </c>
      <c r="OR136" s="7">
        <v>5953</v>
      </c>
      <c r="OS136" s="7">
        <v>0</v>
      </c>
      <c r="OT136" s="7">
        <v>0</v>
      </c>
      <c r="OU136" s="7">
        <v>0</v>
      </c>
      <c r="OV136" s="9"/>
      <c r="OW136" s="150">
        <f t="shared" si="21"/>
        <v>9562495.2300000004</v>
      </c>
      <c r="OX136" s="6">
        <f t="shared" si="22"/>
        <v>47.976796678624289</v>
      </c>
      <c r="OY136" s="153"/>
      <c r="OZ136" s="6"/>
      <c r="PA136" s="13"/>
      <c r="PB136" s="13"/>
      <c r="PC136" s="13"/>
      <c r="PD136" s="13"/>
      <c r="PE136" s="13"/>
      <c r="PF136" s="13"/>
      <c r="PG136" s="13"/>
      <c r="PH136" s="13"/>
      <c r="PI136" s="13"/>
      <c r="PJ136" s="13"/>
      <c r="PK136" s="13"/>
      <c r="PL136" s="13"/>
      <c r="PM136" s="13"/>
      <c r="PN136" s="13"/>
      <c r="PO136" s="13"/>
      <c r="PP136" s="13"/>
      <c r="PQ136" s="13"/>
      <c r="PR136" s="13"/>
      <c r="PS136" s="13"/>
      <c r="PT136" s="13"/>
      <c r="PU136" s="13"/>
    </row>
    <row r="137" spans="1:437" s="7" customFormat="1">
      <c r="A137" s="7" t="s">
        <v>78</v>
      </c>
      <c r="B137" s="7">
        <v>6400</v>
      </c>
      <c r="C137" s="7">
        <v>43841</v>
      </c>
      <c r="F137" s="7">
        <v>0</v>
      </c>
      <c r="H137" s="7">
        <v>0</v>
      </c>
      <c r="J137" s="7">
        <v>360</v>
      </c>
      <c r="L137" s="7">
        <v>11901</v>
      </c>
      <c r="N137" s="7">
        <v>280</v>
      </c>
      <c r="Q137" s="7">
        <v>1800</v>
      </c>
      <c r="R137" s="7">
        <v>9956</v>
      </c>
      <c r="S137" s="7">
        <v>16740</v>
      </c>
      <c r="AD137" s="61">
        <v>584610</v>
      </c>
      <c r="AF137" s="7">
        <v>402</v>
      </c>
      <c r="AG137" s="7">
        <v>919841</v>
      </c>
      <c r="AH137" s="7">
        <v>430388</v>
      </c>
      <c r="AI137" s="7">
        <v>628865</v>
      </c>
      <c r="AJ137" s="7">
        <v>615418</v>
      </c>
      <c r="AK137" s="7">
        <v>724487</v>
      </c>
      <c r="AL137" s="7">
        <v>643031</v>
      </c>
      <c r="AM137" s="7">
        <v>712288</v>
      </c>
      <c r="AN137" s="7">
        <v>1698083</v>
      </c>
      <c r="AO137" s="7">
        <v>309362</v>
      </c>
      <c r="AP137" s="7">
        <v>368891</v>
      </c>
      <c r="AQ137" s="7">
        <v>1011648</v>
      </c>
      <c r="AR137" s="7">
        <v>915750</v>
      </c>
      <c r="AS137" s="7">
        <v>749514</v>
      </c>
      <c r="AT137" s="7">
        <v>1157410</v>
      </c>
      <c r="AU137" s="7">
        <v>1028228</v>
      </c>
      <c r="AV137" s="7">
        <v>413063</v>
      </c>
      <c r="AW137" s="7">
        <v>827141</v>
      </c>
      <c r="AX137" s="7">
        <v>800734</v>
      </c>
      <c r="AY137" s="7">
        <v>1934175</v>
      </c>
      <c r="AZ137" s="7">
        <v>958721</v>
      </c>
      <c r="BA137" s="7">
        <v>0</v>
      </c>
      <c r="BB137" s="7">
        <v>2987</v>
      </c>
      <c r="BC137" s="7">
        <v>4634</v>
      </c>
      <c r="BD137" s="7">
        <v>18454</v>
      </c>
      <c r="BE137" s="7">
        <v>10517</v>
      </c>
      <c r="BF137" s="7">
        <v>17422</v>
      </c>
      <c r="BG137" s="7">
        <v>12412</v>
      </c>
      <c r="BH137" s="7">
        <v>6055</v>
      </c>
      <c r="BJ137" s="7">
        <v>350613</v>
      </c>
      <c r="BK137" s="7">
        <v>0</v>
      </c>
      <c r="BM137" s="7">
        <v>0</v>
      </c>
      <c r="BN137" s="7">
        <v>353681</v>
      </c>
      <c r="BO137" s="7">
        <v>568538</v>
      </c>
      <c r="BQ137" s="7">
        <v>384922</v>
      </c>
      <c r="BR137" s="7">
        <v>303309</v>
      </c>
      <c r="BS137" s="7">
        <v>356863</v>
      </c>
      <c r="BT137" s="7">
        <v>4273</v>
      </c>
      <c r="BU137" s="7">
        <v>586781</v>
      </c>
      <c r="BV137" s="7">
        <v>515561</v>
      </c>
      <c r="BW137" s="7">
        <v>381454</v>
      </c>
      <c r="BX137" s="7">
        <v>168056</v>
      </c>
      <c r="BY137" s="7">
        <v>1697</v>
      </c>
      <c r="BZ137" s="7">
        <v>247795</v>
      </c>
      <c r="CA137" s="7">
        <v>831996</v>
      </c>
      <c r="CB137" s="7">
        <v>1532</v>
      </c>
      <c r="CC137" s="7">
        <v>15457</v>
      </c>
      <c r="CE137" s="7">
        <v>67753</v>
      </c>
      <c r="CF137" s="7">
        <v>17486</v>
      </c>
      <c r="CG137" s="7">
        <v>61333</v>
      </c>
      <c r="CH137" s="7">
        <v>490802</v>
      </c>
      <c r="CI137" s="7">
        <v>595810</v>
      </c>
      <c r="CJ137" s="7">
        <v>744478</v>
      </c>
      <c r="CK137" s="7">
        <v>357046</v>
      </c>
      <c r="CL137" s="7">
        <v>970976</v>
      </c>
      <c r="CM137" s="7">
        <v>960191</v>
      </c>
      <c r="CN137" s="7">
        <v>72752</v>
      </c>
      <c r="CO137" s="7">
        <v>519102</v>
      </c>
      <c r="CP137" s="7">
        <v>630657</v>
      </c>
      <c r="CQ137" s="7">
        <v>741442</v>
      </c>
      <c r="CR137" s="7">
        <v>841349</v>
      </c>
      <c r="CS137" s="7">
        <v>518777</v>
      </c>
      <c r="CT137" s="7">
        <v>534469</v>
      </c>
      <c r="CU137" s="7">
        <v>498982</v>
      </c>
      <c r="CV137" s="7">
        <v>434704</v>
      </c>
      <c r="CW137" s="7">
        <v>789692</v>
      </c>
      <c r="CX137" s="7">
        <v>666457</v>
      </c>
      <c r="CY137" s="7">
        <v>67674</v>
      </c>
      <c r="CZ137" s="7">
        <v>370495</v>
      </c>
      <c r="DA137" s="7">
        <v>709761</v>
      </c>
      <c r="DB137" s="7">
        <v>776841</v>
      </c>
      <c r="DC137" s="7">
        <v>430729</v>
      </c>
      <c r="DD137" s="7">
        <v>45908</v>
      </c>
      <c r="DF137" s="7">
        <v>65</v>
      </c>
      <c r="DG137" s="7">
        <v>40030</v>
      </c>
      <c r="DH137" s="7">
        <v>2772</v>
      </c>
      <c r="DI137" s="7">
        <v>56153</v>
      </c>
      <c r="DK137" s="7">
        <v>345570</v>
      </c>
      <c r="DL137" s="7">
        <v>2227</v>
      </c>
      <c r="DN137" s="7">
        <v>15704</v>
      </c>
      <c r="DP137" s="7">
        <v>416917</v>
      </c>
      <c r="DS137" s="7">
        <v>1193</v>
      </c>
      <c r="DT137" s="7">
        <v>78662</v>
      </c>
      <c r="DU137" s="7">
        <v>44151</v>
      </c>
      <c r="DV137" s="7">
        <v>62611</v>
      </c>
      <c r="DX137" s="7">
        <v>166775</v>
      </c>
      <c r="DY137" s="7">
        <v>21493</v>
      </c>
      <c r="EB137" s="7">
        <v>51</v>
      </c>
      <c r="ED137" s="7">
        <v>15297</v>
      </c>
      <c r="EE137" s="7">
        <v>0</v>
      </c>
      <c r="EF137" s="7">
        <v>96001</v>
      </c>
      <c r="EI137" s="7">
        <v>170818</v>
      </c>
      <c r="EK137" s="7">
        <v>0</v>
      </c>
      <c r="EL137" s="7">
        <v>9838</v>
      </c>
      <c r="EM137" s="7">
        <v>7766</v>
      </c>
      <c r="EN137" s="7">
        <v>139752</v>
      </c>
      <c r="EO137" s="7">
        <v>193058</v>
      </c>
      <c r="EP137" s="7">
        <v>29211</v>
      </c>
      <c r="EQ137" s="7">
        <v>24448</v>
      </c>
      <c r="ER137" s="7">
        <v>12489</v>
      </c>
      <c r="ES137" s="7">
        <v>31137</v>
      </c>
      <c r="ET137" s="7">
        <v>212356</v>
      </c>
      <c r="EV137" s="7">
        <v>7343</v>
      </c>
      <c r="EW137" s="7">
        <v>91300</v>
      </c>
      <c r="FB137" s="7">
        <v>15713</v>
      </c>
      <c r="FC137" s="7">
        <v>39540</v>
      </c>
      <c r="FD137" s="7">
        <v>16487</v>
      </c>
      <c r="FE137" s="7">
        <v>65524</v>
      </c>
      <c r="FF137" s="7">
        <v>745</v>
      </c>
      <c r="FL137" s="7">
        <v>1685</v>
      </c>
      <c r="FS137" s="7">
        <v>47331</v>
      </c>
      <c r="FT137" s="7">
        <v>0</v>
      </c>
      <c r="FV137" s="7">
        <v>569478</v>
      </c>
      <c r="FZ137" s="7">
        <v>0</v>
      </c>
      <c r="GA137" s="7">
        <v>7862</v>
      </c>
      <c r="GB137" s="7">
        <v>10000</v>
      </c>
      <c r="GF137" s="7">
        <v>0</v>
      </c>
      <c r="GI137" s="7">
        <v>1038</v>
      </c>
      <c r="GJ137" s="7">
        <v>18157</v>
      </c>
      <c r="GK137" s="7">
        <v>1996</v>
      </c>
      <c r="GL137" s="7">
        <v>172189</v>
      </c>
      <c r="GN137" s="7">
        <v>4675</v>
      </c>
      <c r="GO137" s="7">
        <v>0</v>
      </c>
      <c r="GR137" s="7">
        <v>4880</v>
      </c>
      <c r="GT137" s="7">
        <v>19907</v>
      </c>
      <c r="GU137" s="7">
        <v>287598</v>
      </c>
      <c r="GV137" s="7">
        <v>89516</v>
      </c>
      <c r="GW137" s="7">
        <v>15619</v>
      </c>
      <c r="GX137" s="7">
        <v>157084</v>
      </c>
      <c r="GY137" s="7">
        <v>367016</v>
      </c>
      <c r="GZ137" s="7">
        <v>502782</v>
      </c>
      <c r="HA137" s="7">
        <v>82819</v>
      </c>
      <c r="HB137" s="7">
        <v>68895</v>
      </c>
      <c r="HC137" s="7">
        <v>0</v>
      </c>
      <c r="HD137" s="7">
        <v>92</v>
      </c>
      <c r="HE137" s="7">
        <v>291490</v>
      </c>
      <c r="HF137" s="7">
        <v>163595</v>
      </c>
      <c r="HH137" s="7">
        <v>489460</v>
      </c>
      <c r="HI137" s="7">
        <v>5842</v>
      </c>
      <c r="HJ137" s="7">
        <v>4025</v>
      </c>
      <c r="HK137" s="7">
        <v>210320</v>
      </c>
      <c r="HL137" s="7">
        <v>82255</v>
      </c>
      <c r="HN137" s="7">
        <v>0</v>
      </c>
      <c r="HO137" s="7">
        <v>1717</v>
      </c>
      <c r="HP137" s="7">
        <v>4768</v>
      </c>
      <c r="HQ137" s="7">
        <v>1660</v>
      </c>
      <c r="HR137" s="7">
        <v>22944</v>
      </c>
      <c r="HS137" s="7">
        <v>64136</v>
      </c>
      <c r="HT137" s="7">
        <v>53043</v>
      </c>
      <c r="HU137" s="7">
        <v>66120</v>
      </c>
      <c r="HV137" s="7">
        <v>85118</v>
      </c>
      <c r="HW137" s="7">
        <v>5594</v>
      </c>
      <c r="HX137" s="7">
        <v>368238</v>
      </c>
      <c r="HY137" s="7">
        <v>110121</v>
      </c>
      <c r="HZ137" s="7">
        <v>3553</v>
      </c>
      <c r="IA137" s="7">
        <v>7011</v>
      </c>
      <c r="IB137" s="7">
        <v>52</v>
      </c>
      <c r="ID137" s="7">
        <v>7628</v>
      </c>
      <c r="IF137" s="7">
        <v>128672</v>
      </c>
      <c r="IH137" s="7">
        <v>47820</v>
      </c>
      <c r="IZ137" s="7">
        <v>17250</v>
      </c>
      <c r="JA137" s="7">
        <v>108683</v>
      </c>
      <c r="JE137" s="7">
        <v>149592</v>
      </c>
      <c r="JF137" s="7">
        <v>102613</v>
      </c>
      <c r="JG137" s="7">
        <v>56698</v>
      </c>
      <c r="JH137" s="7">
        <v>9745</v>
      </c>
      <c r="JI137" s="7">
        <v>28348</v>
      </c>
      <c r="JJ137" s="7">
        <v>13431</v>
      </c>
      <c r="JK137" s="7">
        <v>22703.599999999999</v>
      </c>
      <c r="JL137" s="7">
        <v>11641.65</v>
      </c>
      <c r="JM137" s="7">
        <v>43977</v>
      </c>
      <c r="JN137" s="7">
        <v>15026</v>
      </c>
      <c r="JO137" s="7">
        <v>22215</v>
      </c>
      <c r="JP137" s="7">
        <v>10596.5</v>
      </c>
      <c r="JQ137" s="7">
        <v>34133.29</v>
      </c>
      <c r="JR137" s="7">
        <v>17209</v>
      </c>
      <c r="JS137" s="7">
        <v>15692</v>
      </c>
      <c r="JT137" s="7">
        <v>19256</v>
      </c>
      <c r="JU137" s="7">
        <v>49106</v>
      </c>
      <c r="JV137" s="7">
        <v>10750</v>
      </c>
      <c r="JW137" s="7">
        <v>125052</v>
      </c>
      <c r="JY137" s="7">
        <v>44785</v>
      </c>
      <c r="KB137" s="7">
        <v>179280</v>
      </c>
      <c r="KD137" s="7">
        <v>23426</v>
      </c>
      <c r="KE137" s="7">
        <v>81788</v>
      </c>
      <c r="KI137" s="7">
        <v>27065</v>
      </c>
      <c r="KM137" s="7">
        <v>0</v>
      </c>
      <c r="KN137" s="7">
        <v>0</v>
      </c>
      <c r="KO137" s="7">
        <v>68895</v>
      </c>
      <c r="KR137" s="7">
        <v>617</v>
      </c>
      <c r="KT137" s="7">
        <v>14236</v>
      </c>
      <c r="KY137" s="7">
        <v>0</v>
      </c>
      <c r="KZ137" s="7">
        <v>0</v>
      </c>
      <c r="LA137" s="7">
        <v>16936</v>
      </c>
      <c r="LB137" s="7">
        <v>0</v>
      </c>
      <c r="LH137" s="7">
        <v>5417</v>
      </c>
      <c r="LI137" s="7">
        <v>0</v>
      </c>
      <c r="LJ137" s="7">
        <v>45891</v>
      </c>
      <c r="LN137" s="7">
        <v>5040</v>
      </c>
      <c r="LP137" s="7">
        <v>94340</v>
      </c>
      <c r="LQ137" s="7">
        <v>91043</v>
      </c>
      <c r="LS137" s="7">
        <v>7382</v>
      </c>
      <c r="LT137" s="7">
        <v>3318</v>
      </c>
      <c r="LU137" s="7">
        <v>18127</v>
      </c>
      <c r="LW137" s="7">
        <v>30286</v>
      </c>
      <c r="LX137" s="7">
        <v>16918</v>
      </c>
      <c r="MA137" s="7">
        <v>500</v>
      </c>
      <c r="ME137" s="7">
        <v>887</v>
      </c>
      <c r="MG137" s="7">
        <v>68695</v>
      </c>
      <c r="MJ137" s="7">
        <v>4008</v>
      </c>
      <c r="MK137" s="7">
        <v>11609</v>
      </c>
      <c r="ML137" s="7">
        <v>0</v>
      </c>
      <c r="MM137" s="7">
        <v>168596</v>
      </c>
      <c r="MS137" s="7">
        <v>197426</v>
      </c>
      <c r="MT137" s="7">
        <v>228880</v>
      </c>
      <c r="MV137" s="7">
        <v>122089</v>
      </c>
      <c r="MX137" s="7">
        <v>42694</v>
      </c>
      <c r="MZ137" s="7">
        <v>459653</v>
      </c>
      <c r="NB137" s="7">
        <v>25161</v>
      </c>
      <c r="NC137" s="7">
        <v>3530</v>
      </c>
      <c r="NE137" s="7">
        <v>106927</v>
      </c>
      <c r="NF137" s="7">
        <v>29263</v>
      </c>
      <c r="NG137" s="7">
        <v>3155</v>
      </c>
      <c r="NH137" s="7">
        <v>120442</v>
      </c>
      <c r="NI137" s="7">
        <v>101</v>
      </c>
      <c r="NJ137" s="7">
        <v>1662</v>
      </c>
      <c r="NK137" s="7">
        <v>2829</v>
      </c>
      <c r="NM137" s="7">
        <v>4044</v>
      </c>
      <c r="NN137" s="7">
        <v>1060</v>
      </c>
      <c r="NQ137" s="7">
        <v>2100</v>
      </c>
      <c r="NR137" s="7">
        <v>2039</v>
      </c>
      <c r="NS137" s="7">
        <v>47318</v>
      </c>
      <c r="NT137" s="7">
        <v>3176</v>
      </c>
      <c r="NU137" s="7">
        <v>0</v>
      </c>
      <c r="NV137" s="7">
        <v>99715</v>
      </c>
      <c r="NW137" s="7">
        <v>345570</v>
      </c>
      <c r="NX137" s="7">
        <v>1517</v>
      </c>
      <c r="NZ137" s="7">
        <v>39571</v>
      </c>
      <c r="OC137" s="7">
        <v>176214</v>
      </c>
      <c r="OD137" s="7">
        <v>313</v>
      </c>
      <c r="OE137" s="7">
        <v>2384</v>
      </c>
      <c r="OF137" s="7">
        <v>78633</v>
      </c>
      <c r="OG137" s="7">
        <v>55702</v>
      </c>
      <c r="OK137" s="7">
        <v>0</v>
      </c>
      <c r="OL137" s="7">
        <v>4386</v>
      </c>
      <c r="OM137" s="7">
        <v>59667</v>
      </c>
      <c r="OO137" s="7">
        <v>2970879</v>
      </c>
      <c r="OS137" s="7">
        <v>7474</v>
      </c>
      <c r="OT137" s="7">
        <v>1769</v>
      </c>
      <c r="OV137" s="9"/>
      <c r="OW137" s="150">
        <f t="shared" si="21"/>
        <v>49833147.039999999</v>
      </c>
      <c r="OX137" s="6">
        <f t="shared" si="22"/>
        <v>250.02206075809647</v>
      </c>
      <c r="OY137" s="153"/>
      <c r="OZ137" s="6"/>
      <c r="PA137" s="13"/>
      <c r="PB137" s="13"/>
      <c r="PC137" s="13"/>
      <c r="PD137" s="13"/>
      <c r="PE137" s="13"/>
      <c r="PF137" s="13"/>
      <c r="PG137" s="13"/>
      <c r="PH137" s="13"/>
      <c r="PI137" s="13"/>
      <c r="PJ137" s="13"/>
      <c r="PK137" s="13"/>
      <c r="PL137" s="13"/>
      <c r="PM137" s="13"/>
      <c r="PN137" s="13"/>
      <c r="PO137" s="13"/>
      <c r="PP137" s="13"/>
      <c r="PQ137" s="13"/>
      <c r="PR137" s="13"/>
      <c r="PS137" s="13"/>
      <c r="PT137" s="13"/>
      <c r="PU137" s="13"/>
    </row>
    <row r="138" spans="1:437" s="7" customFormat="1">
      <c r="A138" s="7" t="s">
        <v>79</v>
      </c>
      <c r="H138" s="7">
        <v>0</v>
      </c>
      <c r="J138" s="7">
        <v>14733</v>
      </c>
      <c r="L138" s="7">
        <v>14221</v>
      </c>
      <c r="AD138" s="61">
        <v>765120</v>
      </c>
      <c r="AF138" s="7">
        <v>0</v>
      </c>
      <c r="BA138" s="7">
        <v>0</v>
      </c>
      <c r="BK138" s="7">
        <v>0</v>
      </c>
      <c r="BM138" s="7">
        <v>0</v>
      </c>
      <c r="BO138" s="7">
        <v>55518</v>
      </c>
      <c r="BP138" s="7">
        <v>38324</v>
      </c>
      <c r="BY138" s="7">
        <v>1950</v>
      </c>
      <c r="DF138" s="7">
        <v>9568</v>
      </c>
      <c r="DI138" s="7">
        <v>44453</v>
      </c>
      <c r="DJ138" s="7">
        <v>5981</v>
      </c>
      <c r="DN138" s="7">
        <v>7009</v>
      </c>
      <c r="DS138" s="7">
        <v>0</v>
      </c>
      <c r="DY138" s="7">
        <v>19543</v>
      </c>
      <c r="EB138" s="7">
        <v>172030</v>
      </c>
      <c r="EE138" s="7">
        <v>0</v>
      </c>
      <c r="EK138" s="7">
        <v>0</v>
      </c>
      <c r="FZ138" s="7">
        <v>0</v>
      </c>
      <c r="GB138" s="7">
        <v>0</v>
      </c>
      <c r="GC138" s="7">
        <v>5981</v>
      </c>
      <c r="GO138" s="7">
        <v>0</v>
      </c>
      <c r="HB138" s="7">
        <v>0</v>
      </c>
      <c r="HC138" s="7">
        <v>0</v>
      </c>
      <c r="HD138" s="7">
        <v>0</v>
      </c>
      <c r="HH138" s="7">
        <v>137949</v>
      </c>
      <c r="HI138" s="7">
        <v>60433</v>
      </c>
      <c r="HJ138" s="7">
        <v>0</v>
      </c>
      <c r="HK138" s="7">
        <v>335892</v>
      </c>
      <c r="HN138" s="7">
        <v>0</v>
      </c>
      <c r="HS138" s="7">
        <v>12100</v>
      </c>
      <c r="HU138" s="7">
        <v>365159</v>
      </c>
      <c r="HX138" s="7">
        <v>600</v>
      </c>
      <c r="HY138" s="7">
        <v>6010</v>
      </c>
      <c r="IB138" s="7">
        <v>400</v>
      </c>
      <c r="IH138" s="7">
        <v>0</v>
      </c>
      <c r="JH138" s="7">
        <v>1800</v>
      </c>
      <c r="JM138" s="7">
        <v>0</v>
      </c>
      <c r="KD138" s="7">
        <v>0</v>
      </c>
      <c r="KE138" s="7">
        <v>0</v>
      </c>
      <c r="KK138" s="7">
        <v>3300</v>
      </c>
      <c r="KM138" s="7">
        <v>0</v>
      </c>
      <c r="KN138" s="7">
        <v>0</v>
      </c>
      <c r="KO138" s="7">
        <v>0</v>
      </c>
      <c r="KP138" s="7">
        <v>49674</v>
      </c>
      <c r="KR138" s="7">
        <v>0</v>
      </c>
      <c r="KT138" s="7">
        <v>0</v>
      </c>
      <c r="KY138" s="7">
        <v>0</v>
      </c>
      <c r="KZ138" s="7">
        <v>0</v>
      </c>
      <c r="LA138" s="7">
        <v>7653</v>
      </c>
      <c r="LB138" s="7">
        <v>0</v>
      </c>
      <c r="LI138" s="7">
        <v>0</v>
      </c>
      <c r="LU138" s="7">
        <v>201679</v>
      </c>
      <c r="ML138" s="7">
        <v>0</v>
      </c>
      <c r="NB138" s="7">
        <v>0</v>
      </c>
      <c r="NE138" s="7">
        <v>1216</v>
      </c>
      <c r="NF138" s="7">
        <v>0</v>
      </c>
      <c r="NU138" s="7">
        <v>0</v>
      </c>
      <c r="NX138" s="7">
        <v>59985</v>
      </c>
      <c r="OF138" s="7">
        <v>15985</v>
      </c>
      <c r="OR138" s="7">
        <v>34818</v>
      </c>
      <c r="OS138" s="7">
        <v>0</v>
      </c>
      <c r="OV138" s="9"/>
      <c r="OW138" s="150">
        <f t="shared" si="21"/>
        <v>2449084</v>
      </c>
      <c r="OX138" s="6">
        <f t="shared" si="22"/>
        <v>12.287504703609864</v>
      </c>
      <c r="OY138" s="153"/>
      <c r="OZ138" s="6"/>
      <c r="PA138" s="13"/>
      <c r="PB138" s="13"/>
      <c r="PC138" s="13"/>
      <c r="PD138" s="13"/>
      <c r="PE138" s="13"/>
      <c r="PF138" s="13"/>
      <c r="PG138" s="13"/>
      <c r="PH138" s="13"/>
      <c r="PI138" s="13"/>
      <c r="PJ138" s="13"/>
      <c r="PK138" s="13"/>
      <c r="PL138" s="13"/>
      <c r="PM138" s="13"/>
      <c r="PN138" s="13"/>
      <c r="PO138" s="13"/>
      <c r="PP138" s="13"/>
      <c r="PQ138" s="13"/>
      <c r="PR138" s="13"/>
      <c r="PS138" s="13"/>
      <c r="PT138" s="13"/>
      <c r="PU138" s="13"/>
    </row>
    <row r="139" spans="1:437" s="7" customFormat="1">
      <c r="A139" s="7" t="s">
        <v>80</v>
      </c>
      <c r="C139" s="7">
        <v>1800</v>
      </c>
      <c r="D139" s="7">
        <v>2475</v>
      </c>
      <c r="E139" s="7">
        <v>58334</v>
      </c>
      <c r="F139" s="7">
        <v>105814</v>
      </c>
      <c r="G139" s="7">
        <v>43072</v>
      </c>
      <c r="H139" s="7">
        <v>40649</v>
      </c>
      <c r="I139" s="7">
        <v>2700</v>
      </c>
      <c r="J139" s="7">
        <v>18007</v>
      </c>
      <c r="K139" s="7">
        <v>2000</v>
      </c>
      <c r="L139" s="7">
        <v>1000</v>
      </c>
      <c r="M139" s="7">
        <v>8347</v>
      </c>
      <c r="R139" s="7">
        <v>49741</v>
      </c>
      <c r="S139" s="7">
        <v>1346</v>
      </c>
      <c r="AD139" s="61">
        <v>149639</v>
      </c>
      <c r="AF139" s="7">
        <v>0</v>
      </c>
      <c r="BA139" s="7">
        <v>0</v>
      </c>
      <c r="BB139" s="7">
        <v>8570</v>
      </c>
      <c r="BC139" s="7">
        <v>12700</v>
      </c>
      <c r="BD139" s="7">
        <v>2500</v>
      </c>
      <c r="BE139" s="7">
        <v>21081</v>
      </c>
      <c r="BF139" s="7">
        <v>10501</v>
      </c>
      <c r="BG139" s="7">
        <v>14448</v>
      </c>
      <c r="BH139" s="7">
        <v>29019</v>
      </c>
      <c r="BJ139" s="7">
        <v>17224</v>
      </c>
      <c r="BK139" s="7">
        <v>0</v>
      </c>
      <c r="BM139" s="7">
        <v>0</v>
      </c>
      <c r="BN139" s="7">
        <v>34071</v>
      </c>
      <c r="BO139" s="7">
        <v>161813</v>
      </c>
      <c r="BP139" s="7">
        <v>2950</v>
      </c>
      <c r="BQ139" s="7">
        <v>9636</v>
      </c>
      <c r="BR139" s="7">
        <v>4740</v>
      </c>
      <c r="BS139" s="7">
        <v>12126</v>
      </c>
      <c r="BT139" s="7">
        <v>850</v>
      </c>
      <c r="BU139" s="7">
        <v>8225</v>
      </c>
      <c r="BV139" s="7">
        <v>19781</v>
      </c>
      <c r="BW139" s="7">
        <v>27451</v>
      </c>
      <c r="BX139" s="7">
        <v>6150</v>
      </c>
      <c r="BY139" s="7">
        <v>3650</v>
      </c>
      <c r="BZ139" s="7">
        <v>13361</v>
      </c>
      <c r="CA139" s="7">
        <v>6933</v>
      </c>
      <c r="CE139" s="7">
        <v>16139</v>
      </c>
      <c r="CF139" s="7">
        <v>11570</v>
      </c>
      <c r="CG139" s="7">
        <v>15753</v>
      </c>
      <c r="CH139" s="7">
        <v>54813</v>
      </c>
      <c r="CI139" s="7">
        <v>22838</v>
      </c>
      <c r="CJ139" s="7">
        <v>33758</v>
      </c>
      <c r="CK139" s="7">
        <v>46734</v>
      </c>
      <c r="CL139" s="7">
        <v>43674</v>
      </c>
      <c r="CM139" s="7">
        <v>14371</v>
      </c>
      <c r="CN139" s="7">
        <v>5165</v>
      </c>
      <c r="CO139" s="7">
        <v>16626</v>
      </c>
      <c r="CP139" s="7">
        <v>23683</v>
      </c>
      <c r="CQ139" s="7">
        <v>32157</v>
      </c>
      <c r="CR139" s="7">
        <v>13017</v>
      </c>
      <c r="CS139" s="7">
        <v>51584</v>
      </c>
      <c r="CT139" s="7">
        <v>35961</v>
      </c>
      <c r="CU139" s="7">
        <v>17484.63</v>
      </c>
      <c r="CV139" s="7">
        <v>21111</v>
      </c>
      <c r="CW139" s="7">
        <v>11921</v>
      </c>
      <c r="CX139" s="7">
        <v>32820</v>
      </c>
      <c r="CY139" s="7">
        <v>17782</v>
      </c>
      <c r="DA139" s="7">
        <v>13150</v>
      </c>
      <c r="DB139" s="7">
        <v>14820</v>
      </c>
      <c r="DC139" s="7">
        <v>63077</v>
      </c>
      <c r="DD139" s="7">
        <v>98190</v>
      </c>
      <c r="DE139" s="7">
        <v>86797</v>
      </c>
      <c r="DF139" s="7">
        <v>13695</v>
      </c>
      <c r="DH139" s="7">
        <v>15486</v>
      </c>
      <c r="DI139" s="7">
        <v>33490</v>
      </c>
      <c r="DK139" s="7">
        <v>108029</v>
      </c>
      <c r="DM139" s="7">
        <v>1145</v>
      </c>
      <c r="DN139" s="7">
        <v>18778</v>
      </c>
      <c r="DP139" s="7">
        <v>42273</v>
      </c>
      <c r="DR139" s="7">
        <v>12108</v>
      </c>
      <c r="DS139" s="7">
        <v>600</v>
      </c>
      <c r="DT139" s="7">
        <v>1340</v>
      </c>
      <c r="DU139" s="7">
        <v>200</v>
      </c>
      <c r="DV139" s="7">
        <v>5900</v>
      </c>
      <c r="DW139" s="7">
        <v>5800</v>
      </c>
      <c r="DX139" s="7">
        <v>12898</v>
      </c>
      <c r="DY139" s="7">
        <v>13714</v>
      </c>
      <c r="DZ139" s="7">
        <v>49195</v>
      </c>
      <c r="EB139" s="7">
        <v>94122</v>
      </c>
      <c r="EC139" s="7">
        <v>3774</v>
      </c>
      <c r="EE139" s="7">
        <v>0</v>
      </c>
      <c r="EF139" s="7">
        <v>8571</v>
      </c>
      <c r="EG139" s="7">
        <v>5128</v>
      </c>
      <c r="EH139" s="7">
        <v>1870</v>
      </c>
      <c r="EI139" s="7">
        <v>13532</v>
      </c>
      <c r="EK139" s="7">
        <v>0</v>
      </c>
      <c r="EL139" s="7">
        <v>9300</v>
      </c>
      <c r="EM139" s="7">
        <v>3300</v>
      </c>
      <c r="EQ139" s="7">
        <v>9920</v>
      </c>
      <c r="ET139" s="7">
        <v>99607</v>
      </c>
      <c r="EV139" s="7">
        <v>6539</v>
      </c>
      <c r="EW139" s="7">
        <v>2400</v>
      </c>
      <c r="EX139" s="7">
        <v>11113</v>
      </c>
      <c r="EY139" s="7">
        <v>3785</v>
      </c>
      <c r="EZ139" s="7">
        <v>1872</v>
      </c>
      <c r="FB139" s="7">
        <v>400</v>
      </c>
      <c r="FC139" s="7">
        <v>200</v>
      </c>
      <c r="FE139" s="7">
        <v>400</v>
      </c>
      <c r="FF139" s="7">
        <v>400</v>
      </c>
      <c r="FG139" s="7">
        <v>800</v>
      </c>
      <c r="FH139" s="7">
        <v>18538</v>
      </c>
      <c r="FI139" s="7">
        <v>6939</v>
      </c>
      <c r="FJ139" s="7">
        <v>16800</v>
      </c>
      <c r="FM139" s="7">
        <v>2480</v>
      </c>
      <c r="FN139" s="7">
        <v>3685</v>
      </c>
      <c r="FO139" s="7">
        <v>14840</v>
      </c>
      <c r="FP139" s="7">
        <v>10038</v>
      </c>
      <c r="FQ139" s="7">
        <v>1552</v>
      </c>
      <c r="FR139" s="7">
        <v>5400</v>
      </c>
      <c r="FU139" s="7">
        <v>1808</v>
      </c>
      <c r="FV139" s="7">
        <v>502227</v>
      </c>
      <c r="FZ139" s="7">
        <v>0</v>
      </c>
      <c r="GA139" s="7">
        <v>3705</v>
      </c>
      <c r="GB139" s="7">
        <v>1400</v>
      </c>
      <c r="GD139" s="7">
        <v>3170</v>
      </c>
      <c r="GF139" s="7">
        <v>51656</v>
      </c>
      <c r="GG139" s="7">
        <v>15279</v>
      </c>
      <c r="GH139" s="7">
        <v>26911</v>
      </c>
      <c r="GI139" s="7">
        <v>1512</v>
      </c>
      <c r="GJ139" s="7">
        <v>15617</v>
      </c>
      <c r="GN139" s="7">
        <v>3850</v>
      </c>
      <c r="GO139" s="7">
        <v>15070</v>
      </c>
      <c r="GQ139" s="7">
        <v>6502</v>
      </c>
      <c r="GS139" s="7">
        <v>2150</v>
      </c>
      <c r="GU139" s="7">
        <v>13115</v>
      </c>
      <c r="GV139" s="7">
        <v>2310</v>
      </c>
      <c r="GX139" s="7">
        <v>944</v>
      </c>
      <c r="GY139" s="7">
        <v>2248</v>
      </c>
      <c r="GZ139" s="7">
        <v>10255</v>
      </c>
      <c r="HA139" s="7">
        <v>2180</v>
      </c>
      <c r="HB139" s="7">
        <v>0</v>
      </c>
      <c r="HC139" s="7">
        <v>9170</v>
      </c>
      <c r="HD139" s="7">
        <v>900</v>
      </c>
      <c r="HH139" s="7">
        <v>2879</v>
      </c>
      <c r="HI139" s="7">
        <v>9470</v>
      </c>
      <c r="HJ139" s="7">
        <v>600</v>
      </c>
      <c r="HK139" s="7">
        <v>5817</v>
      </c>
      <c r="HL139" s="7">
        <v>1160</v>
      </c>
      <c r="HN139" s="7">
        <v>0</v>
      </c>
      <c r="HO139" s="7">
        <v>600</v>
      </c>
      <c r="HP139" s="7">
        <v>2725</v>
      </c>
      <c r="HQ139" s="7">
        <v>2850</v>
      </c>
      <c r="HR139" s="7">
        <v>35092</v>
      </c>
      <c r="HT139" s="7">
        <v>1200</v>
      </c>
      <c r="HU139" s="7">
        <v>7504</v>
      </c>
      <c r="HV139" s="7">
        <v>7590</v>
      </c>
      <c r="HW139" s="7">
        <v>830</v>
      </c>
      <c r="HX139" s="7">
        <v>32574</v>
      </c>
      <c r="HY139" s="7">
        <v>3222</v>
      </c>
      <c r="HZ139" s="7">
        <v>600</v>
      </c>
      <c r="IA139" s="7">
        <v>1400</v>
      </c>
      <c r="IB139" s="7">
        <v>1800</v>
      </c>
      <c r="IC139" s="7">
        <v>400</v>
      </c>
      <c r="IF139" s="7">
        <v>35909</v>
      </c>
      <c r="IH139" s="7">
        <v>2000</v>
      </c>
      <c r="IZ139" s="7">
        <v>248032</v>
      </c>
      <c r="JB139" s="7">
        <v>99245</v>
      </c>
      <c r="JC139" s="7">
        <v>228989</v>
      </c>
      <c r="JD139" s="7">
        <v>12169</v>
      </c>
      <c r="JE139" s="7">
        <v>44720</v>
      </c>
      <c r="JF139" s="7">
        <v>11229</v>
      </c>
      <c r="JG139" s="7">
        <v>11839</v>
      </c>
      <c r="JM139" s="7">
        <v>0</v>
      </c>
      <c r="JW139" s="7">
        <v>186437</v>
      </c>
      <c r="JY139" s="7">
        <v>1870</v>
      </c>
      <c r="KB139" s="7">
        <v>5807</v>
      </c>
      <c r="KD139" s="7">
        <v>0</v>
      </c>
      <c r="KE139" s="7">
        <v>19477</v>
      </c>
      <c r="KF139" s="7">
        <v>76198</v>
      </c>
      <c r="KH139" s="7">
        <v>13535</v>
      </c>
      <c r="KJ139" s="7">
        <v>6688</v>
      </c>
      <c r="KL139" s="7">
        <v>8901</v>
      </c>
      <c r="KM139" s="7">
        <v>6579</v>
      </c>
      <c r="KN139" s="7">
        <v>28771</v>
      </c>
      <c r="KO139" s="7">
        <v>0</v>
      </c>
      <c r="KP139" s="7">
        <v>25879</v>
      </c>
      <c r="KQ139" s="7">
        <v>49557</v>
      </c>
      <c r="KR139" s="7">
        <v>1467</v>
      </c>
      <c r="KS139" s="7">
        <v>26100</v>
      </c>
      <c r="KT139" s="7">
        <v>2753</v>
      </c>
      <c r="KU139" s="7">
        <v>14050</v>
      </c>
      <c r="KX139" s="7">
        <v>1030</v>
      </c>
      <c r="KY139" s="7">
        <v>10247</v>
      </c>
      <c r="KZ139" s="7">
        <v>0</v>
      </c>
      <c r="LA139" s="7">
        <v>5119</v>
      </c>
      <c r="LB139" s="7">
        <v>83065</v>
      </c>
      <c r="LC139" s="7">
        <v>30263</v>
      </c>
      <c r="LF139" s="7">
        <v>12385</v>
      </c>
      <c r="LH139" s="7">
        <v>400</v>
      </c>
      <c r="LI139" s="7">
        <v>0</v>
      </c>
      <c r="LJ139" s="7">
        <v>9677</v>
      </c>
      <c r="LK139" s="7">
        <v>1500</v>
      </c>
      <c r="LL139" s="7">
        <v>2836</v>
      </c>
      <c r="LM139" s="7">
        <v>840</v>
      </c>
      <c r="LO139" s="7">
        <v>600</v>
      </c>
      <c r="LP139" s="7">
        <v>579945</v>
      </c>
      <c r="LQ139" s="7">
        <v>1000</v>
      </c>
      <c r="LR139" s="7">
        <v>400</v>
      </c>
      <c r="LT139" s="7">
        <v>4050</v>
      </c>
      <c r="LU139" s="7">
        <v>286</v>
      </c>
      <c r="LX139" s="7">
        <v>1000</v>
      </c>
      <c r="LY139" s="7">
        <v>700</v>
      </c>
      <c r="MA139" s="7">
        <v>1920</v>
      </c>
      <c r="MB139" s="7">
        <v>100</v>
      </c>
      <c r="ME139" s="7">
        <v>200</v>
      </c>
      <c r="MF139" s="7">
        <v>200</v>
      </c>
      <c r="MG139" s="7">
        <v>26003</v>
      </c>
      <c r="ML139" s="7">
        <v>400</v>
      </c>
      <c r="MQ139" s="7">
        <v>2000</v>
      </c>
      <c r="MR139" s="7">
        <v>14910</v>
      </c>
      <c r="MU139" s="7">
        <v>5930</v>
      </c>
      <c r="MZ139" s="7">
        <v>41525</v>
      </c>
      <c r="NA139" s="7">
        <v>14250</v>
      </c>
      <c r="NB139" s="7">
        <v>0</v>
      </c>
      <c r="ND139" s="7">
        <v>2202</v>
      </c>
      <c r="NE139" s="7">
        <v>33915</v>
      </c>
      <c r="NF139" s="7">
        <v>24997</v>
      </c>
      <c r="NG139" s="7">
        <v>2278</v>
      </c>
      <c r="NH139" s="7">
        <v>13654</v>
      </c>
      <c r="NL139" s="7">
        <v>26189</v>
      </c>
      <c r="NS139" s="7">
        <v>7344</v>
      </c>
      <c r="NU139" s="7">
        <v>28720</v>
      </c>
      <c r="NV139" s="7">
        <v>15906</v>
      </c>
      <c r="NW139" s="7">
        <v>108029</v>
      </c>
      <c r="NX139" s="7">
        <v>8527</v>
      </c>
      <c r="NY139" s="7">
        <v>700</v>
      </c>
      <c r="NZ139" s="7">
        <v>3400</v>
      </c>
      <c r="OA139" s="7">
        <v>18225</v>
      </c>
      <c r="OC139" s="7">
        <v>2375</v>
      </c>
      <c r="OF139" s="7">
        <v>53832</v>
      </c>
      <c r="OG139" s="7">
        <v>7802</v>
      </c>
      <c r="OI139" s="7">
        <v>670</v>
      </c>
      <c r="OK139" s="7">
        <v>15497</v>
      </c>
      <c r="OO139" s="7">
        <v>112839</v>
      </c>
      <c r="OQ139" s="7">
        <v>30350</v>
      </c>
      <c r="OS139" s="7">
        <v>4520</v>
      </c>
      <c r="OU139" s="7">
        <v>400</v>
      </c>
      <c r="OV139" s="9"/>
      <c r="OW139" s="150">
        <f t="shared" si="21"/>
        <v>5773300.6299999999</v>
      </c>
      <c r="OX139" s="6">
        <f t="shared" si="22"/>
        <v>28.965710709178936</v>
      </c>
      <c r="OY139" s="153"/>
      <c r="OZ139" s="6"/>
      <c r="PA139" s="13"/>
      <c r="PB139" s="13"/>
      <c r="PC139" s="13"/>
      <c r="PD139" s="13"/>
      <c r="PE139" s="13"/>
      <c r="PF139" s="13"/>
      <c r="PG139" s="13"/>
      <c r="PH139" s="13"/>
      <c r="PI139" s="13"/>
      <c r="PJ139" s="13"/>
      <c r="PK139" s="13"/>
      <c r="PL139" s="13"/>
      <c r="PM139" s="13"/>
      <c r="PN139" s="13"/>
      <c r="PO139" s="13"/>
      <c r="PP139" s="13"/>
      <c r="PQ139" s="13"/>
      <c r="PR139" s="13"/>
      <c r="PS139" s="13"/>
      <c r="PT139" s="13"/>
      <c r="PU139" s="13"/>
    </row>
    <row r="140" spans="1:437" s="7" customFormat="1">
      <c r="A140" s="7" t="s">
        <v>81</v>
      </c>
      <c r="H140" s="7">
        <v>0</v>
      </c>
      <c r="L140" s="7">
        <v>1328</v>
      </c>
      <c r="AD140" s="61"/>
      <c r="AF140" s="7">
        <v>0</v>
      </c>
      <c r="BA140" s="7">
        <v>0</v>
      </c>
      <c r="BK140" s="7">
        <v>0</v>
      </c>
      <c r="BM140" s="7">
        <v>0</v>
      </c>
      <c r="DN140" s="7">
        <v>9786</v>
      </c>
      <c r="EE140" s="7">
        <v>0</v>
      </c>
      <c r="EK140" s="7">
        <v>0</v>
      </c>
      <c r="EL140" s="7">
        <v>12120</v>
      </c>
      <c r="EN140" s="7">
        <v>1960</v>
      </c>
      <c r="EO140" s="7">
        <v>0</v>
      </c>
      <c r="ES140" s="7">
        <v>8158</v>
      </c>
      <c r="FT140" s="7">
        <v>0</v>
      </c>
      <c r="FZ140" s="7">
        <v>0</v>
      </c>
      <c r="GB140" s="7">
        <v>0</v>
      </c>
      <c r="GO140" s="7">
        <v>0</v>
      </c>
      <c r="GR140" s="7">
        <v>88770</v>
      </c>
      <c r="HB140" s="7">
        <v>39854</v>
      </c>
      <c r="HC140" s="7">
        <v>0</v>
      </c>
      <c r="HD140" s="7">
        <v>0</v>
      </c>
      <c r="HF140" s="7">
        <v>551726</v>
      </c>
      <c r="HJ140" s="7">
        <v>0</v>
      </c>
      <c r="HN140" s="7">
        <v>0</v>
      </c>
      <c r="IH140" s="7">
        <v>0</v>
      </c>
      <c r="JM140" s="7">
        <v>0</v>
      </c>
      <c r="KD140" s="7">
        <v>0</v>
      </c>
      <c r="KE140" s="7">
        <v>0</v>
      </c>
      <c r="KM140" s="7">
        <v>0</v>
      </c>
      <c r="KO140" s="7">
        <v>39854</v>
      </c>
      <c r="KR140" s="7">
        <v>0</v>
      </c>
      <c r="KT140" s="7">
        <v>0</v>
      </c>
      <c r="KY140" s="7">
        <v>0</v>
      </c>
      <c r="KZ140" s="7">
        <v>0</v>
      </c>
      <c r="LA140" s="7">
        <v>3646</v>
      </c>
      <c r="LB140" s="7">
        <v>0</v>
      </c>
      <c r="LI140" s="7">
        <v>0</v>
      </c>
      <c r="LJ140" s="7">
        <v>83880</v>
      </c>
      <c r="LL140" s="7">
        <v>3330</v>
      </c>
      <c r="LP140" s="7">
        <v>452104</v>
      </c>
      <c r="ML140" s="7">
        <v>0</v>
      </c>
      <c r="MM140" s="7">
        <v>315</v>
      </c>
      <c r="NB140" s="7">
        <v>0</v>
      </c>
      <c r="NE140" s="7">
        <v>50564</v>
      </c>
      <c r="NF140" s="7">
        <v>0</v>
      </c>
      <c r="NU140" s="7">
        <v>0</v>
      </c>
      <c r="OF140" s="7">
        <v>868806</v>
      </c>
      <c r="OG140" s="7">
        <v>19094</v>
      </c>
      <c r="OS140" s="7">
        <v>0</v>
      </c>
      <c r="OV140" s="9"/>
      <c r="OW140" s="150">
        <f t="shared" si="21"/>
        <v>2235295</v>
      </c>
      <c r="OX140" s="6">
        <f t="shared" si="22"/>
        <v>11.214885984496902</v>
      </c>
      <c r="OY140" s="153"/>
      <c r="OZ140" s="6"/>
      <c r="PA140" s="13"/>
      <c r="PB140" s="13"/>
      <c r="PC140" s="13"/>
      <c r="PD140" s="13"/>
      <c r="PE140" s="13"/>
      <c r="PF140" s="13"/>
      <c r="PG140" s="13"/>
      <c r="PH140" s="13"/>
      <c r="PI140" s="13"/>
      <c r="PJ140" s="13"/>
      <c r="PK140" s="13"/>
      <c r="PL140" s="13"/>
      <c r="PM140" s="13"/>
      <c r="PN140" s="13"/>
      <c r="PO140" s="13"/>
      <c r="PP140" s="13"/>
      <c r="PQ140" s="13"/>
      <c r="PR140" s="13"/>
      <c r="PS140" s="13"/>
      <c r="PT140" s="13"/>
      <c r="PU140" s="13"/>
    </row>
    <row r="141" spans="1:437" s="7" customFormat="1">
      <c r="A141" s="7" t="s">
        <v>82</v>
      </c>
      <c r="D141" s="7">
        <v>136402</v>
      </c>
      <c r="E141" s="7">
        <v>85864</v>
      </c>
      <c r="F141" s="7">
        <v>40696</v>
      </c>
      <c r="G141" s="7">
        <v>40527</v>
      </c>
      <c r="H141" s="7">
        <v>203917</v>
      </c>
      <c r="J141" s="7">
        <v>3344</v>
      </c>
      <c r="L141" s="7">
        <v>6800</v>
      </c>
      <c r="AD141" s="61">
        <v>310823</v>
      </c>
      <c r="AF141" s="7">
        <v>1629</v>
      </c>
      <c r="BA141" s="7">
        <v>1687961</v>
      </c>
      <c r="BK141" s="7">
        <v>0</v>
      </c>
      <c r="BM141" s="7">
        <v>0</v>
      </c>
      <c r="BO141" s="7">
        <v>18397</v>
      </c>
      <c r="BP141" s="7">
        <v>1668725</v>
      </c>
      <c r="BQ141" s="7">
        <v>1062098</v>
      </c>
      <c r="BR141" s="7">
        <v>870445</v>
      </c>
      <c r="BS141" s="7">
        <v>849943</v>
      </c>
      <c r="BT141" s="7">
        <v>1667160</v>
      </c>
      <c r="BU141" s="7">
        <v>1756844</v>
      </c>
      <c r="BV141" s="7">
        <v>1488533</v>
      </c>
      <c r="BW141" s="7">
        <v>742650</v>
      </c>
      <c r="BX141" s="7">
        <v>530508</v>
      </c>
      <c r="BY141" s="7">
        <v>1670459</v>
      </c>
      <c r="BZ141" s="7">
        <v>704278</v>
      </c>
      <c r="CA141" s="7">
        <v>3755619</v>
      </c>
      <c r="CB141" s="7">
        <v>84128</v>
      </c>
      <c r="CF141" s="7">
        <v>-375000</v>
      </c>
      <c r="CG141" s="7">
        <v>392114</v>
      </c>
      <c r="CH141" s="7">
        <v>101386</v>
      </c>
      <c r="CI141" s="7">
        <v>665</v>
      </c>
      <c r="CJ141" s="7">
        <v>34453</v>
      </c>
      <c r="CK141" s="7">
        <v>456</v>
      </c>
      <c r="CL141" s="7">
        <v>51140</v>
      </c>
      <c r="CM141" s="7">
        <v>30809</v>
      </c>
      <c r="CN141" s="7">
        <v>19955</v>
      </c>
      <c r="CO141" s="7">
        <v>476</v>
      </c>
      <c r="CP141" s="7">
        <v>3632</v>
      </c>
      <c r="CQ141" s="7">
        <v>1116</v>
      </c>
      <c r="CR141" s="7">
        <v>37340</v>
      </c>
      <c r="CS141" s="7">
        <v>36672</v>
      </c>
      <c r="CT141" s="7">
        <v>72172</v>
      </c>
      <c r="CU141" s="7">
        <v>12621</v>
      </c>
      <c r="CV141" s="7">
        <v>66616</v>
      </c>
      <c r="CW141" s="7">
        <v>4868</v>
      </c>
      <c r="CX141" s="7">
        <v>11241</v>
      </c>
      <c r="CY141" s="7">
        <v>29258</v>
      </c>
      <c r="CZ141" s="7">
        <v>10080</v>
      </c>
      <c r="DA141" s="7">
        <v>20163</v>
      </c>
      <c r="DC141" s="7">
        <v>17763</v>
      </c>
      <c r="DE141" s="7">
        <v>244350</v>
      </c>
      <c r="DG141" s="7">
        <v>23977</v>
      </c>
      <c r="DI141" s="7">
        <v>5699</v>
      </c>
      <c r="DK141" s="7">
        <v>392034</v>
      </c>
      <c r="DL141" s="7">
        <v>1000</v>
      </c>
      <c r="DN141" s="7">
        <v>4600</v>
      </c>
      <c r="DU141" s="7">
        <v>264410</v>
      </c>
      <c r="DW141" s="7">
        <v>1236</v>
      </c>
      <c r="EE141" s="7">
        <v>0</v>
      </c>
      <c r="EH141" s="7">
        <v>4158</v>
      </c>
      <c r="EJ141" s="7">
        <v>4317</v>
      </c>
      <c r="EK141" s="7">
        <v>12800</v>
      </c>
      <c r="EM141" s="7">
        <v>9500</v>
      </c>
      <c r="EN141" s="7">
        <v>2060</v>
      </c>
      <c r="EO141" s="7">
        <v>5475</v>
      </c>
      <c r="EP141" s="7">
        <v>1100</v>
      </c>
      <c r="EQ141" s="7">
        <v>3580</v>
      </c>
      <c r="ER141" s="7">
        <v>3159</v>
      </c>
      <c r="ES141" s="7">
        <v>23467</v>
      </c>
      <c r="ET141" s="7">
        <v>496</v>
      </c>
      <c r="EV141" s="7">
        <v>20490</v>
      </c>
      <c r="FI141" s="7">
        <v>16703</v>
      </c>
      <c r="FJ141" s="7">
        <v>75874</v>
      </c>
      <c r="FK141" s="7">
        <v>43234</v>
      </c>
      <c r="FM141" s="7">
        <v>9265</v>
      </c>
      <c r="FO141" s="7">
        <v>123090</v>
      </c>
      <c r="FP141" s="7">
        <v>586404</v>
      </c>
      <c r="FQ141" s="7">
        <v>23443</v>
      </c>
      <c r="FR141" s="7">
        <v>9360</v>
      </c>
      <c r="FT141" s="7">
        <v>0</v>
      </c>
      <c r="FW141" s="7">
        <v>6766</v>
      </c>
      <c r="FZ141" s="7">
        <v>0</v>
      </c>
      <c r="GA141" s="7">
        <v>17495</v>
      </c>
      <c r="GB141" s="7">
        <v>0</v>
      </c>
      <c r="GF141" s="7">
        <v>121425</v>
      </c>
      <c r="GI141" s="7">
        <v>42345</v>
      </c>
      <c r="GO141" s="7">
        <v>0</v>
      </c>
      <c r="GP141" s="7">
        <v>10000</v>
      </c>
      <c r="GR141" s="7">
        <v>24786</v>
      </c>
      <c r="HB141" s="7">
        <v>7946</v>
      </c>
      <c r="HC141" s="7">
        <v>0</v>
      </c>
      <c r="HD141" s="7">
        <v>0</v>
      </c>
      <c r="HF141" s="7">
        <v>214296</v>
      </c>
      <c r="HJ141" s="7">
        <v>0</v>
      </c>
      <c r="HL141" s="7">
        <v>395</v>
      </c>
      <c r="HN141" s="7">
        <v>0</v>
      </c>
      <c r="HU141" s="7">
        <v>-2152</v>
      </c>
      <c r="IA141" s="7">
        <v>83980</v>
      </c>
      <c r="IB141" s="7">
        <v>57822</v>
      </c>
      <c r="IF141" s="7">
        <v>11390</v>
      </c>
      <c r="IH141" s="7">
        <v>215212</v>
      </c>
      <c r="JE141" s="7">
        <v>34738</v>
      </c>
      <c r="JF141" s="7">
        <v>55322</v>
      </c>
      <c r="JH141" s="7">
        <v>12645</v>
      </c>
      <c r="JM141" s="7">
        <v>0</v>
      </c>
      <c r="JX141" s="7">
        <v>6065</v>
      </c>
      <c r="KD141" s="7">
        <v>0</v>
      </c>
      <c r="KE141" s="7">
        <v>0</v>
      </c>
      <c r="KF141" s="7">
        <v>103663</v>
      </c>
      <c r="KI141" s="7">
        <v>1239</v>
      </c>
      <c r="KK141" s="7">
        <v>629104</v>
      </c>
      <c r="KM141" s="7">
        <v>1600</v>
      </c>
      <c r="KO141" s="7">
        <v>7946</v>
      </c>
      <c r="KR141" s="7">
        <v>5680</v>
      </c>
      <c r="KT141" s="7">
        <v>0</v>
      </c>
      <c r="KX141" s="7">
        <v>45329</v>
      </c>
      <c r="KY141" s="7">
        <v>174113</v>
      </c>
      <c r="KZ141" s="7">
        <v>0</v>
      </c>
      <c r="LA141" s="7">
        <v>12175</v>
      </c>
      <c r="LB141" s="7">
        <v>314422</v>
      </c>
      <c r="LC141" s="7">
        <v>96492</v>
      </c>
      <c r="LG141" s="7">
        <v>10100</v>
      </c>
      <c r="LH141" s="7">
        <v>7187</v>
      </c>
      <c r="LI141" s="7">
        <v>0</v>
      </c>
      <c r="LJ141" s="7">
        <v>16163</v>
      </c>
      <c r="LL141" s="7">
        <v>17589</v>
      </c>
      <c r="LN141" s="7">
        <v>28637</v>
      </c>
      <c r="LP141" s="7">
        <v>363298</v>
      </c>
      <c r="LQ141" s="7">
        <v>22715</v>
      </c>
      <c r="LR141" s="7">
        <v>183230</v>
      </c>
      <c r="LT141" s="7">
        <v>33329</v>
      </c>
      <c r="LV141" s="7">
        <v>42357</v>
      </c>
      <c r="LY141" s="7">
        <v>18884</v>
      </c>
      <c r="MA141" s="7">
        <v>12920</v>
      </c>
      <c r="MC141" s="7">
        <v>5627</v>
      </c>
      <c r="ML141" s="7">
        <v>0</v>
      </c>
      <c r="MM141" s="7">
        <v>1800</v>
      </c>
      <c r="MP141" s="7">
        <v>17085</v>
      </c>
      <c r="MV141" s="7">
        <v>25550</v>
      </c>
      <c r="MW141" s="7">
        <v>0</v>
      </c>
      <c r="NA141" s="7">
        <v>29552</v>
      </c>
      <c r="NB141" s="7">
        <v>615</v>
      </c>
      <c r="ND141" s="7">
        <v>96493</v>
      </c>
      <c r="NE141" s="7">
        <v>878</v>
      </c>
      <c r="NF141" s="7">
        <v>39828</v>
      </c>
      <c r="NQ141" s="7">
        <v>10816</v>
      </c>
      <c r="NU141" s="7">
        <v>42490</v>
      </c>
      <c r="NW141" s="7">
        <v>392034</v>
      </c>
      <c r="NZ141" s="7">
        <v>29318</v>
      </c>
      <c r="OF141" s="7">
        <v>23017</v>
      </c>
      <c r="OG141" s="7">
        <v>214</v>
      </c>
      <c r="OI141" s="7">
        <v>105494</v>
      </c>
      <c r="OO141" s="7">
        <v>247659</v>
      </c>
      <c r="OP141" s="7">
        <v>306724</v>
      </c>
      <c r="OQ141" s="7">
        <v>1128451</v>
      </c>
      <c r="OR141" s="7">
        <v>56500</v>
      </c>
      <c r="OS141" s="7">
        <v>0</v>
      </c>
      <c r="OU141" s="7">
        <v>3</v>
      </c>
      <c r="OV141" s="9"/>
      <c r="OW141" s="150">
        <f t="shared" si="21"/>
        <v>27511823</v>
      </c>
      <c r="OX141" s="6">
        <f t="shared" si="22"/>
        <v>138.03187416902892</v>
      </c>
      <c r="OY141" s="153"/>
      <c r="OZ141" s="6"/>
      <c r="PA141" s="13"/>
      <c r="PB141" s="13"/>
      <c r="PC141" s="13"/>
      <c r="PD141" s="13"/>
      <c r="PE141" s="13"/>
      <c r="PF141" s="13"/>
      <c r="PG141" s="13"/>
      <c r="PH141" s="13"/>
      <c r="PI141" s="13"/>
      <c r="PJ141" s="13"/>
      <c r="PK141" s="13"/>
      <c r="PL141" s="13"/>
      <c r="PM141" s="13"/>
      <c r="PN141" s="13"/>
      <c r="PO141" s="13"/>
      <c r="PP141" s="13"/>
      <c r="PQ141" s="13"/>
      <c r="PR141" s="13"/>
      <c r="PS141" s="13"/>
      <c r="PT141" s="13"/>
      <c r="PU141" s="13"/>
    </row>
    <row r="142" spans="1:437" s="7" customFormat="1">
      <c r="A142" s="7" t="s">
        <v>100</v>
      </c>
      <c r="D142" s="7">
        <v>43606</v>
      </c>
      <c r="F142" s="7">
        <v>689860</v>
      </c>
      <c r="H142" s="7">
        <v>0</v>
      </c>
      <c r="L142" s="7">
        <v>800</v>
      </c>
      <c r="N142" s="7">
        <v>50959</v>
      </c>
      <c r="R142" s="7">
        <v>34032</v>
      </c>
      <c r="Z142" s="7">
        <v>600</v>
      </c>
      <c r="AA142" s="7">
        <v>100</v>
      </c>
      <c r="AB142" s="7">
        <v>596</v>
      </c>
      <c r="AD142" s="61">
        <v>796795</v>
      </c>
      <c r="AF142" s="7">
        <v>0</v>
      </c>
      <c r="BA142" s="7">
        <v>0</v>
      </c>
      <c r="BH142" s="7">
        <v>19149</v>
      </c>
      <c r="BK142" s="7">
        <v>0</v>
      </c>
      <c r="BM142" s="7">
        <v>44240</v>
      </c>
      <c r="BN142" s="7">
        <v>43578</v>
      </c>
      <c r="BO142" s="7">
        <v>807139</v>
      </c>
      <c r="CF142" s="7">
        <v>57986</v>
      </c>
      <c r="CG142" s="7">
        <v>72139</v>
      </c>
      <c r="CH142" s="7">
        <v>395816</v>
      </c>
      <c r="CI142" s="7">
        <v>286873</v>
      </c>
      <c r="CJ142" s="7">
        <v>409328</v>
      </c>
      <c r="CK142" s="7">
        <v>347375</v>
      </c>
      <c r="CL142" s="7">
        <v>739705</v>
      </c>
      <c r="CM142" s="7">
        <v>178379</v>
      </c>
      <c r="CN142" s="7">
        <v>98296</v>
      </c>
      <c r="CO142" s="7">
        <v>184952</v>
      </c>
      <c r="CP142" s="7">
        <v>206660</v>
      </c>
      <c r="CQ142" s="7">
        <v>214273</v>
      </c>
      <c r="CR142" s="7">
        <v>227298</v>
      </c>
      <c r="CS142" s="7">
        <v>341536</v>
      </c>
      <c r="CT142" s="7">
        <v>415919</v>
      </c>
      <c r="CU142" s="7">
        <v>276023</v>
      </c>
      <c r="CV142" s="7">
        <v>229893</v>
      </c>
      <c r="CW142" s="7">
        <v>381730</v>
      </c>
      <c r="CX142" s="7">
        <v>176558</v>
      </c>
      <c r="CY142" s="7">
        <v>143758</v>
      </c>
      <c r="CZ142" s="7">
        <v>5882</v>
      </c>
      <c r="DA142" s="7">
        <v>143440</v>
      </c>
      <c r="DB142" s="7">
        <v>161732</v>
      </c>
      <c r="DC142" s="7">
        <v>192018</v>
      </c>
      <c r="DD142" s="7">
        <v>75928</v>
      </c>
      <c r="DF142" s="7">
        <v>17727</v>
      </c>
      <c r="DI142" s="7">
        <v>8995</v>
      </c>
      <c r="DJ142" s="7">
        <v>1176</v>
      </c>
      <c r="DN142" s="7">
        <v>433</v>
      </c>
      <c r="DS142" s="7">
        <v>3500</v>
      </c>
      <c r="DU142" s="7">
        <v>2030</v>
      </c>
      <c r="DW142" s="7">
        <v>5835</v>
      </c>
      <c r="DY142" s="7">
        <v>500</v>
      </c>
      <c r="EB142" s="7">
        <v>316820</v>
      </c>
      <c r="EE142" s="7">
        <v>0</v>
      </c>
      <c r="EG142" s="7">
        <v>25543</v>
      </c>
      <c r="EI142" s="7">
        <v>2556</v>
      </c>
      <c r="EJ142" s="7">
        <v>693</v>
      </c>
      <c r="EK142" s="7">
        <v>15832</v>
      </c>
      <c r="EO142" s="7">
        <v>5471</v>
      </c>
      <c r="ET142" s="7">
        <v>8640</v>
      </c>
      <c r="EW142" s="7">
        <v>13150</v>
      </c>
      <c r="EY142" s="7">
        <v>542</v>
      </c>
      <c r="FC142" s="7">
        <v>16353</v>
      </c>
      <c r="FD142" s="7">
        <v>42222</v>
      </c>
      <c r="FE142" s="7">
        <v>22702</v>
      </c>
      <c r="FF142" s="7">
        <v>500</v>
      </c>
      <c r="FK142" s="7">
        <v>102340</v>
      </c>
      <c r="FT142" s="7">
        <v>0</v>
      </c>
      <c r="FZ142" s="7">
        <v>0</v>
      </c>
      <c r="GB142" s="7">
        <v>1000</v>
      </c>
      <c r="GC142" s="7">
        <v>1176</v>
      </c>
      <c r="GJ142" s="7">
        <v>28660</v>
      </c>
      <c r="GK142" s="7">
        <v>450</v>
      </c>
      <c r="GM142" s="7">
        <v>800</v>
      </c>
      <c r="GO142" s="7">
        <v>307679</v>
      </c>
      <c r="GP142" s="7">
        <v>351150</v>
      </c>
      <c r="GR142" s="7">
        <v>1138</v>
      </c>
      <c r="GS142" s="7">
        <v>43450</v>
      </c>
      <c r="GX142" s="7">
        <v>756</v>
      </c>
      <c r="GY142" s="7">
        <v>5596</v>
      </c>
      <c r="GZ142" s="7">
        <v>-14225</v>
      </c>
      <c r="HB142" s="7">
        <v>60327</v>
      </c>
      <c r="HC142" s="7">
        <v>0</v>
      </c>
      <c r="HD142" s="7">
        <v>7662</v>
      </c>
      <c r="HE142" s="7">
        <v>221517</v>
      </c>
      <c r="HF142" s="7" t="s">
        <v>917</v>
      </c>
      <c r="HJ142" s="7">
        <v>0</v>
      </c>
      <c r="HN142" s="7">
        <v>0</v>
      </c>
      <c r="IB142" s="7">
        <v>25214</v>
      </c>
      <c r="ID142" s="7">
        <v>118</v>
      </c>
      <c r="IH142" s="7">
        <v>2512</v>
      </c>
      <c r="II142" s="7">
        <v>6500</v>
      </c>
      <c r="IK142" s="7">
        <v>5400</v>
      </c>
      <c r="IN142" s="7">
        <v>200</v>
      </c>
      <c r="IP142" s="7">
        <v>500</v>
      </c>
      <c r="IQ142" s="7">
        <v>1206</v>
      </c>
      <c r="IS142" s="7">
        <v>69247</v>
      </c>
      <c r="IW142" s="7">
        <v>11000</v>
      </c>
      <c r="IX142" s="7">
        <v>2300</v>
      </c>
      <c r="IZ142" s="7">
        <v>200096</v>
      </c>
      <c r="JC142" s="7">
        <v>180695</v>
      </c>
      <c r="JH142" s="7">
        <v>325</v>
      </c>
      <c r="JM142" s="7">
        <v>0</v>
      </c>
      <c r="JW142" s="7">
        <v>287912</v>
      </c>
      <c r="JX142" s="7">
        <v>500</v>
      </c>
      <c r="JY142" s="7">
        <v>478</v>
      </c>
      <c r="KD142" s="7">
        <v>0</v>
      </c>
      <c r="KE142" s="7">
        <v>1356</v>
      </c>
      <c r="KI142" s="7">
        <v>18507</v>
      </c>
      <c r="KM142" s="7">
        <v>0</v>
      </c>
      <c r="KO142" s="7">
        <v>60327</v>
      </c>
      <c r="KP142" s="7">
        <v>63764</v>
      </c>
      <c r="KQ142" s="7">
        <v>7600</v>
      </c>
      <c r="KR142" s="7">
        <v>0</v>
      </c>
      <c r="KT142" s="7">
        <v>275</v>
      </c>
      <c r="KY142" s="7">
        <v>24448</v>
      </c>
      <c r="KZ142" s="7">
        <v>32</v>
      </c>
      <c r="LA142" s="7">
        <v>41625</v>
      </c>
      <c r="LB142" s="7">
        <v>121488</v>
      </c>
      <c r="LC142" s="7">
        <v>39754</v>
      </c>
      <c r="LF142" s="7">
        <v>1724</v>
      </c>
      <c r="LI142" s="7">
        <v>0</v>
      </c>
      <c r="LJ142" s="7">
        <v>1386</v>
      </c>
      <c r="LL142" s="7">
        <v>322711</v>
      </c>
      <c r="LM142" s="7">
        <v>12000</v>
      </c>
      <c r="LN142" s="7">
        <v>3308</v>
      </c>
      <c r="LQ142" s="7">
        <v>37107</v>
      </c>
      <c r="LR142" s="7">
        <v>38</v>
      </c>
      <c r="LS142" s="7">
        <v>4085</v>
      </c>
      <c r="MA142" s="7">
        <v>260</v>
      </c>
      <c r="MC142" s="7">
        <v>1312</v>
      </c>
      <c r="ME142" s="7">
        <v>4198</v>
      </c>
      <c r="ML142" s="7">
        <v>2000</v>
      </c>
      <c r="MR142" s="7">
        <v>6383</v>
      </c>
      <c r="MX142" s="7">
        <v>3449</v>
      </c>
      <c r="MZ142" s="7">
        <v>68663</v>
      </c>
      <c r="NA142" s="7">
        <v>55560</v>
      </c>
      <c r="NB142" s="7">
        <v>22097</v>
      </c>
      <c r="NC142" s="7">
        <v>250</v>
      </c>
      <c r="NE142" s="7">
        <v>5315</v>
      </c>
      <c r="NF142" s="7">
        <v>68306</v>
      </c>
      <c r="NH142" s="7">
        <v>64344</v>
      </c>
      <c r="NR142" s="7">
        <v>69690</v>
      </c>
      <c r="NS142" s="7">
        <v>12351</v>
      </c>
      <c r="NU142" s="7">
        <v>26724</v>
      </c>
      <c r="NV142" s="7">
        <v>468</v>
      </c>
      <c r="NX142" s="7">
        <v>1500000</v>
      </c>
      <c r="NZ142" s="7">
        <v>16466</v>
      </c>
      <c r="OB142" s="7">
        <v>1813418</v>
      </c>
      <c r="OC142" s="7">
        <v>120</v>
      </c>
      <c r="OF142" s="7">
        <v>38181</v>
      </c>
      <c r="OG142" s="7">
        <v>877</v>
      </c>
      <c r="OM142" s="7">
        <v>68788</v>
      </c>
      <c r="ON142" s="7">
        <v>250</v>
      </c>
      <c r="OR142" s="7">
        <v>815</v>
      </c>
      <c r="OS142" s="7">
        <v>34697</v>
      </c>
      <c r="OV142" s="9"/>
      <c r="OW142" s="150">
        <f t="shared" si="21"/>
        <v>15566367</v>
      </c>
      <c r="OX142" s="6">
        <f t="shared" si="22"/>
        <v>78.099325188771545</v>
      </c>
      <c r="OY142" s="153"/>
      <c r="OZ142" s="6"/>
      <c r="PA142" s="13"/>
      <c r="PB142" s="13"/>
      <c r="PC142" s="13"/>
      <c r="PD142" s="13"/>
      <c r="PE142" s="13"/>
      <c r="PF142" s="13"/>
      <c r="PG142" s="13"/>
      <c r="PH142" s="13"/>
      <c r="PI142" s="13"/>
      <c r="PJ142" s="13"/>
      <c r="PK142" s="13"/>
      <c r="PL142" s="13"/>
      <c r="PM142" s="13"/>
      <c r="PN142" s="13"/>
      <c r="PO142" s="13"/>
      <c r="PP142" s="13"/>
      <c r="PQ142" s="13"/>
      <c r="PR142" s="13"/>
      <c r="PS142" s="13"/>
      <c r="PT142" s="13"/>
      <c r="PU142" s="13"/>
    </row>
    <row r="143" spans="1:437" s="7" customFormat="1">
      <c r="A143" s="7" t="s">
        <v>83</v>
      </c>
      <c r="B143" s="7">
        <v>84892</v>
      </c>
      <c r="C143" s="7">
        <v>25394</v>
      </c>
      <c r="D143" s="7">
        <v>35051</v>
      </c>
      <c r="F143" s="7">
        <v>23034</v>
      </c>
      <c r="G143" s="7">
        <v>0</v>
      </c>
      <c r="H143" s="7">
        <v>0</v>
      </c>
      <c r="I143" s="7">
        <v>17492</v>
      </c>
      <c r="K143" s="7">
        <v>4227</v>
      </c>
      <c r="L143" s="7">
        <v>8583</v>
      </c>
      <c r="M143" s="7">
        <v>147697</v>
      </c>
      <c r="Q143" s="7">
        <v>6409</v>
      </c>
      <c r="T143" s="7">
        <v>153742</v>
      </c>
      <c r="U143" s="7">
        <v>26607</v>
      </c>
      <c r="V143" s="7">
        <v>42175</v>
      </c>
      <c r="W143" s="7">
        <v>48122</v>
      </c>
      <c r="X143" s="7">
        <v>38048</v>
      </c>
      <c r="Y143" s="7">
        <v>82920</v>
      </c>
      <c r="Z143" s="7">
        <v>93259</v>
      </c>
      <c r="AA143" s="7">
        <v>73558</v>
      </c>
      <c r="AB143" s="7">
        <v>39999</v>
      </c>
      <c r="AC143" s="7">
        <v>33151</v>
      </c>
      <c r="AD143" s="61"/>
      <c r="AE143" s="7">
        <v>31159</v>
      </c>
      <c r="AF143" s="7">
        <v>0</v>
      </c>
      <c r="BA143" s="7">
        <v>0</v>
      </c>
      <c r="BB143" s="7">
        <v>2085</v>
      </c>
      <c r="BC143" s="7">
        <v>3235</v>
      </c>
      <c r="BD143" s="7">
        <v>12882</v>
      </c>
      <c r="BE143" s="7">
        <v>7341</v>
      </c>
      <c r="BF143" s="7">
        <v>12162</v>
      </c>
      <c r="BG143" s="7">
        <v>8665</v>
      </c>
      <c r="BH143" s="7">
        <v>1898</v>
      </c>
      <c r="BI143" s="7">
        <v>179718</v>
      </c>
      <c r="BK143" s="7">
        <v>17484</v>
      </c>
      <c r="BL143" s="7">
        <v>262</v>
      </c>
      <c r="BM143" s="7">
        <v>0</v>
      </c>
      <c r="CC143" s="7">
        <v>723271</v>
      </c>
      <c r="CE143" s="7">
        <v>378333</v>
      </c>
      <c r="CF143" s="7">
        <v>154645</v>
      </c>
      <c r="CG143" s="7">
        <v>151153</v>
      </c>
      <c r="DD143" s="7">
        <v>9768</v>
      </c>
      <c r="DF143" s="7">
        <v>2735</v>
      </c>
      <c r="DJ143" s="7">
        <v>1847</v>
      </c>
      <c r="DM143" s="7">
        <v>684279</v>
      </c>
      <c r="DO143" s="7">
        <v>46170</v>
      </c>
      <c r="DR143" s="7">
        <v>48714</v>
      </c>
      <c r="DS143" s="7">
        <v>13957</v>
      </c>
      <c r="DV143" s="7">
        <v>36860</v>
      </c>
      <c r="DX143" s="7">
        <v>284094</v>
      </c>
      <c r="DZ143" s="7">
        <v>973630</v>
      </c>
      <c r="EA143" s="7">
        <v>10407</v>
      </c>
      <c r="EB143" s="7">
        <v>14112</v>
      </c>
      <c r="EC143" s="7">
        <v>114147</v>
      </c>
      <c r="ED143" s="7">
        <v>10450</v>
      </c>
      <c r="EE143" s="7">
        <v>189898</v>
      </c>
      <c r="EF143" s="7">
        <v>9408</v>
      </c>
      <c r="EI143" s="7">
        <v>2191</v>
      </c>
      <c r="EK143" s="7">
        <v>0</v>
      </c>
      <c r="EL143" s="7">
        <v>42405</v>
      </c>
      <c r="ET143" s="7">
        <v>24296</v>
      </c>
      <c r="EX143" s="7">
        <v>48346</v>
      </c>
      <c r="EY143" s="7">
        <v>22719</v>
      </c>
      <c r="EZ143" s="7">
        <v>17620</v>
      </c>
      <c r="FA143" s="7">
        <v>21146</v>
      </c>
      <c r="FB143" s="7">
        <v>437945</v>
      </c>
      <c r="FC143" s="7">
        <v>9260</v>
      </c>
      <c r="FD143" s="7">
        <v>2688</v>
      </c>
      <c r="FF143" s="7">
        <v>5029</v>
      </c>
      <c r="FG143" s="7">
        <v>6201</v>
      </c>
      <c r="FH143" s="7">
        <v>28999</v>
      </c>
      <c r="FL143" s="7">
        <v>8688</v>
      </c>
      <c r="FN143" s="7">
        <v>56923</v>
      </c>
      <c r="FS143" s="7">
        <v>9335</v>
      </c>
      <c r="FT143" s="7">
        <v>86050</v>
      </c>
      <c r="FU143" s="7">
        <v>600</v>
      </c>
      <c r="FV143" s="7">
        <v>142142</v>
      </c>
      <c r="FW143" s="7">
        <v>279222</v>
      </c>
      <c r="FX143" s="7">
        <v>38671</v>
      </c>
      <c r="FY143" s="7">
        <v>83717</v>
      </c>
      <c r="FZ143" s="7">
        <v>9239</v>
      </c>
      <c r="GB143" s="7">
        <v>29838</v>
      </c>
      <c r="GC143" s="7">
        <v>1847</v>
      </c>
      <c r="GD143" s="7">
        <v>437218</v>
      </c>
      <c r="GE143" s="7">
        <v>264812</v>
      </c>
      <c r="GF143" s="7">
        <v>160000</v>
      </c>
      <c r="GH143" s="7">
        <v>411003</v>
      </c>
      <c r="GJ143" s="7">
        <v>128088</v>
      </c>
      <c r="GK143" s="7">
        <v>35982</v>
      </c>
      <c r="GL143" s="7">
        <v>46118</v>
      </c>
      <c r="GM143" s="7">
        <v>1306</v>
      </c>
      <c r="GN143" s="7">
        <v>1268</v>
      </c>
      <c r="GO143" s="7">
        <v>2384</v>
      </c>
      <c r="GP143" s="7">
        <v>3548</v>
      </c>
      <c r="GQ143" s="7">
        <v>45291</v>
      </c>
      <c r="GR143" s="7">
        <v>1610</v>
      </c>
      <c r="GS143" s="7">
        <v>6459</v>
      </c>
      <c r="GV143" s="7">
        <v>202433</v>
      </c>
      <c r="GX143" s="7">
        <v>29572</v>
      </c>
      <c r="GY143" s="7">
        <v>89578</v>
      </c>
      <c r="GZ143" s="7">
        <v>99929</v>
      </c>
      <c r="HB143" s="7">
        <v>0</v>
      </c>
      <c r="HC143" s="7">
        <v>1578</v>
      </c>
      <c r="HD143" s="7">
        <v>5357</v>
      </c>
      <c r="HH143" s="7">
        <v>30311</v>
      </c>
      <c r="HI143" s="7">
        <v>85292</v>
      </c>
      <c r="HJ143" s="7">
        <v>23327</v>
      </c>
      <c r="HK143" s="7">
        <v>88855</v>
      </c>
      <c r="HM143" s="7">
        <v>6200</v>
      </c>
      <c r="HN143" s="7">
        <v>231311</v>
      </c>
      <c r="HO143" s="7">
        <v>33985</v>
      </c>
      <c r="HP143" s="7">
        <v>132374</v>
      </c>
      <c r="HQ143" s="7">
        <v>64877</v>
      </c>
      <c r="HR143" s="7">
        <v>5647</v>
      </c>
      <c r="HT143" s="7">
        <v>21333</v>
      </c>
      <c r="HU143" s="7">
        <v>44677</v>
      </c>
      <c r="HV143" s="7">
        <v>12700</v>
      </c>
      <c r="HX143" s="7">
        <v>77015</v>
      </c>
      <c r="HY143" s="7">
        <v>51184</v>
      </c>
      <c r="HZ143" s="7">
        <v>10231</v>
      </c>
      <c r="IA143" s="7">
        <v>282890</v>
      </c>
      <c r="IG143" s="7">
        <v>12500</v>
      </c>
      <c r="IH143" s="7">
        <v>0</v>
      </c>
      <c r="II143" s="7">
        <v>28184</v>
      </c>
      <c r="IJ143" s="7">
        <v>27491</v>
      </c>
      <c r="IK143" s="7">
        <v>50774</v>
      </c>
      <c r="IL143" s="7">
        <v>78658</v>
      </c>
      <c r="IM143" s="7">
        <v>49261</v>
      </c>
      <c r="IN143" s="7">
        <v>68315</v>
      </c>
      <c r="IO143" s="7">
        <v>95683</v>
      </c>
      <c r="IP143" s="7">
        <v>47589</v>
      </c>
      <c r="IQ143" s="7">
        <v>91368</v>
      </c>
      <c r="IR143" s="7">
        <v>38484</v>
      </c>
      <c r="IS143" s="7">
        <v>96369</v>
      </c>
      <c r="IT143" s="7">
        <v>18052</v>
      </c>
      <c r="IU143" s="7">
        <v>41696</v>
      </c>
      <c r="IV143" s="7">
        <v>19571</v>
      </c>
      <c r="IW143" s="7">
        <v>49935</v>
      </c>
      <c r="IX143" s="7">
        <v>8573</v>
      </c>
      <c r="IY143" s="7">
        <v>526</v>
      </c>
      <c r="IZ143" s="7">
        <v>206690</v>
      </c>
      <c r="JA143" s="7">
        <v>234082</v>
      </c>
      <c r="JB143" s="7">
        <v>147681</v>
      </c>
      <c r="JC143" s="7">
        <v>1013408</v>
      </c>
      <c r="JD143" s="7">
        <v>48872</v>
      </c>
      <c r="JG143" s="7">
        <v>166222</v>
      </c>
      <c r="JI143" s="7">
        <v>539568.73</v>
      </c>
      <c r="JJ143" s="7">
        <v>225466</v>
      </c>
      <c r="JK143" s="7">
        <v>1466397.59</v>
      </c>
      <c r="JL143" s="7">
        <v>769701</v>
      </c>
      <c r="JM143" s="7">
        <v>736525</v>
      </c>
      <c r="JN143" s="7">
        <v>635989</v>
      </c>
      <c r="JO143" s="7">
        <v>325783</v>
      </c>
      <c r="JP143" s="7">
        <v>943434.03</v>
      </c>
      <c r="JQ143" s="7">
        <v>720175</v>
      </c>
      <c r="JR143" s="7">
        <v>1065565</v>
      </c>
      <c r="JS143" s="7">
        <v>459533</v>
      </c>
      <c r="JT143" s="7">
        <v>274057</v>
      </c>
      <c r="JU143" s="7">
        <v>808515</v>
      </c>
      <c r="JV143" s="7">
        <v>318055</v>
      </c>
      <c r="JW143" s="7">
        <v>2320918</v>
      </c>
      <c r="JZ143" s="7">
        <v>347</v>
      </c>
      <c r="KA143" s="7">
        <v>618409</v>
      </c>
      <c r="KD143" s="7">
        <v>2151</v>
      </c>
      <c r="KE143" s="7">
        <v>0</v>
      </c>
      <c r="KF143" s="7">
        <v>393019</v>
      </c>
      <c r="KH143" s="7">
        <v>166684</v>
      </c>
      <c r="KJ143" s="7">
        <v>28742</v>
      </c>
      <c r="KL143" s="7">
        <v>7889</v>
      </c>
      <c r="KM143" s="7">
        <v>96502</v>
      </c>
      <c r="KN143" s="7">
        <v>1081898</v>
      </c>
      <c r="KO143" s="7">
        <v>0</v>
      </c>
      <c r="KP143" s="7">
        <v>-1128</v>
      </c>
      <c r="KR143" s="7">
        <v>0</v>
      </c>
      <c r="KS143" s="7">
        <v>19411</v>
      </c>
      <c r="KT143" s="7">
        <v>91428</v>
      </c>
      <c r="KU143" s="7">
        <v>112276</v>
      </c>
      <c r="KW143" s="7">
        <v>259278</v>
      </c>
      <c r="KY143" s="7">
        <v>67924</v>
      </c>
      <c r="KZ143" s="7">
        <v>5669</v>
      </c>
      <c r="LB143" s="7">
        <v>0</v>
      </c>
      <c r="LD143" s="7">
        <v>17111</v>
      </c>
      <c r="LE143" s="7">
        <v>531936</v>
      </c>
      <c r="LF143" s="7">
        <v>7449</v>
      </c>
      <c r="LG143" s="7">
        <v>8823</v>
      </c>
      <c r="LI143" s="7">
        <v>0</v>
      </c>
      <c r="LJ143" s="7">
        <v>41224</v>
      </c>
      <c r="LK143" s="7">
        <v>117907</v>
      </c>
      <c r="LM143" s="7">
        <v>182571</v>
      </c>
      <c r="LO143" s="7">
        <v>14742</v>
      </c>
      <c r="LQ143" s="7">
        <v>38677</v>
      </c>
      <c r="LU143" s="7">
        <v>14236</v>
      </c>
      <c r="LX143" s="7">
        <v>19147</v>
      </c>
      <c r="LZ143" s="7">
        <v>2232156</v>
      </c>
      <c r="MA143" s="7">
        <v>2855</v>
      </c>
      <c r="MB143" s="7">
        <v>825</v>
      </c>
      <c r="MG143" s="7">
        <v>85927</v>
      </c>
      <c r="MH143" s="7">
        <v>122</v>
      </c>
      <c r="MI143" s="7">
        <v>507</v>
      </c>
      <c r="MJ143" s="7">
        <v>798</v>
      </c>
      <c r="MK143" s="7">
        <v>202</v>
      </c>
      <c r="ML143" s="7">
        <v>11291</v>
      </c>
      <c r="MN143" s="7">
        <v>145010</v>
      </c>
      <c r="MQ143" s="7">
        <v>33396</v>
      </c>
      <c r="MR143" s="7">
        <v>154909</v>
      </c>
      <c r="MS143" s="7">
        <v>7195</v>
      </c>
      <c r="MT143" s="7">
        <v>20514</v>
      </c>
      <c r="MU143" s="7">
        <v>30</v>
      </c>
      <c r="MY143" s="7">
        <v>633526</v>
      </c>
      <c r="NE143" s="7">
        <v>6223</v>
      </c>
      <c r="NG143" s="7">
        <v>63838</v>
      </c>
      <c r="NH143" s="7">
        <v>198360</v>
      </c>
      <c r="NI143" s="7">
        <v>16022</v>
      </c>
      <c r="NJ143" s="7">
        <v>136728</v>
      </c>
      <c r="NK143" s="7">
        <v>4428</v>
      </c>
      <c r="NL143" s="7">
        <v>126781</v>
      </c>
      <c r="NM143" s="7">
        <v>629476</v>
      </c>
      <c r="NN143" s="7">
        <v>137430</v>
      </c>
      <c r="NP143" s="7">
        <v>23444</v>
      </c>
      <c r="NS143" s="7">
        <v>50509</v>
      </c>
      <c r="NT143" s="7">
        <v>829</v>
      </c>
      <c r="NU143" s="7">
        <v>291039</v>
      </c>
      <c r="NX143" s="7">
        <v>7132</v>
      </c>
      <c r="NY143" s="7">
        <v>178957</v>
      </c>
      <c r="NZ143" s="7">
        <v>67934</v>
      </c>
      <c r="OA143" s="7">
        <v>304277</v>
      </c>
      <c r="OC143" s="7">
        <v>112429.13</v>
      </c>
      <c r="OE143" s="7">
        <v>2413</v>
      </c>
      <c r="OG143" s="7">
        <v>11358</v>
      </c>
      <c r="OH143" s="7">
        <v>12168</v>
      </c>
      <c r="OJ143" s="7">
        <v>30601</v>
      </c>
      <c r="OK143" s="7">
        <v>408676</v>
      </c>
      <c r="OL143" s="7">
        <v>99311</v>
      </c>
      <c r="OR143" s="7">
        <v>12121</v>
      </c>
      <c r="OS143" s="7">
        <v>66648</v>
      </c>
      <c r="OV143" s="9"/>
      <c r="OW143" s="150">
        <f t="shared" si="21"/>
        <v>34232372.480000004</v>
      </c>
      <c r="OX143" s="6">
        <f t="shared" si="22"/>
        <v>171.75010651481327</v>
      </c>
      <c r="OY143" s="153"/>
      <c r="OZ143" s="6"/>
      <c r="PA143" s="13"/>
      <c r="PB143" s="13"/>
      <c r="PC143" s="13"/>
      <c r="PD143" s="13"/>
      <c r="PE143" s="13"/>
      <c r="PF143" s="13"/>
      <c r="PG143" s="13"/>
      <c r="PH143" s="13"/>
      <c r="PI143" s="13"/>
      <c r="PJ143" s="13"/>
      <c r="PK143" s="13"/>
      <c r="PL143" s="13"/>
      <c r="PM143" s="13"/>
      <c r="PN143" s="13"/>
      <c r="PO143" s="13"/>
      <c r="PP143" s="13"/>
      <c r="PQ143" s="13"/>
      <c r="PR143" s="13"/>
      <c r="PS143" s="13"/>
      <c r="PT143" s="13"/>
      <c r="PU143" s="13"/>
    </row>
    <row r="144" spans="1:437" s="7" customFormat="1">
      <c r="A144" s="7" t="s">
        <v>959</v>
      </c>
      <c r="B144" s="7">
        <v>91292</v>
      </c>
      <c r="C144" s="7">
        <v>99274</v>
      </c>
      <c r="D144" s="7">
        <v>220392</v>
      </c>
      <c r="E144" s="7">
        <v>301982</v>
      </c>
      <c r="F144" s="7">
        <v>887821</v>
      </c>
      <c r="G144" s="7">
        <v>127886</v>
      </c>
      <c r="H144" s="7">
        <v>244566</v>
      </c>
      <c r="I144" s="7">
        <v>20192</v>
      </c>
      <c r="J144" s="7">
        <v>55139</v>
      </c>
      <c r="K144" s="7">
        <v>6227</v>
      </c>
      <c r="L144" s="7">
        <v>61241</v>
      </c>
      <c r="M144" s="7">
        <v>184968</v>
      </c>
      <c r="N144" s="7">
        <v>103336</v>
      </c>
      <c r="O144" s="7">
        <v>0</v>
      </c>
      <c r="P144" s="7">
        <v>0</v>
      </c>
      <c r="Q144" s="7">
        <v>8209</v>
      </c>
      <c r="R144" s="7">
        <v>170789</v>
      </c>
      <c r="S144" s="7">
        <v>18086</v>
      </c>
      <c r="T144" s="7">
        <v>153742</v>
      </c>
      <c r="U144" s="7">
        <v>26607</v>
      </c>
      <c r="V144" s="7">
        <v>42175</v>
      </c>
      <c r="W144" s="7">
        <v>60122</v>
      </c>
      <c r="X144" s="7">
        <v>38048</v>
      </c>
      <c r="Y144" s="7">
        <v>82920</v>
      </c>
      <c r="Z144" s="7">
        <v>93859</v>
      </c>
      <c r="AA144" s="7">
        <v>73658</v>
      </c>
      <c r="AB144" s="7">
        <v>40595</v>
      </c>
      <c r="AC144" s="7">
        <v>33151</v>
      </c>
      <c r="AD144" s="81">
        <f>SUM(AD131:AD143)</f>
        <v>5320828</v>
      </c>
      <c r="AE144" s="7">
        <v>135249</v>
      </c>
      <c r="AF144" s="7">
        <v>137032</v>
      </c>
      <c r="AG144" s="7">
        <v>1066306</v>
      </c>
      <c r="AH144" s="7">
        <v>607324</v>
      </c>
      <c r="AI144" s="7">
        <v>839570</v>
      </c>
      <c r="AJ144" s="7">
        <v>830612</v>
      </c>
      <c r="AK144" s="7">
        <v>932246</v>
      </c>
      <c r="AL144" s="7">
        <v>912476</v>
      </c>
      <c r="AM144" s="7">
        <v>1005815</v>
      </c>
      <c r="AN144" s="7">
        <v>2212866</v>
      </c>
      <c r="AO144" s="7">
        <v>446139</v>
      </c>
      <c r="AP144" s="7">
        <v>557141</v>
      </c>
      <c r="AQ144" s="7">
        <v>1344269</v>
      </c>
      <c r="AR144" s="7">
        <v>927660</v>
      </c>
      <c r="AS144" s="7">
        <v>774914</v>
      </c>
      <c r="AT144" s="7">
        <v>1171690</v>
      </c>
      <c r="AU144" s="7">
        <v>1035403</v>
      </c>
      <c r="AV144" s="7">
        <v>427888</v>
      </c>
      <c r="AW144" s="7">
        <v>880206</v>
      </c>
      <c r="AX144" s="7">
        <v>800734</v>
      </c>
      <c r="AY144" s="7">
        <v>1962608</v>
      </c>
      <c r="AZ144" s="7">
        <v>969691</v>
      </c>
      <c r="BA144" s="7">
        <v>1732496</v>
      </c>
      <c r="BB144" s="7">
        <v>18231</v>
      </c>
      <c r="BC144" s="7">
        <v>27690</v>
      </c>
      <c r="BD144" s="7">
        <v>62193</v>
      </c>
      <c r="BE144" s="7">
        <v>55099</v>
      </c>
      <c r="BF144" s="7">
        <v>66856</v>
      </c>
      <c r="BG144" s="7">
        <v>54598</v>
      </c>
      <c r="BH144" s="7">
        <v>56121</v>
      </c>
      <c r="BI144" s="7">
        <v>180442</v>
      </c>
      <c r="BJ144" s="7">
        <v>430408</v>
      </c>
      <c r="BK144" s="7">
        <v>17484</v>
      </c>
      <c r="BL144" s="7">
        <v>262</v>
      </c>
      <c r="BM144" s="7">
        <v>175875</v>
      </c>
      <c r="BN144" s="7">
        <v>455846</v>
      </c>
      <c r="BO144" s="7">
        <v>1620878</v>
      </c>
      <c r="BP144" s="7">
        <v>1738629</v>
      </c>
      <c r="BQ144" s="7">
        <v>1599089</v>
      </c>
      <c r="BR144" s="7">
        <v>1179919</v>
      </c>
      <c r="BS144" s="7">
        <v>1219557</v>
      </c>
      <c r="BT144" s="7">
        <v>1672283</v>
      </c>
      <c r="BU144" s="7">
        <v>2351850</v>
      </c>
      <c r="BV144" s="7">
        <v>2023875</v>
      </c>
      <c r="BW144" s="7">
        <v>1523449</v>
      </c>
      <c r="BX144" s="7">
        <v>704714</v>
      </c>
      <c r="BY144" s="7">
        <v>1677756</v>
      </c>
      <c r="BZ144" s="7">
        <v>992209</v>
      </c>
      <c r="CA144" s="7">
        <v>4598048</v>
      </c>
      <c r="CB144" s="7">
        <v>85710</v>
      </c>
      <c r="CC144" s="7">
        <v>745508</v>
      </c>
      <c r="CD144" s="7">
        <v>7300</v>
      </c>
      <c r="CE144" s="7">
        <v>615407</v>
      </c>
      <c r="CF144" s="7">
        <v>144228</v>
      </c>
      <c r="CG144" s="7">
        <v>806285</v>
      </c>
      <c r="CH144" s="7">
        <v>1042817</v>
      </c>
      <c r="CI144" s="7">
        <v>906186</v>
      </c>
      <c r="CJ144" s="7">
        <v>1222017</v>
      </c>
      <c r="CK144" s="7">
        <v>751611</v>
      </c>
      <c r="CL144" s="7">
        <v>1805495</v>
      </c>
      <c r="CM144" s="7">
        <v>1183750</v>
      </c>
      <c r="CN144" s="7">
        <v>223139</v>
      </c>
      <c r="CO144" s="7">
        <v>721156</v>
      </c>
      <c r="CP144" s="7">
        <v>864632</v>
      </c>
      <c r="CQ144" s="7">
        <v>988988</v>
      </c>
      <c r="CR144" s="7">
        <v>1119004</v>
      </c>
      <c r="CS144" s="7">
        <v>948569</v>
      </c>
      <c r="CT144" s="7">
        <v>1058521</v>
      </c>
      <c r="CU144" s="7">
        <v>805111</v>
      </c>
      <c r="CV144" s="7">
        <v>752324</v>
      </c>
      <c r="CW144" s="7">
        <v>1188211</v>
      </c>
      <c r="CX144" s="7">
        <v>887076</v>
      </c>
      <c r="CY144" s="7">
        <v>258472</v>
      </c>
      <c r="CZ144" s="7">
        <v>386457</v>
      </c>
      <c r="DA144" s="7">
        <v>886514</v>
      </c>
      <c r="DB144" s="7">
        <v>953393</v>
      </c>
      <c r="DC144" s="7">
        <v>703587</v>
      </c>
      <c r="DD144" s="7">
        <v>229794</v>
      </c>
      <c r="DE144" s="7">
        <v>591936</v>
      </c>
      <c r="DF144" s="7">
        <v>43844</v>
      </c>
      <c r="DG144" s="7">
        <v>65405</v>
      </c>
      <c r="DH144" s="7">
        <v>27713</v>
      </c>
      <c r="DI144" s="7">
        <v>227621</v>
      </c>
      <c r="DJ144" s="7">
        <v>39605</v>
      </c>
      <c r="DK144" s="7">
        <v>847487</v>
      </c>
      <c r="DL144" s="7">
        <v>4727</v>
      </c>
      <c r="DM144" s="7">
        <v>713234</v>
      </c>
      <c r="DN144" s="7">
        <v>56377</v>
      </c>
      <c r="DO144" s="7">
        <v>46170</v>
      </c>
      <c r="DP144" s="7">
        <v>521653</v>
      </c>
      <c r="DQ144" s="7">
        <v>0</v>
      </c>
      <c r="DR144" s="7">
        <v>60822</v>
      </c>
      <c r="DS144" s="7">
        <v>20152</v>
      </c>
      <c r="DT144" s="7">
        <v>83535</v>
      </c>
      <c r="DU144" s="7">
        <v>339589</v>
      </c>
      <c r="DV144" s="7">
        <v>114544</v>
      </c>
      <c r="DW144" s="7">
        <v>72968</v>
      </c>
      <c r="DX144" s="7">
        <v>525774</v>
      </c>
      <c r="DY144" s="7">
        <v>64768</v>
      </c>
      <c r="DZ144" s="7">
        <v>1088473</v>
      </c>
      <c r="EA144" s="7">
        <v>11097</v>
      </c>
      <c r="EB144" s="7">
        <v>626856</v>
      </c>
      <c r="EC144" s="7">
        <v>137350</v>
      </c>
      <c r="ED144" s="7">
        <v>26084</v>
      </c>
      <c r="EE144" s="7">
        <v>189898</v>
      </c>
      <c r="EF144" s="7">
        <v>143835</v>
      </c>
      <c r="EG144" s="7">
        <v>43757</v>
      </c>
      <c r="EH144" s="7">
        <v>10339</v>
      </c>
      <c r="EI144" s="7">
        <v>218515</v>
      </c>
      <c r="EJ144" s="7">
        <v>5010</v>
      </c>
      <c r="EK144" s="7">
        <v>53063</v>
      </c>
      <c r="EL144" s="7">
        <v>73663</v>
      </c>
      <c r="EM144" s="7">
        <v>35287</v>
      </c>
      <c r="EN144" s="7">
        <v>165198</v>
      </c>
      <c r="EO144" s="7">
        <v>238719</v>
      </c>
      <c r="EP144" s="7">
        <v>30911</v>
      </c>
      <c r="EQ144" s="7">
        <v>64108</v>
      </c>
      <c r="ER144" s="7">
        <v>26990</v>
      </c>
      <c r="ES144" s="7">
        <v>69026</v>
      </c>
      <c r="ET144" s="7">
        <v>404311</v>
      </c>
      <c r="EU144" s="7">
        <v>0</v>
      </c>
      <c r="EV144" s="7">
        <v>38039</v>
      </c>
      <c r="EW144" s="7">
        <v>110408</v>
      </c>
      <c r="EX144" s="7">
        <v>65992</v>
      </c>
      <c r="EY144" s="7">
        <v>33658</v>
      </c>
      <c r="EZ144" s="7">
        <v>33401</v>
      </c>
      <c r="FA144" s="7">
        <v>171246</v>
      </c>
      <c r="FB144" s="7">
        <v>461251</v>
      </c>
      <c r="FC144" s="7">
        <v>75974</v>
      </c>
      <c r="FD144" s="7">
        <v>66449</v>
      </c>
      <c r="FE144" s="7">
        <v>157410</v>
      </c>
      <c r="FF144" s="7">
        <v>6674</v>
      </c>
      <c r="FG144" s="7">
        <v>7001</v>
      </c>
      <c r="FH144" s="7">
        <v>50240</v>
      </c>
      <c r="FI144" s="7">
        <v>40460</v>
      </c>
      <c r="FJ144" s="7">
        <v>103317</v>
      </c>
      <c r="FK144" s="7">
        <v>207085</v>
      </c>
      <c r="FL144" s="7">
        <v>17092</v>
      </c>
      <c r="FM144" s="7">
        <v>12563</v>
      </c>
      <c r="FN144" s="7">
        <v>60624</v>
      </c>
      <c r="FO144" s="7">
        <v>210901</v>
      </c>
      <c r="FP144" s="7">
        <v>596500</v>
      </c>
      <c r="FQ144" s="7">
        <v>25011</v>
      </c>
      <c r="FR144" s="7">
        <v>25054</v>
      </c>
      <c r="FS144" s="7">
        <v>56666</v>
      </c>
      <c r="FT144" s="7">
        <v>259553</v>
      </c>
      <c r="FU144" s="7">
        <v>2408</v>
      </c>
      <c r="FV144" s="7">
        <v>1213877</v>
      </c>
      <c r="FW144" s="7">
        <v>323573</v>
      </c>
      <c r="FX144" s="7">
        <v>64480</v>
      </c>
      <c r="FY144" s="7">
        <v>83717</v>
      </c>
      <c r="FZ144" s="7">
        <v>560513</v>
      </c>
      <c r="GA144" s="7">
        <v>29115</v>
      </c>
      <c r="GB144" s="7">
        <v>52637</v>
      </c>
      <c r="GC144" s="7">
        <v>39605</v>
      </c>
      <c r="GD144" s="7">
        <v>499560</v>
      </c>
      <c r="GE144" s="7">
        <v>265220</v>
      </c>
      <c r="GF144" s="7">
        <v>386687</v>
      </c>
      <c r="GG144" s="7">
        <v>15279</v>
      </c>
      <c r="GH144" s="7">
        <v>437914</v>
      </c>
      <c r="GI144" s="7">
        <v>44895</v>
      </c>
      <c r="GJ144" s="7">
        <v>194833</v>
      </c>
      <c r="GK144" s="7">
        <v>38428</v>
      </c>
      <c r="GL144" s="7">
        <v>225487</v>
      </c>
      <c r="GM144" s="7">
        <v>2106</v>
      </c>
      <c r="GN144" s="7">
        <v>9837</v>
      </c>
      <c r="GO144" s="7">
        <v>325581</v>
      </c>
      <c r="GP144" s="7">
        <v>366102</v>
      </c>
      <c r="GQ144" s="7">
        <v>51793</v>
      </c>
      <c r="GR144" s="7">
        <v>126772</v>
      </c>
      <c r="GS144" s="7">
        <v>52059</v>
      </c>
      <c r="GT144" s="7">
        <v>55805</v>
      </c>
      <c r="GU144" s="7">
        <v>300833</v>
      </c>
      <c r="GV144" s="7">
        <v>337769</v>
      </c>
      <c r="GW144" s="7">
        <v>15619</v>
      </c>
      <c r="GX144" s="7">
        <v>188356</v>
      </c>
      <c r="GY144" s="7">
        <v>464438</v>
      </c>
      <c r="GZ144" s="7">
        <v>599977</v>
      </c>
      <c r="HA144" s="7">
        <v>169255</v>
      </c>
      <c r="HB144" s="7">
        <v>997576</v>
      </c>
      <c r="HC144" s="7">
        <v>10779</v>
      </c>
      <c r="HD144" s="7">
        <v>16127</v>
      </c>
      <c r="HE144" s="7">
        <v>538573</v>
      </c>
      <c r="HF144" s="7">
        <v>955183</v>
      </c>
      <c r="HG144" s="7">
        <v>25</v>
      </c>
      <c r="HH144" s="7">
        <v>714262</v>
      </c>
      <c r="HI144" s="7">
        <v>185400</v>
      </c>
      <c r="HJ144" s="7">
        <v>27956</v>
      </c>
      <c r="HK144" s="7">
        <v>643539</v>
      </c>
      <c r="HL144" s="7">
        <v>84141</v>
      </c>
      <c r="HM144" s="7">
        <v>6200</v>
      </c>
      <c r="HN144" s="7">
        <v>231311</v>
      </c>
      <c r="HO144" s="7">
        <v>39919</v>
      </c>
      <c r="HP144" s="7">
        <v>139867</v>
      </c>
      <c r="HQ144" s="7">
        <v>71710</v>
      </c>
      <c r="HR144" s="7">
        <v>70641</v>
      </c>
      <c r="HS144" s="7">
        <v>111300</v>
      </c>
      <c r="HT144" s="7">
        <v>76046</v>
      </c>
      <c r="HU144" s="7">
        <v>509470</v>
      </c>
      <c r="HV144" s="7">
        <v>127786</v>
      </c>
      <c r="HW144" s="7">
        <v>10262</v>
      </c>
      <c r="HX144" s="7">
        <v>556501</v>
      </c>
      <c r="HY144" s="7">
        <v>192614</v>
      </c>
      <c r="HZ144" s="7">
        <v>22145</v>
      </c>
      <c r="IA144" s="7">
        <v>386282</v>
      </c>
      <c r="IB144" s="7">
        <v>89952</v>
      </c>
      <c r="IC144" s="7">
        <v>401</v>
      </c>
      <c r="ID144" s="7">
        <v>7746</v>
      </c>
      <c r="IE144" s="7">
        <v>48</v>
      </c>
      <c r="IF144" s="7">
        <v>175972</v>
      </c>
      <c r="IG144" s="7">
        <v>25358</v>
      </c>
      <c r="IH144" s="7">
        <v>348724</v>
      </c>
      <c r="II144" s="7">
        <v>34684</v>
      </c>
      <c r="IJ144" s="7">
        <v>27491</v>
      </c>
      <c r="IK144" s="7">
        <v>56174</v>
      </c>
      <c r="IL144" s="7">
        <v>83658</v>
      </c>
      <c r="IM144" s="7">
        <v>49261</v>
      </c>
      <c r="IN144" s="7">
        <v>68515</v>
      </c>
      <c r="IO144" s="7">
        <v>95683</v>
      </c>
      <c r="IP144" s="7">
        <v>48089</v>
      </c>
      <c r="IQ144" s="7">
        <v>186324</v>
      </c>
      <c r="IR144" s="7">
        <v>38484</v>
      </c>
      <c r="IS144" s="7">
        <v>165616</v>
      </c>
      <c r="IT144" s="7">
        <v>18052</v>
      </c>
      <c r="IU144" s="7">
        <v>41696</v>
      </c>
      <c r="IV144" s="7">
        <v>19571</v>
      </c>
      <c r="IW144" s="7">
        <v>60935</v>
      </c>
      <c r="IX144" s="7">
        <v>10873</v>
      </c>
      <c r="IY144" s="7">
        <v>6227</v>
      </c>
      <c r="IZ144" s="7">
        <v>1750351</v>
      </c>
      <c r="JA144" s="7">
        <v>342765</v>
      </c>
      <c r="JB144" s="7">
        <v>376517</v>
      </c>
      <c r="JC144" s="7">
        <v>1613259</v>
      </c>
      <c r="JD144" s="7">
        <v>61058</v>
      </c>
      <c r="JE144" s="7">
        <v>254010</v>
      </c>
      <c r="JF144" s="7">
        <v>210200</v>
      </c>
      <c r="JG144" s="7">
        <v>252568</v>
      </c>
      <c r="JH144" s="7">
        <v>24517</v>
      </c>
      <c r="JI144" s="7">
        <v>905603</v>
      </c>
      <c r="JJ144" s="7">
        <v>514649</v>
      </c>
      <c r="JK144" s="7">
        <v>1816221</v>
      </c>
      <c r="JL144" s="7">
        <v>894935</v>
      </c>
      <c r="JM144" s="7">
        <v>1004759</v>
      </c>
      <c r="JN144" s="7">
        <v>939662</v>
      </c>
      <c r="JO144" s="7">
        <v>579513</v>
      </c>
      <c r="JP144" s="7">
        <v>1066533</v>
      </c>
      <c r="JQ144" s="7">
        <v>1051609</v>
      </c>
      <c r="JR144" s="7">
        <v>1238074</v>
      </c>
      <c r="JS144" s="7">
        <v>752822</v>
      </c>
      <c r="JT144" s="7">
        <v>575435</v>
      </c>
      <c r="JU144" s="7">
        <v>1243160</v>
      </c>
      <c r="JV144" s="7">
        <v>619041</v>
      </c>
      <c r="JW144" s="7">
        <v>3740703</v>
      </c>
      <c r="JX144" s="7">
        <v>6565</v>
      </c>
      <c r="JY144" s="7">
        <v>55094</v>
      </c>
      <c r="JZ144" s="7">
        <v>347</v>
      </c>
      <c r="KA144" s="7">
        <v>618871</v>
      </c>
      <c r="KB144" s="7">
        <v>185087</v>
      </c>
      <c r="KC144" s="7">
        <v>0</v>
      </c>
      <c r="KD144" s="7">
        <v>49051</v>
      </c>
      <c r="KE144" s="7">
        <v>113652</v>
      </c>
      <c r="KF144" s="7">
        <v>602225</v>
      </c>
      <c r="KG144" s="7">
        <v>0</v>
      </c>
      <c r="KH144" s="7">
        <v>180562</v>
      </c>
      <c r="KI144" s="7">
        <v>55817</v>
      </c>
      <c r="KJ144" s="7">
        <v>35558</v>
      </c>
      <c r="KK144" s="7">
        <v>654701</v>
      </c>
      <c r="KL144" s="7">
        <v>22548</v>
      </c>
      <c r="KM144" s="7">
        <v>112198</v>
      </c>
      <c r="KN144" s="7">
        <v>1199641</v>
      </c>
      <c r="KO144" s="7">
        <v>997576</v>
      </c>
      <c r="KP144" s="7">
        <v>147408</v>
      </c>
      <c r="KQ144" s="7">
        <v>126824</v>
      </c>
      <c r="KR144" s="7">
        <v>7764</v>
      </c>
      <c r="KS144" s="7">
        <v>45511</v>
      </c>
      <c r="KT144" s="7">
        <v>191563</v>
      </c>
      <c r="KU144" s="7">
        <v>128910</v>
      </c>
      <c r="KV144" s="7">
        <v>0</v>
      </c>
      <c r="KW144" s="7">
        <v>259900</v>
      </c>
      <c r="KX144" s="7">
        <v>46757</v>
      </c>
      <c r="KY144" s="7">
        <v>277647</v>
      </c>
      <c r="KZ144" s="7">
        <v>5701</v>
      </c>
      <c r="LA144" s="7">
        <v>92051</v>
      </c>
      <c r="LB144" s="7">
        <v>579789</v>
      </c>
      <c r="LC144" s="7">
        <v>210107</v>
      </c>
      <c r="LD144" s="7">
        <v>24161</v>
      </c>
      <c r="LE144" s="7">
        <v>545225</v>
      </c>
      <c r="LF144" s="7">
        <v>23246</v>
      </c>
      <c r="LG144" s="7">
        <v>19267</v>
      </c>
      <c r="LH144" s="7">
        <v>18801</v>
      </c>
      <c r="LI144" s="7">
        <v>0</v>
      </c>
      <c r="LJ144" s="7">
        <v>293536</v>
      </c>
      <c r="LK144" s="7">
        <v>119407</v>
      </c>
      <c r="LL144" s="7">
        <v>431606</v>
      </c>
      <c r="LM144" s="7">
        <v>195411</v>
      </c>
      <c r="LN144" s="7">
        <v>37057</v>
      </c>
      <c r="LO144" s="7">
        <v>15492</v>
      </c>
      <c r="LP144" s="7">
        <v>1915304</v>
      </c>
      <c r="LQ144" s="7">
        <v>214259</v>
      </c>
      <c r="LR144" s="7">
        <v>192511</v>
      </c>
      <c r="LS144" s="7">
        <v>11467</v>
      </c>
      <c r="LT144" s="7">
        <v>61460</v>
      </c>
      <c r="LU144" s="7">
        <v>234340</v>
      </c>
      <c r="LV144" s="7">
        <v>42357</v>
      </c>
      <c r="LW144" s="7">
        <v>90847</v>
      </c>
      <c r="LX144" s="7">
        <v>37066</v>
      </c>
      <c r="LY144" s="7">
        <v>22842</v>
      </c>
      <c r="LZ144" s="7">
        <v>2232156</v>
      </c>
      <c r="MA144" s="7">
        <v>18455</v>
      </c>
      <c r="MB144" s="7">
        <v>925</v>
      </c>
      <c r="MC144" s="7">
        <v>6939</v>
      </c>
      <c r="MD144" s="7">
        <v>0</v>
      </c>
      <c r="ME144" s="7">
        <v>5285</v>
      </c>
      <c r="MF144" s="7">
        <v>200</v>
      </c>
      <c r="MG144" s="7">
        <v>182240</v>
      </c>
      <c r="MH144" s="7">
        <v>122</v>
      </c>
      <c r="MI144" s="7">
        <v>507</v>
      </c>
      <c r="MJ144" s="7">
        <v>4806</v>
      </c>
      <c r="MK144" s="7">
        <v>11811</v>
      </c>
      <c r="ML144" s="7">
        <v>16784</v>
      </c>
      <c r="MM144" s="7">
        <v>171210</v>
      </c>
      <c r="MN144" s="7">
        <v>472061</v>
      </c>
      <c r="MO144" s="7">
        <v>16572</v>
      </c>
      <c r="MP144" s="7">
        <v>126135</v>
      </c>
      <c r="MQ144" s="7">
        <v>46099</v>
      </c>
      <c r="MR144" s="7">
        <v>233968</v>
      </c>
      <c r="MS144" s="7">
        <v>376303</v>
      </c>
      <c r="MT144" s="7">
        <v>498701</v>
      </c>
      <c r="MU144" s="7">
        <v>30683</v>
      </c>
      <c r="MV144" s="7">
        <v>178249</v>
      </c>
      <c r="MW144" s="7">
        <v>0</v>
      </c>
      <c r="MX144" s="7">
        <v>45775</v>
      </c>
      <c r="MY144" s="7">
        <v>633526</v>
      </c>
      <c r="MZ144" s="7">
        <v>704437</v>
      </c>
      <c r="NA144" s="7">
        <v>99362</v>
      </c>
      <c r="NB144" s="7">
        <v>62433</v>
      </c>
      <c r="NC144" s="7">
        <v>3780</v>
      </c>
      <c r="ND144" s="7">
        <v>98951</v>
      </c>
      <c r="NE144" s="7">
        <v>241725</v>
      </c>
      <c r="NF144" s="7">
        <v>162396</v>
      </c>
      <c r="NG144" s="7">
        <v>71993</v>
      </c>
      <c r="NH144" s="7">
        <v>396800</v>
      </c>
      <c r="NI144" s="7">
        <v>76301</v>
      </c>
      <c r="NJ144" s="7">
        <v>138390</v>
      </c>
      <c r="NK144" s="7">
        <v>67657</v>
      </c>
      <c r="NL144" s="7">
        <v>153289</v>
      </c>
      <c r="NM144" s="7">
        <v>633520</v>
      </c>
      <c r="NN144" s="7">
        <v>138490</v>
      </c>
      <c r="NO144" s="7">
        <v>0</v>
      </c>
      <c r="NP144" s="7">
        <v>23444</v>
      </c>
      <c r="NQ144" s="7">
        <v>12916</v>
      </c>
      <c r="NR144" s="7">
        <v>72414</v>
      </c>
      <c r="NS144" s="7">
        <v>259289</v>
      </c>
      <c r="NT144" s="7">
        <v>4149</v>
      </c>
      <c r="NU144" s="7">
        <v>443591</v>
      </c>
      <c r="NV144" s="7">
        <v>144026</v>
      </c>
      <c r="NW144" s="7">
        <v>847487</v>
      </c>
      <c r="NX144" s="7">
        <v>1581086</v>
      </c>
      <c r="NY144" s="7">
        <v>179657</v>
      </c>
      <c r="NZ144" s="7">
        <v>299728</v>
      </c>
      <c r="OA144" s="7">
        <v>375374</v>
      </c>
      <c r="OB144" s="7">
        <v>1813418</v>
      </c>
      <c r="OC144" s="7">
        <v>322146</v>
      </c>
      <c r="OD144" s="7">
        <v>313</v>
      </c>
      <c r="OE144" s="7">
        <v>8427</v>
      </c>
      <c r="OF144" s="7">
        <v>1204502</v>
      </c>
      <c r="OG144" s="7">
        <v>108645</v>
      </c>
      <c r="OH144" s="7">
        <v>12229</v>
      </c>
      <c r="OI144" s="7">
        <v>270576</v>
      </c>
      <c r="OJ144" s="7">
        <v>33682</v>
      </c>
      <c r="OK144" s="7">
        <v>424176</v>
      </c>
      <c r="OL144" s="7">
        <v>103697</v>
      </c>
      <c r="OM144" s="7">
        <v>128455</v>
      </c>
      <c r="ON144" s="7">
        <v>250</v>
      </c>
      <c r="OO144" s="7">
        <v>3376872</v>
      </c>
      <c r="OP144" s="7">
        <v>306818</v>
      </c>
      <c r="OQ144" s="7">
        <v>1252338</v>
      </c>
      <c r="OR144" s="7">
        <v>119503</v>
      </c>
      <c r="OS144" s="7">
        <v>113339</v>
      </c>
      <c r="OT144" s="7">
        <v>210682</v>
      </c>
      <c r="OU144" s="7">
        <v>403</v>
      </c>
      <c r="OV144" s="9"/>
      <c r="OW144" s="150">
        <f t="shared" si="21"/>
        <v>159820444</v>
      </c>
      <c r="OX144" s="6">
        <f t="shared" si="22"/>
        <v>801.84855128816196</v>
      </c>
      <c r="OY144" s="153"/>
      <c r="OZ144" s="6"/>
      <c r="PA144" s="13"/>
      <c r="PB144" s="13"/>
      <c r="PC144" s="13"/>
      <c r="PD144" s="13"/>
      <c r="PE144" s="13"/>
      <c r="PF144" s="13"/>
      <c r="PG144" s="13"/>
      <c r="PH144" s="13"/>
      <c r="PI144" s="13"/>
      <c r="PJ144" s="13"/>
      <c r="PK144" s="13"/>
      <c r="PL144" s="13"/>
      <c r="PM144" s="13"/>
      <c r="PN144" s="13"/>
      <c r="PO144" s="13"/>
      <c r="PP144" s="13"/>
      <c r="PQ144" s="13"/>
      <c r="PR144" s="13"/>
      <c r="PS144" s="13"/>
      <c r="PT144" s="13"/>
      <c r="PU144" s="13"/>
    </row>
    <row r="145" spans="1:437" s="7" customFormat="1">
      <c r="AD145" s="25"/>
      <c r="OV145" s="9"/>
      <c r="OW145" s="150">
        <f t="shared" si="21"/>
        <v>0</v>
      </c>
      <c r="OX145" s="6">
        <f t="shared" si="22"/>
        <v>0</v>
      </c>
      <c r="OY145" s="153"/>
      <c r="OZ145" s="6"/>
      <c r="PA145" s="13"/>
      <c r="PB145" s="13"/>
      <c r="PC145" s="13"/>
      <c r="PD145" s="13"/>
      <c r="PE145" s="13"/>
      <c r="PF145" s="13"/>
      <c r="PG145" s="13"/>
      <c r="PH145" s="13"/>
      <c r="PI145" s="13"/>
      <c r="PJ145" s="13"/>
      <c r="PK145" s="13"/>
      <c r="PL145" s="13"/>
      <c r="PM145" s="13"/>
      <c r="PN145" s="13"/>
      <c r="PO145" s="13"/>
      <c r="PP145" s="13"/>
      <c r="PQ145" s="13"/>
      <c r="PR145" s="13"/>
      <c r="PS145" s="13"/>
      <c r="PT145" s="13"/>
      <c r="PU145" s="13"/>
    </row>
    <row r="146" spans="1:437" s="7" customFormat="1">
      <c r="A146" s="7" t="s">
        <v>84</v>
      </c>
      <c r="H146" s="7">
        <v>0</v>
      </c>
      <c r="J146" s="7">
        <v>178883</v>
      </c>
      <c r="AD146" s="61"/>
      <c r="AF146" s="7">
        <v>0</v>
      </c>
      <c r="BA146" s="7">
        <v>0</v>
      </c>
      <c r="BK146" s="7">
        <v>0</v>
      </c>
      <c r="BM146" s="7">
        <v>0</v>
      </c>
      <c r="CD146" s="7" t="s">
        <v>917</v>
      </c>
      <c r="DV146" s="7">
        <v>0</v>
      </c>
      <c r="EK146" s="7">
        <v>0</v>
      </c>
      <c r="FX146" s="7">
        <v>0</v>
      </c>
      <c r="FZ146" s="7">
        <v>0</v>
      </c>
      <c r="GB146" s="7">
        <v>0</v>
      </c>
      <c r="GJ146" s="7" t="s">
        <v>917</v>
      </c>
      <c r="GL146" s="7">
        <v>86109</v>
      </c>
      <c r="GO146" s="7">
        <v>0</v>
      </c>
      <c r="HB146" s="7">
        <v>0</v>
      </c>
      <c r="HC146" s="7">
        <v>0</v>
      </c>
      <c r="HD146" s="7">
        <v>0</v>
      </c>
      <c r="HJ146" s="7">
        <v>0</v>
      </c>
      <c r="HN146" s="7">
        <v>0</v>
      </c>
      <c r="IH146" s="7">
        <v>0</v>
      </c>
      <c r="JK146" s="7">
        <v>0</v>
      </c>
      <c r="JM146" s="7">
        <v>0</v>
      </c>
      <c r="KD146" s="7">
        <v>0</v>
      </c>
      <c r="KE146" s="7">
        <v>0</v>
      </c>
      <c r="KM146" s="7">
        <v>0</v>
      </c>
      <c r="KO146" s="7">
        <v>0</v>
      </c>
      <c r="KQ146" s="7">
        <v>0</v>
      </c>
      <c r="KR146" s="7">
        <v>0</v>
      </c>
      <c r="KT146" s="7">
        <v>0</v>
      </c>
      <c r="KY146" s="7">
        <v>0</v>
      </c>
      <c r="KZ146" s="7">
        <v>0</v>
      </c>
      <c r="LB146" s="7">
        <v>0</v>
      </c>
      <c r="LI146" s="7">
        <v>0</v>
      </c>
      <c r="ML146" s="7">
        <v>0</v>
      </c>
      <c r="NB146" s="7">
        <v>0</v>
      </c>
      <c r="OS146" s="7">
        <v>0</v>
      </c>
      <c r="OV146" s="9"/>
      <c r="OW146" s="150">
        <f t="shared" si="21"/>
        <v>264992</v>
      </c>
      <c r="OX146" s="6">
        <f t="shared" si="22"/>
        <v>1.3295135840252865</v>
      </c>
      <c r="OY146" s="153"/>
      <c r="OZ146" s="6"/>
      <c r="PA146" s="13"/>
      <c r="PB146" s="13"/>
      <c r="PC146" s="13"/>
      <c r="PD146" s="13"/>
      <c r="PE146" s="13"/>
      <c r="PF146" s="13"/>
      <c r="PG146" s="13"/>
      <c r="PH146" s="13"/>
      <c r="PI146" s="13"/>
      <c r="PJ146" s="13"/>
      <c r="PK146" s="13"/>
      <c r="PL146" s="13"/>
      <c r="PM146" s="13"/>
      <c r="PN146" s="13"/>
      <c r="PO146" s="13"/>
      <c r="PP146" s="13"/>
      <c r="PQ146" s="13"/>
      <c r="PR146" s="13"/>
      <c r="PS146" s="13"/>
      <c r="PT146" s="13"/>
      <c r="PU146" s="13"/>
    </row>
    <row r="147" spans="1:437" s="7" customFormat="1">
      <c r="A147" s="7" t="s">
        <v>85</v>
      </c>
      <c r="H147" s="7">
        <v>0</v>
      </c>
      <c r="AD147" s="61"/>
      <c r="AF147" s="7">
        <v>0</v>
      </c>
      <c r="BA147" s="7">
        <v>0</v>
      </c>
      <c r="BK147" s="7">
        <v>0</v>
      </c>
      <c r="BM147" s="7">
        <v>0</v>
      </c>
      <c r="DV147" s="7">
        <v>0</v>
      </c>
      <c r="EK147" s="7">
        <v>2265</v>
      </c>
      <c r="FX147" s="7">
        <v>0</v>
      </c>
      <c r="FZ147" s="7">
        <v>0</v>
      </c>
      <c r="GB147" s="7">
        <v>0</v>
      </c>
      <c r="GL147" s="7">
        <v>25525</v>
      </c>
      <c r="GO147" s="7">
        <v>0</v>
      </c>
      <c r="HB147" s="7">
        <v>0</v>
      </c>
      <c r="HC147" s="7">
        <v>0</v>
      </c>
      <c r="HD147" s="7">
        <v>0</v>
      </c>
      <c r="HJ147" s="7">
        <v>0</v>
      </c>
      <c r="HN147" s="7">
        <v>0</v>
      </c>
      <c r="HU147" s="7">
        <v>0</v>
      </c>
      <c r="IH147" s="7">
        <v>0</v>
      </c>
      <c r="JM147" s="7">
        <v>0</v>
      </c>
      <c r="KD147" s="7">
        <v>0</v>
      </c>
      <c r="KE147" s="7">
        <v>0</v>
      </c>
      <c r="KM147" s="7">
        <v>0</v>
      </c>
      <c r="KO147" s="7">
        <v>0</v>
      </c>
      <c r="KQ147" s="7">
        <v>0</v>
      </c>
      <c r="KR147" s="7">
        <v>0</v>
      </c>
      <c r="KT147" s="7">
        <v>0</v>
      </c>
      <c r="KY147" s="7">
        <v>0</v>
      </c>
      <c r="KZ147" s="7">
        <v>0</v>
      </c>
      <c r="LB147" s="7">
        <v>0</v>
      </c>
      <c r="LI147" s="7">
        <v>0</v>
      </c>
      <c r="ML147" s="7">
        <v>0</v>
      </c>
      <c r="NB147" s="7">
        <v>0</v>
      </c>
      <c r="OH147" s="7">
        <v>138464</v>
      </c>
      <c r="OS147" s="7">
        <v>0</v>
      </c>
      <c r="OV147" s="9"/>
      <c r="OW147" s="150">
        <f t="shared" si="21"/>
        <v>166254</v>
      </c>
      <c r="OX147" s="6">
        <f t="shared" si="22"/>
        <v>0.83412688457968542</v>
      </c>
      <c r="OY147" s="153"/>
      <c r="OZ147" s="6"/>
      <c r="PA147" s="13"/>
      <c r="PB147" s="13"/>
      <c r="PC147" s="13"/>
      <c r="PD147" s="13"/>
      <c r="PE147" s="13"/>
      <c r="PF147" s="13"/>
      <c r="PG147" s="13"/>
      <c r="PH147" s="13"/>
      <c r="PI147" s="13"/>
      <c r="PJ147" s="13"/>
      <c r="PK147" s="13"/>
      <c r="PL147" s="13"/>
      <c r="PM147" s="13"/>
      <c r="PN147" s="13"/>
      <c r="PO147" s="13"/>
      <c r="PP147" s="13"/>
      <c r="PQ147" s="13"/>
      <c r="PR147" s="13"/>
      <c r="PS147" s="13"/>
      <c r="PT147" s="13"/>
      <c r="PU147" s="13"/>
    </row>
    <row r="148" spans="1:437" s="7" customFormat="1">
      <c r="A148" s="7" t="s">
        <v>86</v>
      </c>
      <c r="H148" s="7">
        <v>0</v>
      </c>
      <c r="AD148" s="61"/>
      <c r="AF148" s="7">
        <v>0</v>
      </c>
      <c r="BA148" s="7">
        <v>0</v>
      </c>
      <c r="BK148" s="7">
        <v>0</v>
      </c>
      <c r="BM148" s="7">
        <v>0</v>
      </c>
      <c r="BO148" s="7">
        <v>19590</v>
      </c>
      <c r="DV148" s="7">
        <v>0</v>
      </c>
      <c r="EE148" s="7">
        <v>0</v>
      </c>
      <c r="EK148" s="7">
        <v>0</v>
      </c>
      <c r="FE148" s="7">
        <v>5607.54</v>
      </c>
      <c r="FX148" s="7">
        <v>0</v>
      </c>
      <c r="FZ148" s="7">
        <v>0</v>
      </c>
      <c r="GB148" s="7">
        <v>0</v>
      </c>
      <c r="GO148" s="7">
        <v>0</v>
      </c>
      <c r="HB148" s="7">
        <v>0</v>
      </c>
      <c r="HC148" s="7">
        <v>0</v>
      </c>
      <c r="HD148" s="7">
        <v>0</v>
      </c>
      <c r="HJ148" s="7">
        <v>0</v>
      </c>
      <c r="HN148" s="7">
        <v>0</v>
      </c>
      <c r="IH148" s="7">
        <v>0</v>
      </c>
      <c r="JM148" s="7">
        <v>0</v>
      </c>
      <c r="KD148" s="7">
        <v>0</v>
      </c>
      <c r="KE148" s="7">
        <v>0</v>
      </c>
      <c r="KM148" s="7">
        <v>0</v>
      </c>
      <c r="KO148" s="7">
        <v>0</v>
      </c>
      <c r="KQ148" s="7">
        <v>0</v>
      </c>
      <c r="KR148" s="7">
        <v>0</v>
      </c>
      <c r="KT148" s="7">
        <v>0</v>
      </c>
      <c r="KY148" s="7">
        <v>0</v>
      </c>
      <c r="KZ148" s="7">
        <v>0</v>
      </c>
      <c r="LB148" s="7">
        <v>0</v>
      </c>
      <c r="LI148" s="7">
        <v>0</v>
      </c>
      <c r="ML148" s="7">
        <v>0</v>
      </c>
      <c r="NB148" s="7">
        <v>0</v>
      </c>
      <c r="OS148" s="7">
        <v>0</v>
      </c>
      <c r="OT148" s="7">
        <v>22157</v>
      </c>
      <c r="OV148" s="9"/>
      <c r="OW148" s="150">
        <f t="shared" si="21"/>
        <v>47354.54</v>
      </c>
      <c r="OX148" s="6">
        <f t="shared" si="22"/>
        <v>0.23758643353485689</v>
      </c>
      <c r="OY148" s="153"/>
      <c r="OZ148" s="6"/>
      <c r="PA148" s="13"/>
      <c r="PB148" s="13"/>
      <c r="PC148" s="13"/>
      <c r="PD148" s="13"/>
      <c r="PE148" s="13"/>
      <c r="PF148" s="13"/>
      <c r="PG148" s="13"/>
      <c r="PH148" s="13"/>
      <c r="PI148" s="13"/>
      <c r="PJ148" s="13"/>
      <c r="PK148" s="13"/>
      <c r="PL148" s="13"/>
      <c r="PM148" s="13"/>
      <c r="PN148" s="13"/>
      <c r="PO148" s="13"/>
      <c r="PP148" s="13"/>
      <c r="PQ148" s="13"/>
      <c r="PR148" s="13"/>
      <c r="PS148" s="13"/>
      <c r="PT148" s="13"/>
      <c r="PU148" s="13"/>
    </row>
    <row r="149" spans="1:437" s="7" customFormat="1">
      <c r="A149" s="7" t="s">
        <v>87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178883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25">
        <f>SUM(AD146:AD148)</f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19590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0</v>
      </c>
      <c r="DS149" s="7">
        <v>0</v>
      </c>
      <c r="DT149" s="7">
        <v>0</v>
      </c>
      <c r="DU149" s="7">
        <v>0</v>
      </c>
      <c r="DV149" s="7">
        <v>0</v>
      </c>
      <c r="DW149" s="7">
        <v>0</v>
      </c>
      <c r="DX149" s="7">
        <v>0</v>
      </c>
      <c r="DY149" s="7">
        <v>0</v>
      </c>
      <c r="DZ149" s="7">
        <v>0</v>
      </c>
      <c r="EA149" s="7">
        <v>0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2265</v>
      </c>
      <c r="EL149" s="7">
        <v>0</v>
      </c>
      <c r="EM149" s="7">
        <v>0</v>
      </c>
      <c r="EN149" s="7">
        <v>0</v>
      </c>
      <c r="EO149" s="7">
        <v>0</v>
      </c>
      <c r="EQ149" s="7">
        <v>0</v>
      </c>
      <c r="ER149" s="7">
        <v>0</v>
      </c>
      <c r="ES149" s="7">
        <v>0</v>
      </c>
      <c r="ET149" s="7">
        <v>0</v>
      </c>
      <c r="EU149" s="7">
        <v>0</v>
      </c>
      <c r="EV149" s="7">
        <v>0</v>
      </c>
      <c r="EW149" s="7">
        <v>0</v>
      </c>
      <c r="EX149" s="7">
        <v>0</v>
      </c>
      <c r="EY149" s="7">
        <v>0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5608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 t="s">
        <v>917</v>
      </c>
      <c r="GK149" s="7">
        <v>0</v>
      </c>
      <c r="GL149" s="7">
        <v>111634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0</v>
      </c>
      <c r="HE149" s="7">
        <v>0</v>
      </c>
      <c r="HF149" s="7">
        <v>0</v>
      </c>
      <c r="HG149" s="7">
        <v>0</v>
      </c>
      <c r="HH149" s="7">
        <v>0</v>
      </c>
      <c r="HI149" s="7">
        <v>0</v>
      </c>
      <c r="HJ149" s="7">
        <v>0</v>
      </c>
      <c r="HK149" s="7">
        <v>0</v>
      </c>
      <c r="HL149" s="7">
        <v>0</v>
      </c>
      <c r="HM149" s="7">
        <v>0</v>
      </c>
      <c r="HN149" s="7">
        <v>0</v>
      </c>
      <c r="HO149" s="7">
        <v>0</v>
      </c>
      <c r="HP149" s="7">
        <v>0</v>
      </c>
      <c r="HQ149" s="7">
        <v>0</v>
      </c>
      <c r="HR149" s="7">
        <v>0</v>
      </c>
      <c r="HS149" s="7">
        <v>0</v>
      </c>
      <c r="HT149" s="7">
        <v>0</v>
      </c>
      <c r="HU149" s="7">
        <v>0</v>
      </c>
      <c r="HV149" s="7">
        <v>0</v>
      </c>
      <c r="HW149" s="7">
        <v>0</v>
      </c>
      <c r="HX149" s="7">
        <v>0</v>
      </c>
      <c r="HY149" s="7">
        <v>0</v>
      </c>
      <c r="HZ149" s="7">
        <v>0</v>
      </c>
      <c r="IA149" s="7">
        <v>0</v>
      </c>
      <c r="IB149" s="7">
        <v>0</v>
      </c>
      <c r="IC149" s="7">
        <v>0</v>
      </c>
      <c r="ID149" s="7">
        <v>0</v>
      </c>
      <c r="IE149" s="7">
        <v>0</v>
      </c>
      <c r="IF149" s="7">
        <v>0</v>
      </c>
      <c r="IG149" s="7">
        <v>0</v>
      </c>
      <c r="IH149" s="7">
        <v>0</v>
      </c>
      <c r="II149" s="7">
        <v>0</v>
      </c>
      <c r="IJ149" s="7">
        <v>0</v>
      </c>
      <c r="IK149" s="7">
        <v>0</v>
      </c>
      <c r="IL149" s="7">
        <v>0</v>
      </c>
      <c r="IM149" s="7">
        <v>0</v>
      </c>
      <c r="IN149" s="7">
        <v>0</v>
      </c>
      <c r="IO149" s="7">
        <v>0</v>
      </c>
      <c r="IP149" s="7">
        <v>0</v>
      </c>
      <c r="IQ149" s="7">
        <v>0</v>
      </c>
      <c r="IR149" s="7">
        <v>0</v>
      </c>
      <c r="IS149" s="7">
        <v>0</v>
      </c>
      <c r="IT149" s="7">
        <v>0</v>
      </c>
      <c r="IU149" s="7">
        <v>0</v>
      </c>
      <c r="IV149" s="7">
        <v>0</v>
      </c>
      <c r="IW149" s="7">
        <v>0</v>
      </c>
      <c r="IX149" s="7">
        <v>0</v>
      </c>
      <c r="IY149" s="7">
        <v>0</v>
      </c>
      <c r="IZ149" s="7">
        <v>0</v>
      </c>
      <c r="JA149" s="7">
        <v>0</v>
      </c>
      <c r="JB149" s="7">
        <v>0</v>
      </c>
      <c r="JC149" s="7">
        <v>0</v>
      </c>
      <c r="JD149" s="7">
        <v>0</v>
      </c>
      <c r="JE149" s="7">
        <v>0</v>
      </c>
      <c r="JF149" s="7">
        <v>0</v>
      </c>
      <c r="JG149" s="7">
        <v>0</v>
      </c>
      <c r="JH149" s="7">
        <v>0</v>
      </c>
      <c r="JI149" s="7">
        <v>0</v>
      </c>
      <c r="JJ149" s="7">
        <v>0</v>
      </c>
      <c r="JK149" s="7">
        <v>0</v>
      </c>
      <c r="JL149" s="7">
        <v>0</v>
      </c>
      <c r="JM149" s="7">
        <v>0</v>
      </c>
      <c r="JN149" s="7">
        <v>0</v>
      </c>
      <c r="JO149" s="7">
        <v>0</v>
      </c>
      <c r="JP149" s="7">
        <v>0</v>
      </c>
      <c r="JQ149" s="7">
        <v>0</v>
      </c>
      <c r="JR149" s="7">
        <v>0</v>
      </c>
      <c r="JS149" s="7">
        <v>0</v>
      </c>
      <c r="JT149" s="7">
        <v>0</v>
      </c>
      <c r="JU149" s="7">
        <v>0</v>
      </c>
      <c r="JV149" s="7">
        <v>0</v>
      </c>
      <c r="JW149" s="7">
        <v>0</v>
      </c>
      <c r="JX149" s="7">
        <v>0</v>
      </c>
      <c r="JY149" s="7">
        <v>0</v>
      </c>
      <c r="JZ149" s="7">
        <v>0</v>
      </c>
      <c r="KA149" s="7">
        <v>0</v>
      </c>
      <c r="KB149" s="7">
        <v>0</v>
      </c>
      <c r="KC149" s="7">
        <v>0</v>
      </c>
      <c r="KD149" s="7">
        <v>0</v>
      </c>
      <c r="KE149" s="7">
        <v>0</v>
      </c>
      <c r="KF149" s="7">
        <v>0</v>
      </c>
      <c r="KG149" s="7">
        <v>0</v>
      </c>
      <c r="KH149" s="7">
        <v>0</v>
      </c>
      <c r="KI149" s="7">
        <v>0</v>
      </c>
      <c r="KJ149" s="7">
        <v>0</v>
      </c>
      <c r="KK149" s="7">
        <v>0</v>
      </c>
      <c r="KL149" s="7">
        <v>0</v>
      </c>
      <c r="KM149" s="7">
        <v>0</v>
      </c>
      <c r="KN149" s="7">
        <v>0</v>
      </c>
      <c r="KO149" s="7">
        <v>0</v>
      </c>
      <c r="KP149" s="7">
        <v>0</v>
      </c>
      <c r="KQ149" s="7">
        <v>0</v>
      </c>
      <c r="KR149" s="7">
        <v>0</v>
      </c>
      <c r="KS149" s="7">
        <v>0</v>
      </c>
      <c r="KT149" s="7">
        <v>0</v>
      </c>
      <c r="KU149" s="7">
        <v>0</v>
      </c>
      <c r="KV149" s="7">
        <v>0</v>
      </c>
      <c r="KW149" s="7">
        <v>0</v>
      </c>
      <c r="KX149" s="7">
        <v>0</v>
      </c>
      <c r="KY149" s="7">
        <v>0</v>
      </c>
      <c r="KZ149" s="7">
        <v>0</v>
      </c>
      <c r="LA149" s="7">
        <v>0</v>
      </c>
      <c r="LB149" s="7">
        <v>0</v>
      </c>
      <c r="LC149" s="7">
        <v>0</v>
      </c>
      <c r="LD149" s="7">
        <v>0</v>
      </c>
      <c r="LE149" s="7">
        <v>0</v>
      </c>
      <c r="LF149" s="7">
        <v>0</v>
      </c>
      <c r="LG149" s="7">
        <v>0</v>
      </c>
      <c r="LH149" s="7">
        <v>0</v>
      </c>
      <c r="LI149" s="7">
        <v>0</v>
      </c>
      <c r="LJ149" s="7">
        <v>0</v>
      </c>
      <c r="LK149" s="7">
        <v>0</v>
      </c>
      <c r="LL149" s="7">
        <v>0</v>
      </c>
      <c r="LM149" s="7">
        <v>0</v>
      </c>
      <c r="LN149" s="7">
        <v>0</v>
      </c>
      <c r="LO149" s="7">
        <v>0</v>
      </c>
      <c r="LP149" s="7">
        <v>0</v>
      </c>
      <c r="LQ149" s="7">
        <v>0</v>
      </c>
      <c r="LR149" s="7">
        <v>0</v>
      </c>
      <c r="LS149" s="7">
        <v>0</v>
      </c>
      <c r="LT149" s="7">
        <v>0</v>
      </c>
      <c r="LU149" s="7">
        <v>0</v>
      </c>
      <c r="LV149" s="7">
        <v>0</v>
      </c>
      <c r="LW149" s="7">
        <v>0</v>
      </c>
      <c r="LX149" s="7">
        <v>0</v>
      </c>
      <c r="LY149" s="7">
        <v>0</v>
      </c>
      <c r="LZ149" s="7">
        <v>0</v>
      </c>
      <c r="MA149" s="7">
        <v>0</v>
      </c>
      <c r="MB149" s="7">
        <v>0</v>
      </c>
      <c r="MC149" s="7">
        <v>0</v>
      </c>
      <c r="MD149" s="7">
        <v>0</v>
      </c>
      <c r="ME149" s="7">
        <v>0</v>
      </c>
      <c r="MF149" s="7">
        <v>0</v>
      </c>
      <c r="MG149" s="7">
        <v>0</v>
      </c>
      <c r="MH149" s="7">
        <v>0</v>
      </c>
      <c r="MI149" s="7">
        <v>0</v>
      </c>
      <c r="MJ149" s="7">
        <v>0</v>
      </c>
      <c r="MK149" s="7">
        <v>0</v>
      </c>
      <c r="ML149" s="7">
        <v>0</v>
      </c>
      <c r="MM149" s="7">
        <v>0</v>
      </c>
      <c r="MN149" s="7">
        <v>0</v>
      </c>
      <c r="MO149" s="7">
        <v>0</v>
      </c>
      <c r="MP149" s="7">
        <v>0</v>
      </c>
      <c r="MQ149" s="7">
        <v>0</v>
      </c>
      <c r="MR149" s="7">
        <v>0</v>
      </c>
      <c r="MS149" s="7">
        <v>0</v>
      </c>
      <c r="MT149" s="7">
        <v>0</v>
      </c>
      <c r="MU149" s="7">
        <v>0</v>
      </c>
      <c r="MV149" s="7">
        <v>0</v>
      </c>
      <c r="MW149" s="7">
        <v>0</v>
      </c>
      <c r="MX149" s="7">
        <v>0</v>
      </c>
      <c r="MY149" s="7">
        <v>0</v>
      </c>
      <c r="MZ149" s="7">
        <v>0</v>
      </c>
      <c r="NA149" s="7">
        <v>0</v>
      </c>
      <c r="NB149" s="7">
        <v>0</v>
      </c>
      <c r="NC149" s="7">
        <v>0</v>
      </c>
      <c r="ND149" s="7">
        <v>0</v>
      </c>
      <c r="NE149" s="7">
        <v>0</v>
      </c>
      <c r="NF149" s="7">
        <v>0</v>
      </c>
      <c r="NG149" s="7">
        <v>0</v>
      </c>
      <c r="NH149" s="7">
        <v>0</v>
      </c>
      <c r="NI149" s="7">
        <v>0</v>
      </c>
      <c r="NJ149" s="7">
        <v>0</v>
      </c>
      <c r="NK149" s="7">
        <v>0</v>
      </c>
      <c r="NL149" s="7">
        <v>0</v>
      </c>
      <c r="NM149" s="7">
        <v>0</v>
      </c>
      <c r="NN149" s="7">
        <v>0</v>
      </c>
      <c r="NO149" s="7">
        <v>0</v>
      </c>
      <c r="NP149" s="7">
        <v>0</v>
      </c>
      <c r="NQ149" s="7">
        <v>0</v>
      </c>
      <c r="NR149" s="7">
        <v>0</v>
      </c>
      <c r="NS149" s="7">
        <v>0</v>
      </c>
      <c r="NT149" s="7">
        <v>0</v>
      </c>
      <c r="NU149" s="7">
        <v>0</v>
      </c>
      <c r="NV149" s="7">
        <v>0</v>
      </c>
      <c r="NW149" s="7">
        <v>0</v>
      </c>
      <c r="NX149" s="7">
        <v>0</v>
      </c>
      <c r="NY149" s="7">
        <v>0</v>
      </c>
      <c r="NZ149" s="7">
        <v>0</v>
      </c>
      <c r="OA149" s="7">
        <v>0</v>
      </c>
      <c r="OB149" s="7">
        <v>0</v>
      </c>
      <c r="OC149" s="7">
        <v>0</v>
      </c>
      <c r="OD149" s="7">
        <v>0</v>
      </c>
      <c r="OE149" s="7">
        <v>0</v>
      </c>
      <c r="OF149" s="7">
        <v>0</v>
      </c>
      <c r="OG149" s="7">
        <v>0</v>
      </c>
      <c r="OH149" s="7">
        <v>138464</v>
      </c>
      <c r="OI149" s="7">
        <v>0</v>
      </c>
      <c r="OJ149" s="7">
        <v>0</v>
      </c>
      <c r="OK149" s="7">
        <v>0</v>
      </c>
      <c r="OL149" s="7">
        <v>0</v>
      </c>
      <c r="OM149" s="7">
        <v>0</v>
      </c>
      <c r="ON149" s="7">
        <v>0</v>
      </c>
      <c r="OO149" s="7">
        <v>0</v>
      </c>
      <c r="OP149" s="7">
        <v>0</v>
      </c>
      <c r="OQ149" s="7">
        <v>0</v>
      </c>
      <c r="OR149" s="7">
        <v>0</v>
      </c>
      <c r="OS149" s="7">
        <v>0</v>
      </c>
      <c r="OT149" s="7">
        <v>22157</v>
      </c>
      <c r="OU149" s="7">
        <v>0</v>
      </c>
      <c r="OV149" s="9"/>
      <c r="OW149" s="150">
        <f t="shared" si="21"/>
        <v>478601</v>
      </c>
      <c r="OX149" s="6">
        <f t="shared" si="22"/>
        <v>2.4012292100444022</v>
      </c>
      <c r="OY149" s="153"/>
      <c r="OZ149" s="6"/>
      <c r="PA149" s="13"/>
      <c r="PB149" s="13"/>
      <c r="PC149" s="13"/>
      <c r="PD149" s="13"/>
      <c r="PE149" s="13"/>
      <c r="PF149" s="13"/>
      <c r="PG149" s="13"/>
      <c r="PH149" s="13"/>
      <c r="PI149" s="13"/>
      <c r="PJ149" s="13"/>
      <c r="PK149" s="13"/>
      <c r="PL149" s="13"/>
      <c r="PM149" s="13"/>
      <c r="PN149" s="13"/>
      <c r="PO149" s="13"/>
      <c r="PP149" s="13"/>
      <c r="PQ149" s="13"/>
      <c r="PR149" s="13"/>
      <c r="PS149" s="13"/>
      <c r="PT149" s="13"/>
      <c r="PU149" s="13"/>
    </row>
    <row r="150" spans="1:437" s="7" customFormat="1">
      <c r="AD150" s="25"/>
      <c r="OV150" s="9"/>
      <c r="OW150" s="150">
        <f t="shared" si="21"/>
        <v>0</v>
      </c>
      <c r="OX150" s="6">
        <f t="shared" si="22"/>
        <v>0</v>
      </c>
      <c r="OY150" s="153"/>
      <c r="OZ150" s="6"/>
      <c r="PA150" s="13"/>
      <c r="PB150" s="13"/>
      <c r="PC150" s="13"/>
      <c r="PD150" s="13"/>
      <c r="PE150" s="13"/>
      <c r="PF150" s="13"/>
      <c r="PG150" s="13"/>
      <c r="PH150" s="13"/>
      <c r="PI150" s="13"/>
      <c r="PJ150" s="13"/>
      <c r="PK150" s="13"/>
      <c r="PL150" s="13"/>
      <c r="PM150" s="13"/>
      <c r="PN150" s="13"/>
      <c r="PO150" s="13"/>
      <c r="PP150" s="13"/>
      <c r="PQ150" s="13"/>
      <c r="PR150" s="13"/>
      <c r="PS150" s="13"/>
      <c r="PT150" s="13"/>
      <c r="PU150" s="13"/>
    </row>
    <row r="151" spans="1:437" s="7" customFormat="1">
      <c r="A151" s="7" t="s">
        <v>88</v>
      </c>
      <c r="B151" s="7">
        <v>471744</v>
      </c>
      <c r="C151" s="7">
        <v>4761468</v>
      </c>
      <c r="D151" s="7">
        <v>892708</v>
      </c>
      <c r="E151" s="7">
        <v>9494943</v>
      </c>
      <c r="F151" s="7">
        <v>3597103</v>
      </c>
      <c r="G151" s="7">
        <v>7324886</v>
      </c>
      <c r="H151" s="7">
        <v>4615156</v>
      </c>
      <c r="I151" s="7">
        <v>1109326</v>
      </c>
      <c r="J151" s="7">
        <v>1404187</v>
      </c>
      <c r="K151" s="7">
        <v>1494801</v>
      </c>
      <c r="L151" s="7">
        <v>2655355</v>
      </c>
      <c r="M151" s="7">
        <v>3280473</v>
      </c>
      <c r="N151" s="7">
        <v>854124</v>
      </c>
      <c r="O151" s="7">
        <v>81814</v>
      </c>
      <c r="P151" s="7">
        <v>88514</v>
      </c>
      <c r="Q151" s="7">
        <v>914234</v>
      </c>
      <c r="R151" s="7">
        <v>2431330</v>
      </c>
      <c r="S151" s="7">
        <v>5196211</v>
      </c>
      <c r="T151" s="7">
        <v>3540572</v>
      </c>
      <c r="U151" s="7">
        <v>1335081</v>
      </c>
      <c r="V151" s="7">
        <v>2084619</v>
      </c>
      <c r="W151" s="7">
        <v>1728099</v>
      </c>
      <c r="X151" s="7">
        <v>1992562</v>
      </c>
      <c r="Y151" s="7">
        <v>3551387</v>
      </c>
      <c r="Z151" s="7">
        <v>3674387</v>
      </c>
      <c r="AA151" s="7">
        <v>3120649</v>
      </c>
      <c r="AB151" s="7">
        <v>3246972</v>
      </c>
      <c r="AC151" s="7">
        <v>2867723</v>
      </c>
      <c r="AD151" s="61">
        <v>68833669</v>
      </c>
      <c r="AE151" s="7">
        <v>46319530</v>
      </c>
      <c r="AF151" s="7">
        <v>1756727</v>
      </c>
      <c r="AG151" s="7">
        <v>5321890</v>
      </c>
      <c r="AH151" s="7">
        <v>3343626</v>
      </c>
      <c r="AI151" s="7">
        <v>3283006</v>
      </c>
      <c r="AJ151" s="7">
        <v>3276275</v>
      </c>
      <c r="AK151" s="7">
        <v>3437490</v>
      </c>
      <c r="AL151" s="7">
        <v>4440103</v>
      </c>
      <c r="AM151" s="7">
        <v>5196621</v>
      </c>
      <c r="AN151" s="7">
        <v>5470362</v>
      </c>
      <c r="AO151" s="7">
        <v>3238128</v>
      </c>
      <c r="AP151" s="7">
        <v>3298090</v>
      </c>
      <c r="AQ151" s="7">
        <v>4494203</v>
      </c>
      <c r="AR151" s="7">
        <v>3820795</v>
      </c>
      <c r="AS151" s="7">
        <v>3138658</v>
      </c>
      <c r="AT151" s="7">
        <v>4954207</v>
      </c>
      <c r="AU151" s="7">
        <v>3779504</v>
      </c>
      <c r="AV151" s="7">
        <v>3161530</v>
      </c>
      <c r="AW151" s="7">
        <v>3977438</v>
      </c>
      <c r="AX151" s="7">
        <v>3016696</v>
      </c>
      <c r="AY151" s="7">
        <v>5292613</v>
      </c>
      <c r="AZ151" s="7">
        <v>5632365</v>
      </c>
      <c r="BA151" s="7">
        <v>5195515</v>
      </c>
      <c r="BB151" s="7">
        <v>574722</v>
      </c>
      <c r="BC151" s="7">
        <v>891835</v>
      </c>
      <c r="BD151" s="7">
        <v>3551296</v>
      </c>
      <c r="BE151" s="7">
        <v>2023821</v>
      </c>
      <c r="BF151" s="7">
        <v>3352599</v>
      </c>
      <c r="BG151" s="7">
        <v>2388565</v>
      </c>
      <c r="BH151" s="7">
        <v>5249278</v>
      </c>
      <c r="BI151" s="7">
        <v>969447</v>
      </c>
      <c r="BJ151" s="7">
        <v>12451454</v>
      </c>
      <c r="BK151" s="7">
        <v>16237294</v>
      </c>
      <c r="BL151" s="7">
        <v>1697767</v>
      </c>
      <c r="BM151" s="7">
        <v>519778</v>
      </c>
      <c r="BN151" s="7">
        <v>4031207</v>
      </c>
      <c r="BO151" s="7">
        <v>6319146</v>
      </c>
      <c r="BP151" s="7">
        <v>1692866</v>
      </c>
      <c r="BQ151" s="7">
        <v>2578617</v>
      </c>
      <c r="BR151" s="7">
        <v>2426904</v>
      </c>
      <c r="BS151" s="7">
        <v>2307506</v>
      </c>
      <c r="BT151" s="7">
        <v>1012693</v>
      </c>
      <c r="BU151" s="7">
        <v>2958083</v>
      </c>
      <c r="BV151" s="7">
        <v>2605499</v>
      </c>
      <c r="BW151" s="7">
        <v>2556469</v>
      </c>
      <c r="BX151" s="7">
        <v>322288</v>
      </c>
      <c r="BY151" s="7">
        <v>1717845</v>
      </c>
      <c r="BZ151" s="7">
        <v>1720959</v>
      </c>
      <c r="CA151" s="7">
        <v>2273293</v>
      </c>
      <c r="CB151" s="7">
        <v>647629</v>
      </c>
      <c r="CC151" s="7">
        <v>1290832</v>
      </c>
      <c r="CD151" s="7">
        <v>849099</v>
      </c>
      <c r="CE151" s="7">
        <v>3068657</v>
      </c>
      <c r="CF151" s="7">
        <v>4190297</v>
      </c>
      <c r="CG151" s="7">
        <v>2248881</v>
      </c>
      <c r="CH151" s="7">
        <v>5509908</v>
      </c>
      <c r="CI151" s="7">
        <v>6055612</v>
      </c>
      <c r="CJ151" s="7">
        <v>6977968.6699999999</v>
      </c>
      <c r="CK151" s="7">
        <v>3919422</v>
      </c>
      <c r="CL151" s="7">
        <v>7568567</v>
      </c>
      <c r="CM151" s="7">
        <v>4892307</v>
      </c>
      <c r="CN151" s="7">
        <v>1493155</v>
      </c>
      <c r="CO151" s="7">
        <v>2264111</v>
      </c>
      <c r="CP151" s="7">
        <v>3886919</v>
      </c>
      <c r="CQ151" s="7">
        <v>4099569</v>
      </c>
      <c r="CR151" s="7">
        <v>4563733</v>
      </c>
      <c r="CS151" s="7">
        <v>6483908</v>
      </c>
      <c r="CT151" s="7">
        <v>4740010</v>
      </c>
      <c r="CU151" s="7">
        <v>4976414</v>
      </c>
      <c r="CV151" s="7">
        <v>5426935</v>
      </c>
      <c r="CW151" s="7">
        <v>3296796</v>
      </c>
      <c r="CX151" s="7">
        <v>3055008</v>
      </c>
      <c r="CY151" s="7">
        <v>1718824</v>
      </c>
      <c r="CZ151" s="7">
        <v>4129411</v>
      </c>
      <c r="DA151" s="7">
        <v>4568152</v>
      </c>
      <c r="DB151" s="7">
        <v>4780169</v>
      </c>
      <c r="DC151" s="7">
        <v>5180993</v>
      </c>
      <c r="DD151" s="7">
        <v>2739034</v>
      </c>
      <c r="DE151" s="7">
        <v>10981066</v>
      </c>
      <c r="DF151" s="7">
        <v>603996</v>
      </c>
      <c r="DG151" s="7">
        <v>3397931</v>
      </c>
      <c r="DH151" s="7">
        <v>1781816</v>
      </c>
      <c r="DI151" s="7">
        <v>1768393</v>
      </c>
      <c r="DJ151" s="7">
        <v>2163201</v>
      </c>
      <c r="DK151" s="7">
        <v>3461832</v>
      </c>
      <c r="DL151" s="7">
        <v>1002705</v>
      </c>
      <c r="DM151" s="7">
        <v>3421866</v>
      </c>
      <c r="DN151" s="7">
        <v>2286615</v>
      </c>
      <c r="DO151" s="7">
        <v>3836914</v>
      </c>
      <c r="DP151" s="7">
        <v>3740111</v>
      </c>
      <c r="DQ151" s="7">
        <v>2569590</v>
      </c>
      <c r="DR151" s="7">
        <v>719478</v>
      </c>
      <c r="DS151" s="7">
        <v>549738</v>
      </c>
      <c r="DT151" s="7">
        <v>5975659</v>
      </c>
      <c r="DU151" s="7">
        <v>1977487</v>
      </c>
      <c r="DV151" s="7">
        <v>1023655</v>
      </c>
      <c r="DW151" s="7">
        <v>8292292</v>
      </c>
      <c r="DX151" s="7">
        <v>3178988</v>
      </c>
      <c r="DY151" s="7">
        <v>2018885</v>
      </c>
      <c r="DZ151" s="7">
        <v>5340533</v>
      </c>
      <c r="EA151" s="7">
        <v>4202278</v>
      </c>
      <c r="EB151" s="7">
        <v>3021796</v>
      </c>
      <c r="EC151" s="7">
        <v>2878294</v>
      </c>
      <c r="ED151" s="7">
        <v>828652</v>
      </c>
      <c r="EE151" s="7">
        <v>3473362</v>
      </c>
      <c r="EF151" s="7">
        <v>1790133</v>
      </c>
      <c r="EG151" s="7">
        <v>890312</v>
      </c>
      <c r="EH151" s="7">
        <v>1638908</v>
      </c>
      <c r="EI151" s="7">
        <v>3390130</v>
      </c>
      <c r="EJ151" s="7">
        <v>581075</v>
      </c>
      <c r="EK151" s="7">
        <v>1267179</v>
      </c>
      <c r="EL151" s="7">
        <v>960742</v>
      </c>
      <c r="EM151" s="7">
        <v>2032527</v>
      </c>
      <c r="EN151" s="7">
        <v>3576593</v>
      </c>
      <c r="EO151" s="7">
        <v>4786564</v>
      </c>
      <c r="EP151" s="7">
        <v>2534678</v>
      </c>
      <c r="EQ151" s="7">
        <v>2886004</v>
      </c>
      <c r="ER151" s="7">
        <v>1215393</v>
      </c>
      <c r="ES151" s="7">
        <v>1828445</v>
      </c>
      <c r="ET151" s="7">
        <v>5930090</v>
      </c>
      <c r="EU151" s="7">
        <v>1466147</v>
      </c>
      <c r="EV151" s="7">
        <v>378058</v>
      </c>
      <c r="EW151" s="7">
        <v>3113246</v>
      </c>
      <c r="EX151" s="7">
        <v>1389164</v>
      </c>
      <c r="EY151" s="7">
        <v>2236940</v>
      </c>
      <c r="EZ151" s="7">
        <v>778854</v>
      </c>
      <c r="FA151" s="7">
        <v>4068882</v>
      </c>
      <c r="FB151" s="7">
        <v>1355506</v>
      </c>
      <c r="FC151" s="7">
        <v>2455786</v>
      </c>
      <c r="FD151" s="7">
        <v>1280918.94</v>
      </c>
      <c r="FE151" s="7">
        <v>4317438.18</v>
      </c>
      <c r="FF151" s="7">
        <v>4336445</v>
      </c>
      <c r="FG151" s="7">
        <v>448753</v>
      </c>
      <c r="FH151" s="7">
        <v>1816394</v>
      </c>
      <c r="FI151" s="7">
        <v>2875388</v>
      </c>
      <c r="FJ151" s="7">
        <v>2544337</v>
      </c>
      <c r="FK151" s="7">
        <v>4885896</v>
      </c>
      <c r="FL151" s="7">
        <v>1780250</v>
      </c>
      <c r="FM151" s="7">
        <v>5838300</v>
      </c>
      <c r="FN151" s="7">
        <v>5809643</v>
      </c>
      <c r="FO151" s="7">
        <v>7590388</v>
      </c>
      <c r="FP151" s="7">
        <v>1602458</v>
      </c>
      <c r="FQ151" s="7">
        <v>3007086</v>
      </c>
      <c r="FR151" s="7">
        <v>3199569</v>
      </c>
      <c r="FS151" s="7">
        <v>1068489</v>
      </c>
      <c r="FT151" s="7">
        <v>3746334</v>
      </c>
      <c r="FU151" s="7">
        <v>479130</v>
      </c>
      <c r="FV151" s="7">
        <v>23435425</v>
      </c>
      <c r="FW151" s="7">
        <v>5124953</v>
      </c>
      <c r="FX151" s="7">
        <v>3196895</v>
      </c>
      <c r="FY151" s="7">
        <v>3040302</v>
      </c>
      <c r="FZ151" s="7">
        <v>387619</v>
      </c>
      <c r="GA151" s="7">
        <v>1310150</v>
      </c>
      <c r="GB151" s="7">
        <v>2471924</v>
      </c>
      <c r="GC151" s="7">
        <v>2163201</v>
      </c>
      <c r="GD151" s="7">
        <v>9531752</v>
      </c>
      <c r="GE151" s="7">
        <v>2571071</v>
      </c>
      <c r="GF151" s="7">
        <v>2122829</v>
      </c>
      <c r="GG151" s="7">
        <v>1275043</v>
      </c>
      <c r="GH151" s="7">
        <v>2870776</v>
      </c>
      <c r="GI151" s="7">
        <v>464484</v>
      </c>
      <c r="GJ151" s="7">
        <v>3104754</v>
      </c>
      <c r="GK151" s="7">
        <v>523460</v>
      </c>
      <c r="GL151" s="7">
        <v>2825401</v>
      </c>
      <c r="GM151" s="7">
        <v>9901730</v>
      </c>
      <c r="GN151" s="7">
        <v>259928</v>
      </c>
      <c r="GO151" s="7">
        <v>699040</v>
      </c>
      <c r="GP151" s="7">
        <v>1195930</v>
      </c>
      <c r="GQ151" s="7">
        <v>2229653</v>
      </c>
      <c r="GR151" s="7">
        <v>1500811</v>
      </c>
      <c r="GS151" s="7">
        <v>932358</v>
      </c>
      <c r="GT151" s="7">
        <v>3499778</v>
      </c>
      <c r="GU151" s="7">
        <v>3624040</v>
      </c>
      <c r="GV151" s="7">
        <v>12096253</v>
      </c>
      <c r="GW151" s="7">
        <v>594387</v>
      </c>
      <c r="GX151" s="7">
        <v>3366535</v>
      </c>
      <c r="GY151" s="7">
        <v>3877544</v>
      </c>
      <c r="GZ151" s="7">
        <v>4949882</v>
      </c>
      <c r="HA151" s="7">
        <v>6221986</v>
      </c>
      <c r="HB151" s="7">
        <v>1172178</v>
      </c>
      <c r="HC151" s="7">
        <v>453611</v>
      </c>
      <c r="HD151" s="7">
        <v>1139630</v>
      </c>
      <c r="HE151" s="7">
        <v>5901342</v>
      </c>
      <c r="HF151" s="7">
        <v>5629999</v>
      </c>
      <c r="HG151" s="7">
        <v>2026763</v>
      </c>
      <c r="HH151" s="7">
        <v>4092663</v>
      </c>
      <c r="HI151" s="7">
        <v>2499492</v>
      </c>
      <c r="HJ151" s="7">
        <v>1540685</v>
      </c>
      <c r="HK151" s="7">
        <v>3419330</v>
      </c>
      <c r="HL151" s="7">
        <v>1668556</v>
      </c>
      <c r="HM151" s="7">
        <v>1372581</v>
      </c>
      <c r="HN151" s="7">
        <v>3052109</v>
      </c>
      <c r="HO151" s="7">
        <v>5372390</v>
      </c>
      <c r="HP151" s="7">
        <v>4064996</v>
      </c>
      <c r="HQ151" s="7">
        <v>3163326</v>
      </c>
      <c r="HR151" s="7">
        <v>898246</v>
      </c>
      <c r="HS151" s="7">
        <v>2552482</v>
      </c>
      <c r="HT151" s="7">
        <v>4031226</v>
      </c>
      <c r="HU151" s="7">
        <v>2810727</v>
      </c>
      <c r="HV151" s="7">
        <v>2488909</v>
      </c>
      <c r="HW151" s="7">
        <v>983527</v>
      </c>
      <c r="HX151" s="7">
        <v>4616852</v>
      </c>
      <c r="HY151" s="7">
        <v>1179948</v>
      </c>
      <c r="HZ151" s="7">
        <v>459364</v>
      </c>
      <c r="IA151" s="7">
        <v>2635196</v>
      </c>
      <c r="IB151" s="7">
        <v>929028</v>
      </c>
      <c r="IC151" s="7">
        <v>361826</v>
      </c>
      <c r="ID151" s="7">
        <v>733489</v>
      </c>
      <c r="IE151" s="7">
        <v>3451168</v>
      </c>
      <c r="IF151" s="7">
        <v>1618263</v>
      </c>
      <c r="IG151" s="7">
        <v>453809</v>
      </c>
      <c r="IH151" s="7">
        <v>5657101</v>
      </c>
      <c r="II151" s="7">
        <v>380124</v>
      </c>
      <c r="IJ151" s="7">
        <v>1261670</v>
      </c>
      <c r="IK151" s="7">
        <v>1135391</v>
      </c>
      <c r="IL151" s="7">
        <v>3759709</v>
      </c>
      <c r="IM151" s="7">
        <v>965596</v>
      </c>
      <c r="IN151" s="7">
        <v>1563062</v>
      </c>
      <c r="IO151" s="7">
        <v>1562955</v>
      </c>
      <c r="IP151" s="7">
        <v>3096993</v>
      </c>
      <c r="IQ151" s="7">
        <v>2489540</v>
      </c>
      <c r="IR151" s="7">
        <v>1263868</v>
      </c>
      <c r="IS151" s="7">
        <v>1910815</v>
      </c>
      <c r="IT151" s="7">
        <v>1171411</v>
      </c>
      <c r="IU151" s="7">
        <v>2039894</v>
      </c>
      <c r="IV151" s="7">
        <v>437465</v>
      </c>
      <c r="IW151" s="7">
        <v>1568313</v>
      </c>
      <c r="IX151" s="7">
        <v>415009</v>
      </c>
      <c r="IY151" s="7">
        <v>258033</v>
      </c>
      <c r="IZ151" s="7">
        <v>1612476</v>
      </c>
      <c r="JA151" s="7">
        <v>1934237</v>
      </c>
      <c r="JB151" s="7">
        <v>1005694</v>
      </c>
      <c r="JC151" s="7">
        <v>9437558</v>
      </c>
      <c r="JD151" s="7">
        <v>886876</v>
      </c>
      <c r="JE151" s="7">
        <v>5380343</v>
      </c>
      <c r="JF151" s="7">
        <v>4949949</v>
      </c>
      <c r="JG151" s="7">
        <v>2793871</v>
      </c>
      <c r="JH151" s="7">
        <v>1457532</v>
      </c>
      <c r="JI151" s="7">
        <v>8305028</v>
      </c>
      <c r="JJ151" s="7">
        <v>7321000</v>
      </c>
      <c r="JK151" s="7">
        <v>8181588</v>
      </c>
      <c r="JL151" s="7">
        <v>3944561.95</v>
      </c>
      <c r="JM151" s="7">
        <v>6865600</v>
      </c>
      <c r="JN151" s="7">
        <v>7488288</v>
      </c>
      <c r="JO151" s="7">
        <v>7812213</v>
      </c>
      <c r="JP151" s="7">
        <v>5139931.24</v>
      </c>
      <c r="JQ151" s="7">
        <v>7981342</v>
      </c>
      <c r="JR151" s="7">
        <v>4036240</v>
      </c>
      <c r="JS151" s="7">
        <v>7690284</v>
      </c>
      <c r="JT151" s="7">
        <v>7812178</v>
      </c>
      <c r="JU151" s="7">
        <v>12213456</v>
      </c>
      <c r="JV151" s="7">
        <v>7707855</v>
      </c>
      <c r="JW151" s="7">
        <v>19069687</v>
      </c>
      <c r="JX151" s="7">
        <v>686264</v>
      </c>
      <c r="JY151" s="7">
        <v>3347145.15</v>
      </c>
      <c r="JZ151" s="7">
        <v>391090</v>
      </c>
      <c r="KA151" s="7">
        <v>1699934</v>
      </c>
      <c r="KB151" s="7">
        <v>3579847</v>
      </c>
      <c r="KC151" s="7">
        <v>2037962</v>
      </c>
      <c r="KD151" s="7">
        <v>1795724</v>
      </c>
      <c r="KE151" s="7">
        <v>3637057</v>
      </c>
      <c r="KF151" s="7">
        <v>4708477</v>
      </c>
      <c r="KG151" s="7">
        <v>1529476</v>
      </c>
      <c r="KH151" s="7">
        <v>2004972</v>
      </c>
      <c r="KI151" s="7">
        <v>1674079</v>
      </c>
      <c r="KJ151" s="7">
        <v>779030</v>
      </c>
      <c r="KK151" s="7">
        <v>1247549</v>
      </c>
      <c r="KL151" s="7">
        <v>1150335</v>
      </c>
      <c r="KM151" s="7">
        <v>3311922</v>
      </c>
      <c r="KN151" s="7">
        <v>3435603</v>
      </c>
      <c r="KO151" s="7">
        <v>1172178</v>
      </c>
      <c r="KP151" s="7">
        <v>2036058</v>
      </c>
      <c r="KQ151" s="7">
        <v>3174762</v>
      </c>
      <c r="KR151" s="7">
        <v>338373</v>
      </c>
      <c r="KS151" s="7">
        <v>747909</v>
      </c>
      <c r="KT151" s="7">
        <v>3260037</v>
      </c>
      <c r="KU151" s="7">
        <v>1256510</v>
      </c>
      <c r="KV151" s="7">
        <v>2194021</v>
      </c>
      <c r="KW151" s="7">
        <v>1453313</v>
      </c>
      <c r="KX151" s="7">
        <v>1173708</v>
      </c>
      <c r="KY151" s="7">
        <v>1498347</v>
      </c>
      <c r="KZ151" s="7">
        <v>490536</v>
      </c>
      <c r="LA151" s="7">
        <v>1782809</v>
      </c>
      <c r="LB151" s="7">
        <v>5738015</v>
      </c>
      <c r="LC151" s="7">
        <v>3366539</v>
      </c>
      <c r="LD151" s="7">
        <v>4882577</v>
      </c>
      <c r="LE151" s="7">
        <v>4887801</v>
      </c>
      <c r="LF151" s="7">
        <v>2122788</v>
      </c>
      <c r="LG151" s="7">
        <v>11227012</v>
      </c>
      <c r="LH151" s="7">
        <v>2214271</v>
      </c>
      <c r="LI151" s="7">
        <v>1152685</v>
      </c>
      <c r="LJ151" s="7">
        <v>7681717</v>
      </c>
      <c r="LK151" s="7">
        <v>679849</v>
      </c>
      <c r="LL151" s="7">
        <v>894335</v>
      </c>
      <c r="LM151" s="7">
        <v>2621457</v>
      </c>
      <c r="LN151" s="7">
        <v>623007</v>
      </c>
      <c r="LO151" s="7">
        <v>5158237</v>
      </c>
      <c r="LP151" s="7">
        <v>18107269</v>
      </c>
      <c r="LQ151" s="7">
        <v>2196835</v>
      </c>
      <c r="LR151" s="7">
        <v>1818990</v>
      </c>
      <c r="LS151" s="7">
        <v>1874774</v>
      </c>
      <c r="LT151" s="7">
        <v>221278</v>
      </c>
      <c r="LU151" s="7">
        <v>3454106</v>
      </c>
      <c r="LV151" s="7">
        <v>1357241</v>
      </c>
      <c r="LW151" s="7">
        <v>1159838</v>
      </c>
      <c r="LX151" s="7">
        <v>1865739</v>
      </c>
      <c r="LY151" s="7">
        <v>2006285</v>
      </c>
      <c r="LZ151" s="7">
        <v>4185503</v>
      </c>
      <c r="MA151" s="7">
        <v>747671</v>
      </c>
      <c r="MB151" s="7">
        <v>306603</v>
      </c>
      <c r="MC151" s="7">
        <v>1172821</v>
      </c>
      <c r="MD151" s="7">
        <v>718542</v>
      </c>
      <c r="ME151" s="7">
        <v>1977251</v>
      </c>
      <c r="MF151" s="7">
        <v>2946927</v>
      </c>
      <c r="MG151" s="7">
        <v>1846094</v>
      </c>
      <c r="MH151" s="7">
        <v>276823</v>
      </c>
      <c r="MI151" s="7">
        <v>735217</v>
      </c>
      <c r="MJ151" s="7">
        <v>5456467</v>
      </c>
      <c r="MK151" s="7">
        <v>913182</v>
      </c>
      <c r="ML151" s="7">
        <v>3712925</v>
      </c>
      <c r="MM151" s="7">
        <v>7317794</v>
      </c>
      <c r="MN151" s="7">
        <v>5283766</v>
      </c>
      <c r="MO151" s="7">
        <v>36756748</v>
      </c>
      <c r="MP151" s="7">
        <v>1871235</v>
      </c>
      <c r="MQ151" s="7">
        <v>2107062</v>
      </c>
      <c r="MR151" s="7">
        <v>3141876</v>
      </c>
      <c r="MS151" s="7">
        <v>3862636</v>
      </c>
      <c r="MT151" s="7">
        <v>4890220</v>
      </c>
      <c r="MU151" s="7">
        <v>762490</v>
      </c>
      <c r="MV151" s="7">
        <v>4071513</v>
      </c>
      <c r="MW151" s="7">
        <v>628250</v>
      </c>
      <c r="MX151" s="7">
        <v>1153050</v>
      </c>
      <c r="MY151" s="7">
        <v>2377443</v>
      </c>
      <c r="MZ151" s="7">
        <v>7130351</v>
      </c>
      <c r="NA151" s="7">
        <v>506821</v>
      </c>
      <c r="NB151" s="7">
        <v>1145491</v>
      </c>
      <c r="NC151" s="7">
        <v>910644</v>
      </c>
      <c r="ND151" s="7">
        <v>381624</v>
      </c>
      <c r="NE151" s="7">
        <v>1142943</v>
      </c>
      <c r="NF151" s="7">
        <v>1173116</v>
      </c>
      <c r="NG151" s="7">
        <v>2138695</v>
      </c>
      <c r="NH151" s="7">
        <v>3279953</v>
      </c>
      <c r="NI151" s="7">
        <v>537385</v>
      </c>
      <c r="NJ151" s="7">
        <v>1224075</v>
      </c>
      <c r="NK151" s="7">
        <v>1211625</v>
      </c>
      <c r="NL151" s="7">
        <v>1679168</v>
      </c>
      <c r="NM151" s="7">
        <v>1691009</v>
      </c>
      <c r="NN151" s="7">
        <v>1457331</v>
      </c>
      <c r="NO151" s="7">
        <v>1315633</v>
      </c>
      <c r="NP151" s="7">
        <v>4421306</v>
      </c>
      <c r="NQ151" s="7">
        <v>2359224</v>
      </c>
      <c r="NR151" s="7">
        <v>435609</v>
      </c>
      <c r="NS151" s="7">
        <v>1559058</v>
      </c>
      <c r="NT151" s="7">
        <v>589128</v>
      </c>
      <c r="NU151" s="7">
        <v>5797029</v>
      </c>
      <c r="NV151" s="7">
        <v>3070073</v>
      </c>
      <c r="NW151" s="7">
        <v>3461832</v>
      </c>
      <c r="NX151" s="7">
        <v>4731535</v>
      </c>
      <c r="NY151" s="7">
        <v>312037</v>
      </c>
      <c r="NZ151" s="7">
        <v>286467</v>
      </c>
      <c r="OA151" s="7">
        <v>4079884</v>
      </c>
      <c r="OB151" s="7">
        <v>21481174</v>
      </c>
      <c r="OC151" s="7">
        <v>5299946.32</v>
      </c>
      <c r="OD151" s="7">
        <v>566570</v>
      </c>
      <c r="OE151" s="7">
        <v>724085</v>
      </c>
      <c r="OF151" s="7">
        <v>3909033</v>
      </c>
      <c r="OG151" s="7">
        <v>4027815</v>
      </c>
      <c r="OH151" s="7">
        <v>1125230</v>
      </c>
      <c r="OI151" s="7">
        <v>3761456</v>
      </c>
      <c r="OJ151" s="7">
        <v>1694388</v>
      </c>
      <c r="OK151" s="7">
        <v>2695147</v>
      </c>
      <c r="OL151" s="7">
        <v>1385220</v>
      </c>
      <c r="OM151" s="7">
        <v>2189601</v>
      </c>
      <c r="ON151" s="7">
        <v>249709</v>
      </c>
      <c r="OO151" s="7">
        <v>3349970</v>
      </c>
      <c r="OP151" s="7">
        <v>94548</v>
      </c>
      <c r="OQ151" s="7">
        <v>3440940</v>
      </c>
      <c r="OR151" s="7">
        <v>2347956</v>
      </c>
      <c r="OS151" s="7">
        <v>4386870</v>
      </c>
      <c r="OT151" s="7">
        <v>2791101</v>
      </c>
      <c r="OU151" s="7">
        <v>904691</v>
      </c>
      <c r="OV151" s="9"/>
      <c r="OW151" s="150">
        <f t="shared" si="21"/>
        <v>1422909346.45</v>
      </c>
      <c r="OX151" s="6">
        <f t="shared" si="22"/>
        <v>7138.9977997140204</v>
      </c>
      <c r="OY151" s="153"/>
      <c r="OZ151" s="6"/>
      <c r="PA151" s="13"/>
      <c r="PB151" s="13"/>
      <c r="PC151" s="13"/>
      <c r="PD151" s="13"/>
      <c r="PE151" s="13"/>
      <c r="PF151" s="13"/>
      <c r="PG151" s="13"/>
      <c r="PH151" s="13"/>
      <c r="PI151" s="13"/>
      <c r="PJ151" s="13"/>
      <c r="PK151" s="13"/>
      <c r="PL151" s="13"/>
      <c r="PM151" s="13"/>
      <c r="PN151" s="13"/>
      <c r="PO151" s="13"/>
      <c r="PP151" s="13"/>
      <c r="PQ151" s="13"/>
      <c r="PR151" s="13"/>
      <c r="PS151" s="13"/>
      <c r="PT151" s="13"/>
      <c r="PU151" s="13"/>
    </row>
    <row r="152" spans="1:437" s="7" customFormat="1">
      <c r="A152" s="7" t="s">
        <v>89</v>
      </c>
      <c r="C152" s="7" t="s">
        <v>917</v>
      </c>
      <c r="D152" s="7" t="s">
        <v>917</v>
      </c>
      <c r="E152" s="7" t="s">
        <v>917</v>
      </c>
      <c r="G152" s="7" t="s">
        <v>917</v>
      </c>
      <c r="H152" s="7">
        <v>0</v>
      </c>
      <c r="I152" s="7" t="s">
        <v>917</v>
      </c>
      <c r="J152" s="7" t="s">
        <v>917</v>
      </c>
      <c r="K152" s="7">
        <v>9950</v>
      </c>
      <c r="L152" s="7" t="s">
        <v>917</v>
      </c>
      <c r="M152" s="7">
        <v>159605</v>
      </c>
      <c r="N152" s="7" t="s">
        <v>917</v>
      </c>
      <c r="O152" s="7">
        <v>627</v>
      </c>
      <c r="P152" s="7">
        <v>586</v>
      </c>
      <c r="Q152" s="7">
        <v>6136</v>
      </c>
      <c r="R152" s="7" t="s">
        <v>917</v>
      </c>
      <c r="S152" s="7" t="s">
        <v>917</v>
      </c>
      <c r="Y152" s="7" t="s">
        <v>917</v>
      </c>
      <c r="AA152" s="7" t="s">
        <v>917</v>
      </c>
      <c r="AD152" s="61" t="s">
        <v>917</v>
      </c>
      <c r="AE152" s="7">
        <v>0</v>
      </c>
      <c r="AF152" s="7">
        <v>0</v>
      </c>
      <c r="AG152" s="7">
        <v>37526</v>
      </c>
      <c r="AH152" s="7" t="s">
        <v>917</v>
      </c>
      <c r="AI152" s="7">
        <v>23292</v>
      </c>
      <c r="AJ152" s="7" t="s">
        <v>917</v>
      </c>
      <c r="AK152" s="7" t="s">
        <v>917</v>
      </c>
      <c r="AL152" s="7" t="s">
        <v>917</v>
      </c>
      <c r="AM152" s="7" t="s">
        <v>917</v>
      </c>
      <c r="AN152" s="7">
        <v>34568</v>
      </c>
      <c r="AO152" s="7" t="s">
        <v>917</v>
      </c>
      <c r="AP152" s="7" t="s">
        <v>917</v>
      </c>
      <c r="AQ152" s="7">
        <v>28083</v>
      </c>
      <c r="AR152" s="7">
        <v>28703</v>
      </c>
      <c r="AS152" s="7" t="s">
        <v>917</v>
      </c>
      <c r="AT152" s="7">
        <v>36888</v>
      </c>
      <c r="AU152" s="7">
        <v>28767</v>
      </c>
      <c r="AV152" s="7" t="s">
        <v>917</v>
      </c>
      <c r="AW152" s="7">
        <v>26503</v>
      </c>
      <c r="AX152" s="7" t="s">
        <v>917</v>
      </c>
      <c r="AY152" s="7">
        <v>39692</v>
      </c>
      <c r="AZ152" s="7">
        <v>41116</v>
      </c>
      <c r="BA152" s="7">
        <v>37841</v>
      </c>
      <c r="BB152" s="7" t="s">
        <v>917</v>
      </c>
      <c r="BC152" s="7" t="s">
        <v>917</v>
      </c>
      <c r="BD152" s="7" t="s">
        <v>917</v>
      </c>
      <c r="BE152" s="7" t="s">
        <v>917</v>
      </c>
      <c r="BF152" s="7" t="s">
        <v>917</v>
      </c>
      <c r="BG152" s="7" t="s">
        <v>917</v>
      </c>
      <c r="BH152" s="7">
        <v>9541</v>
      </c>
      <c r="BI152" s="7" t="s">
        <v>917</v>
      </c>
      <c r="BJ152" s="7">
        <v>139559</v>
      </c>
      <c r="BK152" s="7">
        <v>0</v>
      </c>
      <c r="BL152" s="7">
        <v>10390</v>
      </c>
      <c r="BM152" s="7">
        <v>0</v>
      </c>
      <c r="BN152" s="7">
        <v>26295</v>
      </c>
      <c r="BO152" s="7" t="s">
        <v>917</v>
      </c>
      <c r="BP152" s="7" t="s">
        <v>917</v>
      </c>
      <c r="BT152" s="7" t="s">
        <v>917</v>
      </c>
      <c r="BY152" s="7">
        <v>0</v>
      </c>
      <c r="CB152" s="7">
        <v>0</v>
      </c>
      <c r="CC152" s="7" t="s">
        <v>917</v>
      </c>
      <c r="CD152" s="7" t="s">
        <v>917</v>
      </c>
      <c r="CE152" s="7" t="s">
        <v>917</v>
      </c>
      <c r="CF152" s="7" t="s">
        <v>917</v>
      </c>
      <c r="CG152" s="7" t="s">
        <v>917</v>
      </c>
      <c r="CH152" s="7" t="s">
        <v>917</v>
      </c>
      <c r="CI152" s="7" t="s">
        <v>917</v>
      </c>
      <c r="CJ152" s="7" t="s">
        <v>917</v>
      </c>
      <c r="CK152" s="7" t="s">
        <v>917</v>
      </c>
      <c r="CM152" s="7" t="s">
        <v>917</v>
      </c>
      <c r="CN152" s="7" t="s">
        <v>917</v>
      </c>
      <c r="CO152" s="7" t="s">
        <v>917</v>
      </c>
      <c r="CP152" s="7" t="s">
        <v>917</v>
      </c>
      <c r="CQ152" s="7" t="s">
        <v>917</v>
      </c>
      <c r="CR152" s="7" t="s">
        <v>917</v>
      </c>
      <c r="CS152" s="7" t="s">
        <v>917</v>
      </c>
      <c r="CT152" s="7" t="s">
        <v>917</v>
      </c>
      <c r="CU152" s="7" t="s">
        <v>917</v>
      </c>
      <c r="CV152" s="7" t="s">
        <v>917</v>
      </c>
      <c r="CW152" s="7" t="s">
        <v>917</v>
      </c>
      <c r="CX152" s="7" t="s">
        <v>917</v>
      </c>
      <c r="CY152" s="7" t="s">
        <v>917</v>
      </c>
      <c r="CZ152" s="7" t="s">
        <v>917</v>
      </c>
      <c r="DA152" s="7" t="s">
        <v>917</v>
      </c>
      <c r="DB152" s="7" t="s">
        <v>917</v>
      </c>
      <c r="DC152" s="7" t="s">
        <v>917</v>
      </c>
      <c r="DD152" s="7" t="s">
        <v>917</v>
      </c>
      <c r="DE152" s="7">
        <v>77784</v>
      </c>
      <c r="DF152" s="7" t="s">
        <v>917</v>
      </c>
      <c r="DG152" s="7" t="s">
        <v>917</v>
      </c>
      <c r="DH152" s="7" t="s">
        <v>917</v>
      </c>
      <c r="DI152" s="7" t="s">
        <v>917</v>
      </c>
      <c r="DJ152" s="7" t="s">
        <v>917</v>
      </c>
      <c r="DK152" s="7" t="s">
        <v>917</v>
      </c>
      <c r="DM152" s="7" t="s">
        <v>917</v>
      </c>
      <c r="DN152" s="7">
        <v>15406</v>
      </c>
      <c r="DO152" s="7" t="s">
        <v>917</v>
      </c>
      <c r="DP152" s="7" t="s">
        <v>917</v>
      </c>
      <c r="DQ152" s="7">
        <v>17165</v>
      </c>
      <c r="DR152" s="7" t="s">
        <v>917</v>
      </c>
      <c r="DS152" s="7" t="s">
        <v>917</v>
      </c>
      <c r="DT152" s="7" t="s">
        <v>917</v>
      </c>
      <c r="DV152" s="7">
        <v>0</v>
      </c>
      <c r="DW152" s="7">
        <v>53571</v>
      </c>
      <c r="DX152" s="7" t="s">
        <v>917</v>
      </c>
      <c r="DY152" s="7" t="s">
        <v>917</v>
      </c>
      <c r="DZ152" s="7" t="s">
        <v>917</v>
      </c>
      <c r="EA152" s="7" t="s">
        <v>917</v>
      </c>
      <c r="EB152" s="7" t="s">
        <v>917</v>
      </c>
      <c r="EC152" s="7" t="s">
        <v>917</v>
      </c>
      <c r="ED152" s="7" t="s">
        <v>917</v>
      </c>
      <c r="EE152" s="7">
        <v>0</v>
      </c>
      <c r="EF152" s="7" t="s">
        <v>917</v>
      </c>
      <c r="EG152" s="7" t="s">
        <v>917</v>
      </c>
      <c r="EH152" s="7" t="s">
        <v>917</v>
      </c>
      <c r="EI152" s="7" t="s">
        <v>917</v>
      </c>
      <c r="EJ152" s="7" t="s">
        <v>917</v>
      </c>
      <c r="EK152" s="7">
        <v>0</v>
      </c>
      <c r="EL152" s="7" t="s">
        <v>917</v>
      </c>
      <c r="EN152" s="7">
        <v>0</v>
      </c>
      <c r="EO152" s="7">
        <v>0</v>
      </c>
      <c r="EQ152" s="7" t="s">
        <v>917</v>
      </c>
      <c r="ER152" s="7">
        <v>0</v>
      </c>
      <c r="ES152" s="7">
        <v>0</v>
      </c>
      <c r="EU152" s="7">
        <v>10098</v>
      </c>
      <c r="EW152" s="7">
        <v>20093</v>
      </c>
      <c r="EY152" s="7" t="s">
        <v>917</v>
      </c>
      <c r="EZ152" s="7" t="s">
        <v>917</v>
      </c>
      <c r="FA152" s="7" t="s">
        <v>917</v>
      </c>
      <c r="FB152" s="7" t="s">
        <v>917</v>
      </c>
      <c r="FC152" s="7" t="s">
        <v>917</v>
      </c>
      <c r="FD152" s="7" t="s">
        <v>917</v>
      </c>
      <c r="FE152" s="7" t="s">
        <v>917</v>
      </c>
      <c r="FF152" s="7" t="s">
        <v>917</v>
      </c>
      <c r="FG152" s="7" t="s">
        <v>917</v>
      </c>
      <c r="FH152" s="7" t="s">
        <v>917</v>
      </c>
      <c r="FI152" s="7" t="s">
        <v>917</v>
      </c>
      <c r="FJ152" s="7" t="s">
        <v>917</v>
      </c>
      <c r="FK152" s="7" t="s">
        <v>917</v>
      </c>
      <c r="FL152" s="7" t="s">
        <v>917</v>
      </c>
      <c r="FM152" s="7" t="s">
        <v>917</v>
      </c>
      <c r="FN152" s="7" t="s">
        <v>917</v>
      </c>
      <c r="FO152" s="7" t="s">
        <v>917</v>
      </c>
      <c r="FP152" s="7" t="s">
        <v>917</v>
      </c>
      <c r="FQ152" s="7" t="s">
        <v>917</v>
      </c>
      <c r="FR152" s="7" t="s">
        <v>917</v>
      </c>
      <c r="FS152" s="7" t="s">
        <v>917</v>
      </c>
      <c r="FT152" s="7" t="s">
        <v>917</v>
      </c>
      <c r="FU152" s="7" t="s">
        <v>917</v>
      </c>
      <c r="FV152" s="7">
        <v>147178</v>
      </c>
      <c r="FW152" s="7" t="s">
        <v>917</v>
      </c>
      <c r="FX152" s="7">
        <v>40128</v>
      </c>
      <c r="FY152" s="7">
        <v>20280</v>
      </c>
      <c r="FZ152" s="7">
        <v>2699</v>
      </c>
      <c r="GA152" s="7" t="s">
        <v>917</v>
      </c>
      <c r="GB152" s="7">
        <v>16246</v>
      </c>
      <c r="GC152" s="7" t="s">
        <v>917</v>
      </c>
      <c r="GD152" s="7" t="s">
        <v>917</v>
      </c>
      <c r="GE152" s="7" t="s">
        <v>917</v>
      </c>
      <c r="GF152" s="7" t="s">
        <v>917</v>
      </c>
      <c r="GG152" s="7" t="s">
        <v>917</v>
      </c>
      <c r="GH152" s="7" t="s">
        <v>917</v>
      </c>
      <c r="GI152" s="7" t="s">
        <v>917</v>
      </c>
      <c r="GJ152" s="7" t="s">
        <v>917</v>
      </c>
      <c r="GK152" s="7" t="s">
        <v>917</v>
      </c>
      <c r="GL152" s="7" t="s">
        <v>917</v>
      </c>
      <c r="GM152" s="7" t="s">
        <v>917</v>
      </c>
      <c r="GN152" s="7" t="s">
        <v>917</v>
      </c>
      <c r="GO152" s="7">
        <v>0</v>
      </c>
      <c r="GP152" s="7" t="s">
        <v>917</v>
      </c>
      <c r="GQ152" s="7" t="s">
        <v>917</v>
      </c>
      <c r="GR152" s="7" t="s">
        <v>917</v>
      </c>
      <c r="GS152" s="7">
        <v>5703</v>
      </c>
      <c r="GT152" s="7" t="s">
        <v>917</v>
      </c>
      <c r="GU152" s="7" t="s">
        <v>917</v>
      </c>
      <c r="GV152" s="7" t="s">
        <v>917</v>
      </c>
      <c r="GW152" s="7" t="s">
        <v>917</v>
      </c>
      <c r="GX152" s="7" t="s">
        <v>917</v>
      </c>
      <c r="GY152" s="7" t="s">
        <v>917</v>
      </c>
      <c r="GZ152" s="7" t="s">
        <v>917</v>
      </c>
      <c r="HA152" s="7">
        <v>39791.53</v>
      </c>
      <c r="HB152" s="7">
        <v>7520</v>
      </c>
      <c r="HD152" s="7">
        <v>26020</v>
      </c>
      <c r="HE152" s="7" t="s">
        <v>917</v>
      </c>
      <c r="HF152" s="7" t="s">
        <v>917</v>
      </c>
      <c r="HG152" s="7">
        <v>15613</v>
      </c>
      <c r="HH152" s="7" t="s">
        <v>917</v>
      </c>
      <c r="HI152" s="7" t="s">
        <v>917</v>
      </c>
      <c r="HJ152" s="7">
        <v>0</v>
      </c>
      <c r="HK152" s="7" t="s">
        <v>917</v>
      </c>
      <c r="HL152" s="7" t="s">
        <v>917</v>
      </c>
      <c r="HM152" s="7" t="s">
        <v>917</v>
      </c>
      <c r="HN152" s="7">
        <v>0</v>
      </c>
      <c r="HO152" s="7" t="s">
        <v>917</v>
      </c>
      <c r="HP152" s="7" t="s">
        <v>917</v>
      </c>
      <c r="HQ152" s="7" t="s">
        <v>917</v>
      </c>
      <c r="HR152" s="7" t="s">
        <v>917</v>
      </c>
      <c r="HS152" s="7" t="s">
        <v>917</v>
      </c>
      <c r="HU152" s="7">
        <v>0</v>
      </c>
      <c r="HV152" s="7" t="s">
        <v>917</v>
      </c>
      <c r="HW152" s="7" t="s">
        <v>917</v>
      </c>
      <c r="HX152" s="7" t="s">
        <v>917</v>
      </c>
      <c r="HY152" s="7" t="s">
        <v>917</v>
      </c>
      <c r="HZ152" s="7" t="s">
        <v>917</v>
      </c>
      <c r="IA152" s="7" t="s">
        <v>917</v>
      </c>
      <c r="IB152" s="7" t="s">
        <v>917</v>
      </c>
      <c r="IC152" s="7" t="s">
        <v>917</v>
      </c>
      <c r="ID152" s="7" t="s">
        <v>917</v>
      </c>
      <c r="IE152" s="7">
        <v>24955</v>
      </c>
      <c r="IG152" s="7">
        <v>3103</v>
      </c>
      <c r="IH152" s="7">
        <v>1500</v>
      </c>
      <c r="IY152" s="7">
        <v>0</v>
      </c>
      <c r="IZ152" s="7" t="s">
        <v>917</v>
      </c>
      <c r="JB152" s="7" t="s">
        <v>917</v>
      </c>
      <c r="JC152" s="7" t="s">
        <v>917</v>
      </c>
      <c r="JD152" s="7" t="s">
        <v>917</v>
      </c>
      <c r="JE152" s="7">
        <v>382474</v>
      </c>
      <c r="JF152" s="7">
        <v>15505</v>
      </c>
      <c r="JG152" s="7">
        <v>8683</v>
      </c>
      <c r="JH152" s="7" t="s">
        <v>917</v>
      </c>
      <c r="JJ152" s="7">
        <v>0</v>
      </c>
      <c r="JK152" s="7" t="s">
        <v>917</v>
      </c>
      <c r="JM152" s="7">
        <v>0</v>
      </c>
      <c r="JN152" s="7" t="s">
        <v>917</v>
      </c>
      <c r="JP152" s="7" t="s">
        <v>917</v>
      </c>
      <c r="JQ152" s="7" t="s">
        <v>917</v>
      </c>
      <c r="JR152" s="7" t="s">
        <v>917</v>
      </c>
      <c r="JT152" s="7" t="s">
        <v>917</v>
      </c>
      <c r="JV152" s="7" t="s">
        <v>917</v>
      </c>
      <c r="JW152" s="7" t="s">
        <v>917</v>
      </c>
      <c r="JX152" s="7">
        <v>4565</v>
      </c>
      <c r="JY152" s="7" t="s">
        <v>917</v>
      </c>
      <c r="KA152" s="7">
        <v>45899</v>
      </c>
      <c r="KB152" s="7" t="s">
        <v>917</v>
      </c>
      <c r="KC152" s="7" t="s">
        <v>917</v>
      </c>
      <c r="KD152" s="7">
        <v>0</v>
      </c>
      <c r="KE152" s="7">
        <v>0</v>
      </c>
      <c r="KF152" s="7" t="s">
        <v>917</v>
      </c>
      <c r="KG152" s="7" t="s">
        <v>917</v>
      </c>
      <c r="KH152" s="7">
        <v>13811</v>
      </c>
      <c r="KI152" s="7">
        <v>10545</v>
      </c>
      <c r="KJ152" s="7" t="s">
        <v>917</v>
      </c>
      <c r="KK152" s="7">
        <v>8300</v>
      </c>
      <c r="KL152" s="7" t="s">
        <v>917</v>
      </c>
      <c r="KM152" s="7">
        <v>0</v>
      </c>
      <c r="KN152" s="7" t="s">
        <v>917</v>
      </c>
      <c r="KO152" s="7">
        <v>7520</v>
      </c>
      <c r="KP152" s="7">
        <v>13531</v>
      </c>
      <c r="KQ152" s="7">
        <v>0</v>
      </c>
      <c r="KR152" s="7">
        <v>0</v>
      </c>
      <c r="KS152" s="7">
        <v>5063</v>
      </c>
      <c r="KT152" s="7">
        <v>21758</v>
      </c>
      <c r="KU152" s="7" t="s">
        <v>917</v>
      </c>
      <c r="KV152" s="7">
        <v>14718</v>
      </c>
      <c r="KW152" s="7" t="s">
        <v>917</v>
      </c>
      <c r="KX152" s="7" t="s">
        <v>917</v>
      </c>
      <c r="KY152" s="7">
        <v>0</v>
      </c>
      <c r="KZ152" s="7">
        <v>0</v>
      </c>
      <c r="LA152" s="7" t="s">
        <v>917</v>
      </c>
      <c r="LB152" s="7">
        <v>98600</v>
      </c>
      <c r="LC152" s="7">
        <v>66252</v>
      </c>
      <c r="LD152" s="7" t="s">
        <v>917</v>
      </c>
      <c r="LE152" s="7" t="s">
        <v>917</v>
      </c>
      <c r="LF152" s="7" t="s">
        <v>917</v>
      </c>
      <c r="LG152" s="7" t="s">
        <v>917</v>
      </c>
      <c r="LH152" s="7" t="s">
        <v>917</v>
      </c>
      <c r="LI152" s="7">
        <v>37703</v>
      </c>
      <c r="LJ152" s="7">
        <v>50564</v>
      </c>
      <c r="LK152" s="7" t="s">
        <v>917</v>
      </c>
      <c r="LM152" s="7" t="s">
        <v>917</v>
      </c>
      <c r="LN152" s="7">
        <v>4095</v>
      </c>
      <c r="LO152" s="7" t="s">
        <v>917</v>
      </c>
      <c r="LP152" s="7" t="s">
        <v>917</v>
      </c>
      <c r="LQ152" s="7" t="s">
        <v>917</v>
      </c>
      <c r="LR152" s="7">
        <v>53859</v>
      </c>
      <c r="LV152" s="7" t="s">
        <v>917</v>
      </c>
      <c r="LW152" s="7">
        <v>7660</v>
      </c>
      <c r="LX152" s="7" t="s">
        <v>917</v>
      </c>
      <c r="LY152" s="7" t="s">
        <v>917</v>
      </c>
      <c r="MA152" s="7" t="s">
        <v>917</v>
      </c>
      <c r="MB152" s="7" t="s">
        <v>917</v>
      </c>
      <c r="MC152" s="7" t="s">
        <v>917</v>
      </c>
      <c r="MF152" s="7">
        <v>19783</v>
      </c>
      <c r="MG152" s="7" t="s">
        <v>917</v>
      </c>
      <c r="MH152" s="7" t="s">
        <v>917</v>
      </c>
      <c r="MI152" s="7" t="s">
        <v>917</v>
      </c>
      <c r="MJ152" s="7" t="s">
        <v>917</v>
      </c>
      <c r="MK152" s="7" t="s">
        <v>917</v>
      </c>
      <c r="ML152" s="7">
        <v>104756</v>
      </c>
      <c r="MM152" s="7" t="s">
        <v>917</v>
      </c>
      <c r="MN152" s="7" t="s">
        <v>917</v>
      </c>
      <c r="MO152" s="7">
        <v>223987.6</v>
      </c>
      <c r="MP152" s="7">
        <v>12737</v>
      </c>
      <c r="MQ152" s="7" t="s">
        <v>917</v>
      </c>
      <c r="MR152" s="7" t="s">
        <v>917</v>
      </c>
      <c r="MS152" s="7" t="s">
        <v>917</v>
      </c>
      <c r="MT152" s="7" t="s">
        <v>917</v>
      </c>
      <c r="MU152" s="7" t="s">
        <v>917</v>
      </c>
      <c r="MV152" s="7" t="s">
        <v>917</v>
      </c>
      <c r="MW152" s="7" t="s">
        <v>917</v>
      </c>
      <c r="MX152" s="7" t="s">
        <v>917</v>
      </c>
      <c r="MY152" s="7" t="s">
        <v>917</v>
      </c>
      <c r="MZ152" s="7" t="s">
        <v>917</v>
      </c>
      <c r="NA152" s="7" t="s">
        <v>917</v>
      </c>
      <c r="NB152" s="7">
        <v>0</v>
      </c>
      <c r="NC152" s="7" t="s">
        <v>917</v>
      </c>
      <c r="ND152" s="7" t="s">
        <v>917</v>
      </c>
      <c r="NE152" s="7" t="s">
        <v>917</v>
      </c>
      <c r="NF152" s="7">
        <v>0</v>
      </c>
      <c r="NG152" s="7" t="s">
        <v>917</v>
      </c>
      <c r="NH152" s="7" t="s">
        <v>917</v>
      </c>
      <c r="NI152" s="7" t="s">
        <v>917</v>
      </c>
      <c r="NJ152" s="7" t="s">
        <v>917</v>
      </c>
      <c r="NK152" s="7" t="s">
        <v>917</v>
      </c>
      <c r="NL152" s="7" t="s">
        <v>917</v>
      </c>
      <c r="NM152" s="7" t="s">
        <v>917</v>
      </c>
      <c r="NN152" s="7" t="s">
        <v>917</v>
      </c>
      <c r="NO152" s="7">
        <v>9039</v>
      </c>
      <c r="NQ152" s="7" t="s">
        <v>917</v>
      </c>
      <c r="NR152" s="7">
        <v>2752</v>
      </c>
      <c r="NS152" s="7">
        <v>10314</v>
      </c>
      <c r="NT152" s="7">
        <v>3632</v>
      </c>
      <c r="NU152" s="7">
        <v>35037</v>
      </c>
      <c r="NV152" s="7">
        <v>10240</v>
      </c>
      <c r="NW152" s="7" t="s">
        <v>917</v>
      </c>
      <c r="NX152" s="7" t="s">
        <v>917</v>
      </c>
      <c r="NY152" s="7">
        <v>24627</v>
      </c>
      <c r="NZ152" s="7" t="s">
        <v>917</v>
      </c>
      <c r="OA152" s="7" t="s">
        <v>917</v>
      </c>
      <c r="OB152" s="7" t="s">
        <v>917</v>
      </c>
      <c r="OC152" s="7">
        <v>33370</v>
      </c>
      <c r="OD152" s="7" t="s">
        <v>917</v>
      </c>
      <c r="OE152" s="7" t="s">
        <v>917</v>
      </c>
      <c r="OG152" s="7" t="s">
        <v>917</v>
      </c>
      <c r="OH152" s="7" t="s">
        <v>917</v>
      </c>
      <c r="OI152" s="7" t="s">
        <v>917</v>
      </c>
      <c r="OJ152" s="7" t="s">
        <v>917</v>
      </c>
      <c r="OL152" s="7" t="s">
        <v>917</v>
      </c>
      <c r="OM152" s="7" t="s">
        <v>917</v>
      </c>
      <c r="ON152" s="7" t="s">
        <v>917</v>
      </c>
      <c r="OO152" s="7" t="s">
        <v>917</v>
      </c>
      <c r="OP152" s="7" t="s">
        <v>917</v>
      </c>
      <c r="OQ152" s="7" t="s">
        <v>917</v>
      </c>
      <c r="OR152" s="7" t="s">
        <v>917</v>
      </c>
      <c r="OS152" s="7">
        <v>14501</v>
      </c>
      <c r="OT152" s="7" t="s">
        <v>917</v>
      </c>
      <c r="OU152" s="7" t="s">
        <v>917</v>
      </c>
      <c r="OV152" s="9"/>
      <c r="OW152" s="150">
        <f t="shared" si="21"/>
        <v>2646402.1300000004</v>
      </c>
      <c r="OX152" s="6">
        <f t="shared" si="22"/>
        <v>13.277486039685925</v>
      </c>
      <c r="OY152" s="153"/>
      <c r="OZ152" s="6"/>
      <c r="PA152" s="13"/>
      <c r="PB152" s="13"/>
      <c r="PC152" s="13"/>
      <c r="PD152" s="13"/>
      <c r="PE152" s="13"/>
      <c r="PF152" s="13"/>
      <c r="PG152" s="13"/>
      <c r="PH152" s="13"/>
      <c r="PI152" s="13"/>
      <c r="PJ152" s="13"/>
      <c r="PK152" s="13"/>
      <c r="PL152" s="13"/>
      <c r="PM152" s="13"/>
      <c r="PN152" s="13"/>
      <c r="PO152" s="13"/>
      <c r="PP152" s="13"/>
      <c r="PQ152" s="13"/>
      <c r="PR152" s="13"/>
      <c r="PS152" s="13"/>
      <c r="PT152" s="13"/>
      <c r="PU152" s="13"/>
    </row>
    <row r="153" spans="1:437" s="7" customFormat="1">
      <c r="A153" s="7" t="s">
        <v>90</v>
      </c>
      <c r="B153" s="7">
        <v>50349</v>
      </c>
      <c r="C153" s="7">
        <v>390657</v>
      </c>
      <c r="D153" s="7">
        <v>86678</v>
      </c>
      <c r="E153" s="7">
        <v>726110</v>
      </c>
      <c r="F153" s="7">
        <v>472115</v>
      </c>
      <c r="G153" s="7">
        <v>556380</v>
      </c>
      <c r="H153" s="7">
        <v>376608</v>
      </c>
      <c r="I153" s="7">
        <v>91545</v>
      </c>
      <c r="J153" s="7">
        <v>93319</v>
      </c>
      <c r="K153" s="7">
        <v>195106</v>
      </c>
      <c r="L153" s="7">
        <v>244925</v>
      </c>
      <c r="M153" s="7">
        <v>264216</v>
      </c>
      <c r="N153" s="7">
        <v>70584</v>
      </c>
      <c r="O153" s="7">
        <v>7132</v>
      </c>
      <c r="P153" s="7">
        <v>7545</v>
      </c>
      <c r="Q153" s="7">
        <v>123548</v>
      </c>
      <c r="R153" s="7">
        <v>279972</v>
      </c>
      <c r="S153" s="7">
        <v>483191</v>
      </c>
      <c r="T153" s="7">
        <v>552560</v>
      </c>
      <c r="U153" s="7">
        <v>106898</v>
      </c>
      <c r="V153" s="7">
        <v>209765</v>
      </c>
      <c r="W153" s="7">
        <v>138874</v>
      </c>
      <c r="X153" s="7">
        <v>193585</v>
      </c>
      <c r="Y153" s="7">
        <v>288893</v>
      </c>
      <c r="Z153" s="7">
        <v>325432</v>
      </c>
      <c r="AA153" s="7">
        <v>292118</v>
      </c>
      <c r="AB153" s="7">
        <v>287395</v>
      </c>
      <c r="AC153" s="7">
        <v>226792</v>
      </c>
      <c r="AD153" s="61">
        <v>5395063</v>
      </c>
      <c r="AE153" s="7">
        <v>3968505</v>
      </c>
      <c r="AF153" s="7">
        <v>309775</v>
      </c>
      <c r="AG153" s="7">
        <v>600752</v>
      </c>
      <c r="AH153" s="7">
        <v>395305</v>
      </c>
      <c r="AI153" s="7">
        <v>374763</v>
      </c>
      <c r="AJ153" s="7">
        <v>392137</v>
      </c>
      <c r="AK153" s="7">
        <v>410790</v>
      </c>
      <c r="AL153" s="7">
        <v>512589</v>
      </c>
      <c r="AM153" s="7">
        <v>617849</v>
      </c>
      <c r="AN153" s="7">
        <v>612121</v>
      </c>
      <c r="AO153" s="7">
        <v>278279</v>
      </c>
      <c r="AP153" s="7">
        <v>393986</v>
      </c>
      <c r="AQ153" s="7">
        <v>497795</v>
      </c>
      <c r="AR153" s="7">
        <v>306385</v>
      </c>
      <c r="AS153" s="7">
        <v>280047</v>
      </c>
      <c r="AT153" s="7">
        <v>566146</v>
      </c>
      <c r="AU153" s="7">
        <v>484329</v>
      </c>
      <c r="AV153" s="7">
        <v>275291</v>
      </c>
      <c r="AW153" s="7">
        <v>303168</v>
      </c>
      <c r="AX153" s="7">
        <v>365555</v>
      </c>
      <c r="AY153" s="7">
        <v>614440</v>
      </c>
      <c r="AZ153" s="7">
        <v>453335</v>
      </c>
      <c r="BA153" s="7">
        <v>414069</v>
      </c>
      <c r="BB153" s="7">
        <v>45052</v>
      </c>
      <c r="BC153" s="7">
        <v>70472</v>
      </c>
      <c r="BD153" s="7">
        <v>283212</v>
      </c>
      <c r="BE153" s="7">
        <v>161840</v>
      </c>
      <c r="BF153" s="7">
        <v>268716</v>
      </c>
      <c r="BG153" s="7">
        <v>191150</v>
      </c>
      <c r="BH153" s="7">
        <v>127221</v>
      </c>
      <c r="BI153" s="7">
        <v>75283</v>
      </c>
      <c r="BJ153" s="7">
        <v>1008613</v>
      </c>
      <c r="BK153" s="7">
        <v>1292794</v>
      </c>
      <c r="BL153" s="7">
        <v>148509</v>
      </c>
      <c r="BM153" s="7">
        <v>55278</v>
      </c>
      <c r="BN153" s="7">
        <v>324249</v>
      </c>
      <c r="BO153" s="7">
        <v>523001</v>
      </c>
      <c r="BP153" s="7">
        <v>142232</v>
      </c>
      <c r="BQ153" s="7">
        <v>201280</v>
      </c>
      <c r="BR153" s="7">
        <v>209213</v>
      </c>
      <c r="BS153" s="7">
        <v>184990</v>
      </c>
      <c r="BT153" s="7">
        <v>81423</v>
      </c>
      <c r="BU153" s="7">
        <v>242040</v>
      </c>
      <c r="BV153" s="7">
        <v>202226</v>
      </c>
      <c r="BW153" s="7">
        <v>201802</v>
      </c>
      <c r="BX153" s="7">
        <v>35953</v>
      </c>
      <c r="BY153" s="7">
        <v>140028</v>
      </c>
      <c r="BZ153" s="7">
        <v>143598</v>
      </c>
      <c r="CA153" s="7">
        <v>189868</v>
      </c>
      <c r="CB153" s="7">
        <v>53811</v>
      </c>
      <c r="CC153" s="7">
        <v>98709</v>
      </c>
      <c r="CD153" s="7">
        <v>78499</v>
      </c>
      <c r="CE153" s="7">
        <v>245392</v>
      </c>
      <c r="CF153" s="7">
        <v>333086</v>
      </c>
      <c r="CG153" s="7">
        <v>173732</v>
      </c>
      <c r="CH153" s="7">
        <v>747518</v>
      </c>
      <c r="CI153" s="7">
        <v>842732</v>
      </c>
      <c r="CJ153" s="7">
        <v>997870</v>
      </c>
      <c r="CK153" s="7">
        <v>582402</v>
      </c>
      <c r="CL153" s="7">
        <v>1141266</v>
      </c>
      <c r="CM153" s="7">
        <v>581302</v>
      </c>
      <c r="CN153" s="7">
        <v>155989</v>
      </c>
      <c r="CO153" s="7">
        <v>193623</v>
      </c>
      <c r="CP153" s="7">
        <v>458959</v>
      </c>
      <c r="CQ153" s="7">
        <v>346605</v>
      </c>
      <c r="CR153" s="7">
        <v>389522</v>
      </c>
      <c r="CS153" s="7">
        <v>948831</v>
      </c>
      <c r="CT153" s="7">
        <v>705390</v>
      </c>
      <c r="CU153" s="7">
        <v>688410</v>
      </c>
      <c r="CV153" s="7">
        <v>714619</v>
      </c>
      <c r="CW153" s="7">
        <v>394479</v>
      </c>
      <c r="CX153" s="7">
        <v>364941</v>
      </c>
      <c r="CY153" s="7">
        <v>222590</v>
      </c>
      <c r="CZ153" s="7">
        <v>493538</v>
      </c>
      <c r="DA153" s="7">
        <v>541577</v>
      </c>
      <c r="DB153" s="7">
        <v>566192</v>
      </c>
      <c r="DC153" s="7">
        <v>674406</v>
      </c>
      <c r="DD153" s="7">
        <v>309089</v>
      </c>
      <c r="DE153" s="7">
        <v>874304</v>
      </c>
      <c r="DF153" s="7">
        <v>46654</v>
      </c>
      <c r="DG153" s="7">
        <v>287590</v>
      </c>
      <c r="DH153" s="7">
        <v>292032</v>
      </c>
      <c r="DI153" s="7">
        <v>198601</v>
      </c>
      <c r="DJ153" s="7">
        <v>175249</v>
      </c>
      <c r="DK153" s="7">
        <v>377348</v>
      </c>
      <c r="DL153" s="7">
        <v>78990</v>
      </c>
      <c r="DM153" s="7">
        <v>285398</v>
      </c>
      <c r="DN153" s="7">
        <v>190639</v>
      </c>
      <c r="DO153" s="7">
        <v>298989</v>
      </c>
      <c r="DP153" s="7">
        <v>329809</v>
      </c>
      <c r="DQ153" s="7">
        <v>210838</v>
      </c>
      <c r="DR153" s="7">
        <v>56786</v>
      </c>
      <c r="DS153" s="7">
        <v>33442</v>
      </c>
      <c r="DT153" s="7">
        <v>537042</v>
      </c>
      <c r="DU153" s="7">
        <v>145926</v>
      </c>
      <c r="DV153" s="7">
        <v>82527</v>
      </c>
      <c r="DW153" s="7">
        <v>836625</v>
      </c>
      <c r="DX153" s="7">
        <v>261502</v>
      </c>
      <c r="DY153" s="7">
        <v>222504</v>
      </c>
      <c r="DZ153" s="7">
        <v>582572</v>
      </c>
      <c r="EA153" s="7">
        <v>344010</v>
      </c>
      <c r="EB153" s="7">
        <v>222337</v>
      </c>
      <c r="EC153" s="7">
        <v>234956</v>
      </c>
      <c r="ED153" s="7">
        <v>75065</v>
      </c>
      <c r="EE153" s="7">
        <v>259327</v>
      </c>
      <c r="EF153" s="7">
        <v>134713</v>
      </c>
      <c r="EG153" s="7">
        <v>75741</v>
      </c>
      <c r="EH153" s="7">
        <v>137082</v>
      </c>
      <c r="EI153" s="7">
        <v>292477</v>
      </c>
      <c r="EJ153" s="7">
        <v>105329</v>
      </c>
      <c r="EK153" s="7">
        <v>166393</v>
      </c>
      <c r="EL153" s="7">
        <v>78504</v>
      </c>
      <c r="EM153" s="7">
        <v>142601</v>
      </c>
      <c r="EN153" s="7">
        <v>474047</v>
      </c>
      <c r="EO153" s="7">
        <v>425958</v>
      </c>
      <c r="EP153" s="7">
        <v>269716</v>
      </c>
      <c r="EQ153" s="7">
        <v>248859</v>
      </c>
      <c r="ER153" s="7">
        <v>108087</v>
      </c>
      <c r="ES153" s="7">
        <v>269883</v>
      </c>
      <c r="ET153" s="7">
        <v>483146</v>
      </c>
      <c r="EU153" s="7">
        <v>123513</v>
      </c>
      <c r="EV153" s="7">
        <v>31019</v>
      </c>
      <c r="EW153" s="7">
        <v>264744</v>
      </c>
      <c r="EX153" s="7">
        <v>122727</v>
      </c>
      <c r="EY153" s="7">
        <v>306970</v>
      </c>
      <c r="EZ153" s="7">
        <v>61378</v>
      </c>
      <c r="FA153" s="7">
        <v>331171</v>
      </c>
      <c r="FB153" s="7">
        <v>106421</v>
      </c>
      <c r="FC153" s="7">
        <v>226254</v>
      </c>
      <c r="FD153" s="7">
        <v>120423</v>
      </c>
      <c r="FE153" s="7">
        <v>338701</v>
      </c>
      <c r="FF153" s="7">
        <v>416915</v>
      </c>
      <c r="FG153" s="7">
        <v>47176</v>
      </c>
      <c r="FH153" s="7">
        <v>163586</v>
      </c>
      <c r="FI153" s="7">
        <v>221331</v>
      </c>
      <c r="FJ153" s="7">
        <v>200467</v>
      </c>
      <c r="FK153" s="7">
        <v>387063</v>
      </c>
      <c r="FL153" s="7">
        <v>132790</v>
      </c>
      <c r="FM153" s="7">
        <v>585089</v>
      </c>
      <c r="FN153" s="7">
        <v>491485</v>
      </c>
      <c r="FO153" s="7">
        <v>607819</v>
      </c>
      <c r="FP153" s="7">
        <v>127057</v>
      </c>
      <c r="FQ153" s="7">
        <v>63901</v>
      </c>
      <c r="FR153" s="7">
        <v>237327</v>
      </c>
      <c r="FS153" s="7">
        <v>104073</v>
      </c>
      <c r="FT153" s="7">
        <v>344950</v>
      </c>
      <c r="FU153" s="7">
        <v>42832</v>
      </c>
      <c r="FV153" s="7">
        <v>1826039</v>
      </c>
      <c r="FW153" s="7">
        <v>413699</v>
      </c>
      <c r="FX153" s="7">
        <v>388776</v>
      </c>
      <c r="FY153" s="7">
        <v>237983</v>
      </c>
      <c r="FZ153" s="7">
        <v>33874</v>
      </c>
      <c r="GA153" s="7">
        <v>174969</v>
      </c>
      <c r="GB153" s="7">
        <v>200839</v>
      </c>
      <c r="GC153" s="7">
        <v>175249</v>
      </c>
      <c r="GD153" s="7">
        <v>767364</v>
      </c>
      <c r="GE153" s="7">
        <v>210088</v>
      </c>
      <c r="GF153" s="7">
        <v>173978</v>
      </c>
      <c r="GG153" s="7">
        <v>101318</v>
      </c>
      <c r="GH153" s="7">
        <v>232373</v>
      </c>
      <c r="GI153" s="7">
        <v>36734</v>
      </c>
      <c r="GJ153" s="7">
        <v>272050</v>
      </c>
      <c r="GK153" s="7">
        <v>45240</v>
      </c>
      <c r="GL153" s="7">
        <v>249330</v>
      </c>
      <c r="GM153" s="7">
        <v>883413</v>
      </c>
      <c r="GN153" s="7">
        <v>20599</v>
      </c>
      <c r="GO153" s="7">
        <v>59018</v>
      </c>
      <c r="GP153" s="7">
        <v>106730</v>
      </c>
      <c r="GQ153" s="7">
        <v>179117</v>
      </c>
      <c r="GR153" s="7">
        <v>123672</v>
      </c>
      <c r="GS153" s="7">
        <v>65402</v>
      </c>
      <c r="GT153" s="7">
        <v>286280</v>
      </c>
      <c r="GU153" s="7">
        <v>320413</v>
      </c>
      <c r="GV153" s="7">
        <v>979134</v>
      </c>
      <c r="GW153" s="7">
        <v>45187</v>
      </c>
      <c r="GX153" s="7">
        <v>269658</v>
      </c>
      <c r="GY153" s="7">
        <v>308538</v>
      </c>
      <c r="GZ153" s="7">
        <v>395491</v>
      </c>
      <c r="HA153" s="7">
        <v>498731</v>
      </c>
      <c r="HB153" s="7">
        <v>93712</v>
      </c>
      <c r="HC153" s="7">
        <v>41481</v>
      </c>
      <c r="HD153" s="7">
        <v>104070</v>
      </c>
      <c r="HE153" s="7">
        <v>443797</v>
      </c>
      <c r="HF153" s="7">
        <v>587770</v>
      </c>
      <c r="HG153" s="7">
        <v>165487</v>
      </c>
      <c r="HH153" s="7">
        <v>322250</v>
      </c>
      <c r="HI153" s="7">
        <v>301574</v>
      </c>
      <c r="HJ153" s="7">
        <v>127951</v>
      </c>
      <c r="HK153" s="7">
        <v>272126</v>
      </c>
      <c r="HL153" s="7">
        <v>132706</v>
      </c>
      <c r="HM153" s="7">
        <v>110556</v>
      </c>
      <c r="HN153" s="7">
        <v>269247</v>
      </c>
      <c r="HO153" s="7">
        <v>421002</v>
      </c>
      <c r="HP153" s="7">
        <v>334555</v>
      </c>
      <c r="HQ153" s="7">
        <v>256736</v>
      </c>
      <c r="HR153" s="7">
        <v>72524</v>
      </c>
      <c r="HS153" s="7">
        <v>203675</v>
      </c>
      <c r="HT153" s="7">
        <v>321785</v>
      </c>
      <c r="HU153" s="7">
        <v>224269</v>
      </c>
      <c r="HV153" s="7">
        <v>181194</v>
      </c>
      <c r="HW153" s="7">
        <v>79647</v>
      </c>
      <c r="HX153" s="7">
        <v>368842</v>
      </c>
      <c r="HY153" s="7">
        <v>137179</v>
      </c>
      <c r="HZ153" s="7">
        <v>55432</v>
      </c>
      <c r="IA153" s="7">
        <v>358548</v>
      </c>
      <c r="IB153" s="7">
        <v>72260</v>
      </c>
      <c r="IC153" s="7">
        <v>30041</v>
      </c>
      <c r="ID153" s="7">
        <v>61500</v>
      </c>
      <c r="IE153" s="7">
        <v>280262</v>
      </c>
      <c r="IF153" s="7">
        <v>121256</v>
      </c>
      <c r="IG153" s="7">
        <v>36505</v>
      </c>
      <c r="IH153" s="7">
        <v>425848</v>
      </c>
      <c r="II153" s="7">
        <v>29061</v>
      </c>
      <c r="IJ153" s="7">
        <v>201717</v>
      </c>
      <c r="IK153" s="7">
        <v>79646</v>
      </c>
      <c r="IL153" s="7">
        <v>353245</v>
      </c>
      <c r="IM153" s="7">
        <v>70236</v>
      </c>
      <c r="IN153" s="7">
        <v>121591</v>
      </c>
      <c r="IO153" s="7">
        <v>117500</v>
      </c>
      <c r="IP153" s="7">
        <v>280491</v>
      </c>
      <c r="IQ153" s="7">
        <v>197101</v>
      </c>
      <c r="IR153" s="7">
        <v>170156</v>
      </c>
      <c r="IS153" s="7">
        <v>230228</v>
      </c>
      <c r="IT153" s="7">
        <v>94864</v>
      </c>
      <c r="IU153" s="7">
        <v>204578</v>
      </c>
      <c r="IV153" s="7">
        <v>33197</v>
      </c>
      <c r="IW153" s="7">
        <v>232218</v>
      </c>
      <c r="IX153" s="7">
        <v>35116</v>
      </c>
      <c r="IY153" s="7">
        <v>21220</v>
      </c>
      <c r="IZ153" s="7">
        <v>128756</v>
      </c>
      <c r="JA153" s="7">
        <v>230948</v>
      </c>
      <c r="JB153" s="7">
        <v>113168</v>
      </c>
      <c r="JC153" s="7">
        <v>743796</v>
      </c>
      <c r="JD153" s="7">
        <v>74049</v>
      </c>
      <c r="JF153" s="7">
        <v>351490</v>
      </c>
      <c r="JG153" s="7">
        <v>176514</v>
      </c>
      <c r="JH153" s="7">
        <v>119756</v>
      </c>
      <c r="JI153" s="7">
        <v>668555.98</v>
      </c>
      <c r="JJ153" s="7">
        <v>578088</v>
      </c>
      <c r="JK153" s="7">
        <v>640190</v>
      </c>
      <c r="JL153" s="7">
        <v>313104</v>
      </c>
      <c r="JM153" s="7">
        <v>533527</v>
      </c>
      <c r="JN153" s="7">
        <v>599877</v>
      </c>
      <c r="JO153" s="7">
        <v>617281</v>
      </c>
      <c r="JP153" s="7">
        <v>403375</v>
      </c>
      <c r="JQ153" s="7">
        <v>624818</v>
      </c>
      <c r="JR153" s="7">
        <v>314105</v>
      </c>
      <c r="JS153" s="7">
        <v>611748</v>
      </c>
      <c r="JT153" s="7">
        <v>615665</v>
      </c>
      <c r="JU153" s="7">
        <v>962703</v>
      </c>
      <c r="JV153" s="7">
        <v>612055</v>
      </c>
      <c r="JW153" s="7">
        <v>1523458</v>
      </c>
      <c r="JX153" s="7">
        <v>55968</v>
      </c>
      <c r="JY153" s="7">
        <v>291631</v>
      </c>
      <c r="JZ153" s="7">
        <v>20028</v>
      </c>
      <c r="KA153" s="7">
        <v>160396</v>
      </c>
      <c r="KB153" s="7">
        <v>474832</v>
      </c>
      <c r="KC153" s="7">
        <v>163716</v>
      </c>
      <c r="KD153" s="7">
        <v>143446</v>
      </c>
      <c r="KE153" s="7">
        <v>286896</v>
      </c>
      <c r="KF153" s="7">
        <v>354052</v>
      </c>
      <c r="KG153" s="7">
        <v>119007</v>
      </c>
      <c r="KH153" s="7">
        <v>170147</v>
      </c>
      <c r="KI153" s="7">
        <v>230206</v>
      </c>
      <c r="KJ153" s="7">
        <v>63889</v>
      </c>
      <c r="KK153" s="7">
        <v>102466</v>
      </c>
      <c r="KL153" s="7">
        <v>93167</v>
      </c>
      <c r="KM153" s="7">
        <v>277439</v>
      </c>
      <c r="KN153" s="7">
        <v>298447</v>
      </c>
      <c r="KO153" s="7">
        <v>93712</v>
      </c>
      <c r="KP153" s="7">
        <v>215763</v>
      </c>
      <c r="KQ153" s="7">
        <v>324981</v>
      </c>
      <c r="KR153" s="7">
        <v>28319</v>
      </c>
      <c r="KS153" s="7">
        <v>56334</v>
      </c>
      <c r="KT153" s="7">
        <v>269477</v>
      </c>
      <c r="KU153" s="7">
        <v>95667</v>
      </c>
      <c r="KV153" s="7">
        <v>180713</v>
      </c>
      <c r="KW153" s="7">
        <v>112408</v>
      </c>
      <c r="KX153" s="7">
        <v>111976</v>
      </c>
      <c r="KY153" s="7">
        <v>117523</v>
      </c>
      <c r="KZ153" s="7">
        <v>40121</v>
      </c>
      <c r="LA153" s="7">
        <v>142825</v>
      </c>
      <c r="LB153" s="7">
        <v>455997</v>
      </c>
      <c r="LC153" s="7">
        <v>276506</v>
      </c>
      <c r="LD153" s="7">
        <v>392560</v>
      </c>
      <c r="LE153" s="7">
        <v>401275</v>
      </c>
      <c r="LF153" s="7">
        <v>191511</v>
      </c>
      <c r="LG153" s="7">
        <v>902103</v>
      </c>
      <c r="LH153" s="7">
        <v>180090</v>
      </c>
      <c r="LI153" s="7">
        <v>92699</v>
      </c>
      <c r="LJ153" s="7">
        <v>632501</v>
      </c>
      <c r="LK153" s="7">
        <v>55519</v>
      </c>
      <c r="LL153" s="7">
        <v>72884</v>
      </c>
      <c r="LM153" s="7">
        <v>196024</v>
      </c>
      <c r="LN153" s="7">
        <v>50505</v>
      </c>
      <c r="LO153" s="7">
        <v>419589</v>
      </c>
      <c r="LP153" s="7">
        <v>1408980</v>
      </c>
      <c r="LQ153" s="7">
        <v>178923</v>
      </c>
      <c r="LR153" s="7">
        <v>156245</v>
      </c>
      <c r="LS153" s="7">
        <v>156985</v>
      </c>
      <c r="LT153" s="7">
        <v>17861</v>
      </c>
      <c r="LU153" s="7">
        <v>269545</v>
      </c>
      <c r="LV153" s="7">
        <v>92873</v>
      </c>
      <c r="LW153" s="7">
        <v>97048</v>
      </c>
      <c r="LX153" s="7">
        <v>151578</v>
      </c>
      <c r="LY153" s="7">
        <v>183133</v>
      </c>
      <c r="LZ153" s="7">
        <v>333763</v>
      </c>
      <c r="MA153" s="7">
        <v>81729</v>
      </c>
      <c r="MB153" s="7">
        <v>35580</v>
      </c>
      <c r="MC153" s="7">
        <v>85815</v>
      </c>
      <c r="MD153" s="7">
        <v>59868</v>
      </c>
      <c r="ME153" s="7">
        <v>150084</v>
      </c>
      <c r="MF153" s="7">
        <v>243138</v>
      </c>
      <c r="MG153" s="7">
        <v>149741</v>
      </c>
      <c r="MH153" s="7">
        <v>22856</v>
      </c>
      <c r="MI153" s="7">
        <v>59439</v>
      </c>
      <c r="MJ153" s="7">
        <v>482368</v>
      </c>
      <c r="MK153" s="7">
        <v>77103</v>
      </c>
      <c r="ML153" s="7">
        <v>349023</v>
      </c>
      <c r="MM153" s="7">
        <v>546945</v>
      </c>
      <c r="MN153" s="7">
        <v>437741</v>
      </c>
      <c r="MO153" s="7">
        <v>3720640</v>
      </c>
      <c r="MP153" s="7">
        <v>160964</v>
      </c>
      <c r="MQ153" s="7">
        <v>226451</v>
      </c>
      <c r="MR153" s="7">
        <v>253887</v>
      </c>
      <c r="MS153" s="7">
        <v>309386</v>
      </c>
      <c r="MT153" s="7">
        <v>380308</v>
      </c>
      <c r="MU153" s="7">
        <v>63534</v>
      </c>
      <c r="MV153" s="7">
        <v>323237</v>
      </c>
      <c r="MW153" s="7">
        <v>59968</v>
      </c>
      <c r="MX153" s="7">
        <v>152118</v>
      </c>
      <c r="MY153" s="7">
        <v>228528</v>
      </c>
      <c r="MZ153" s="7">
        <v>583641</v>
      </c>
      <c r="NA153" s="7">
        <v>41891</v>
      </c>
      <c r="NB153" s="7">
        <v>92892</v>
      </c>
      <c r="NC153" s="7">
        <v>70497</v>
      </c>
      <c r="ND153" s="7">
        <v>29412</v>
      </c>
      <c r="NE153" s="7">
        <v>128381</v>
      </c>
      <c r="NF153" s="7">
        <v>92357</v>
      </c>
      <c r="NG153" s="7">
        <v>175853</v>
      </c>
      <c r="NH153" s="7">
        <v>371629</v>
      </c>
      <c r="NI153" s="7">
        <v>111005</v>
      </c>
      <c r="NJ153" s="7">
        <v>209534</v>
      </c>
      <c r="NK153" s="7">
        <v>97150</v>
      </c>
      <c r="NL153" s="7">
        <v>132649</v>
      </c>
      <c r="NM153" s="7">
        <v>132430</v>
      </c>
      <c r="NN153" s="7">
        <v>116900</v>
      </c>
      <c r="NO153" s="7">
        <v>109184</v>
      </c>
      <c r="NP153" s="7">
        <v>390318</v>
      </c>
      <c r="NQ153" s="7">
        <v>320233</v>
      </c>
      <c r="NR153" s="7">
        <v>48179</v>
      </c>
      <c r="NS153" s="7">
        <v>129725</v>
      </c>
      <c r="NT153" s="7">
        <v>43902</v>
      </c>
      <c r="NU153" s="7">
        <v>485801</v>
      </c>
      <c r="NV153" s="7">
        <v>253626</v>
      </c>
      <c r="NW153" s="7">
        <v>377348</v>
      </c>
      <c r="NX153" s="7">
        <v>407532</v>
      </c>
      <c r="NY153" s="7">
        <v>36987</v>
      </c>
      <c r="NZ153" s="7">
        <v>23746</v>
      </c>
      <c r="OA153" s="7">
        <v>353295</v>
      </c>
      <c r="OB153" s="7">
        <v>1809870</v>
      </c>
      <c r="OC153" s="7">
        <v>431099</v>
      </c>
      <c r="OD153" s="7">
        <v>45297</v>
      </c>
      <c r="OE153" s="7">
        <v>65204</v>
      </c>
      <c r="OF153" s="7">
        <v>317333</v>
      </c>
      <c r="OG153" s="7">
        <v>265799</v>
      </c>
      <c r="OH153" s="7">
        <v>102360</v>
      </c>
      <c r="OI153" s="7">
        <v>321530</v>
      </c>
      <c r="OJ153" s="7">
        <v>155901</v>
      </c>
      <c r="OK153" s="7">
        <v>200330</v>
      </c>
      <c r="OL153" s="7">
        <v>103914</v>
      </c>
      <c r="OM153" s="7">
        <v>169471</v>
      </c>
      <c r="ON153" s="7">
        <v>20726</v>
      </c>
      <c r="OO153" s="7">
        <v>272995</v>
      </c>
      <c r="OP153" s="7">
        <v>7104</v>
      </c>
      <c r="OQ153" s="7">
        <v>447580</v>
      </c>
      <c r="OR153" s="7">
        <v>202508</v>
      </c>
      <c r="OS153" s="7">
        <v>396025</v>
      </c>
      <c r="OT153" s="7">
        <v>246215</v>
      </c>
      <c r="OU153" s="7">
        <v>87471</v>
      </c>
      <c r="OV153" s="9"/>
      <c r="OW153" s="150">
        <f t="shared" si="21"/>
        <v>127004461.98</v>
      </c>
      <c r="OX153" s="6">
        <f t="shared" si="22"/>
        <v>637.20473612121521</v>
      </c>
      <c r="OY153" s="153"/>
      <c r="OZ153" s="6"/>
      <c r="PA153" s="13"/>
      <c r="PB153" s="13"/>
      <c r="PC153" s="13"/>
      <c r="PD153" s="13"/>
      <c r="PE153" s="13"/>
      <c r="PF153" s="13"/>
      <c r="PG153" s="13"/>
      <c r="PH153" s="13"/>
      <c r="PI153" s="13"/>
      <c r="PJ153" s="13"/>
      <c r="PK153" s="13"/>
      <c r="PL153" s="13"/>
      <c r="PM153" s="13"/>
      <c r="PN153" s="13"/>
      <c r="PO153" s="13"/>
      <c r="PP153" s="13"/>
      <c r="PQ153" s="13"/>
      <c r="PR153" s="13"/>
      <c r="PS153" s="13"/>
      <c r="PT153" s="13"/>
      <c r="PU153" s="13"/>
    </row>
    <row r="154" spans="1:437" s="7" customFormat="1">
      <c r="A154" s="7" t="s">
        <v>91</v>
      </c>
      <c r="B154" s="7" t="s">
        <v>917</v>
      </c>
      <c r="C154" s="7" t="s">
        <v>917</v>
      </c>
      <c r="D154" s="7" t="s">
        <v>917</v>
      </c>
      <c r="E154" s="7" t="s">
        <v>917</v>
      </c>
      <c r="F154" s="7" t="s">
        <v>917</v>
      </c>
      <c r="G154" s="7">
        <v>0</v>
      </c>
      <c r="H154" s="7">
        <v>0</v>
      </c>
      <c r="I154" s="7" t="s">
        <v>917</v>
      </c>
      <c r="J154" s="7" t="s">
        <v>917</v>
      </c>
      <c r="K154" s="7" t="s">
        <v>917</v>
      </c>
      <c r="L154" s="7" t="s">
        <v>917</v>
      </c>
      <c r="M154" s="7" t="s">
        <v>917</v>
      </c>
      <c r="N154" s="7" t="s">
        <v>917</v>
      </c>
      <c r="O154" s="7" t="s">
        <v>917</v>
      </c>
      <c r="P154" s="7" t="s">
        <v>917</v>
      </c>
      <c r="Q154" s="7" t="s">
        <v>917</v>
      </c>
      <c r="R154" s="7" t="s">
        <v>917</v>
      </c>
      <c r="S154" s="7" t="s">
        <v>917</v>
      </c>
      <c r="U154" s="7" t="s">
        <v>917</v>
      </c>
      <c r="V154" s="7" t="s">
        <v>917</v>
      </c>
      <c r="W154" s="7" t="s">
        <v>917</v>
      </c>
      <c r="Y154" s="7" t="s">
        <v>917</v>
      </c>
      <c r="Z154" s="7" t="s">
        <v>917</v>
      </c>
      <c r="AA154" s="7" t="s">
        <v>917</v>
      </c>
      <c r="AB154" s="7" t="s">
        <v>917</v>
      </c>
      <c r="AD154" s="66" t="s">
        <v>917</v>
      </c>
      <c r="AE154" s="7">
        <v>0</v>
      </c>
      <c r="AF154" s="7">
        <v>0</v>
      </c>
      <c r="AG154" s="7" t="s">
        <v>917</v>
      </c>
      <c r="AH154" s="7" t="s">
        <v>917</v>
      </c>
      <c r="AI154" s="7" t="s">
        <v>917</v>
      </c>
      <c r="AJ154" s="7" t="s">
        <v>917</v>
      </c>
      <c r="AK154" s="7" t="s">
        <v>917</v>
      </c>
      <c r="AL154" s="7" t="s">
        <v>917</v>
      </c>
      <c r="AM154" s="7" t="s">
        <v>917</v>
      </c>
      <c r="AN154" s="7" t="s">
        <v>917</v>
      </c>
      <c r="AO154" s="7" t="s">
        <v>917</v>
      </c>
      <c r="AP154" s="7" t="s">
        <v>917</v>
      </c>
      <c r="AQ154" s="7" t="s">
        <v>917</v>
      </c>
      <c r="AR154" s="7">
        <v>0</v>
      </c>
      <c r="AS154" s="7" t="s">
        <v>917</v>
      </c>
      <c r="AT154" s="7" t="s">
        <v>917</v>
      </c>
      <c r="AU154" s="7" t="s">
        <v>917</v>
      </c>
      <c r="AV154" s="7" t="s">
        <v>917</v>
      </c>
      <c r="AW154" s="7" t="s">
        <v>917</v>
      </c>
      <c r="AX154" s="7" t="s">
        <v>917</v>
      </c>
      <c r="AY154" s="7" t="s">
        <v>917</v>
      </c>
      <c r="AZ154" s="7" t="s">
        <v>917</v>
      </c>
      <c r="BA154" s="7">
        <v>0</v>
      </c>
      <c r="BB154" s="7" t="s">
        <v>917</v>
      </c>
      <c r="BC154" s="7" t="s">
        <v>917</v>
      </c>
      <c r="BD154" s="7" t="s">
        <v>917</v>
      </c>
      <c r="BE154" s="7" t="s">
        <v>917</v>
      </c>
      <c r="BF154" s="7" t="s">
        <v>917</v>
      </c>
      <c r="BG154" s="7" t="s">
        <v>917</v>
      </c>
      <c r="BH154" s="7" t="s">
        <v>917</v>
      </c>
      <c r="BI154" s="7" t="s">
        <v>917</v>
      </c>
      <c r="BJ154" s="7" t="s">
        <v>917</v>
      </c>
      <c r="BK154" s="7">
        <v>0</v>
      </c>
      <c r="BL154" s="7" t="s">
        <v>917</v>
      </c>
      <c r="BM154" s="7">
        <v>0</v>
      </c>
      <c r="BN154" s="7" t="s">
        <v>917</v>
      </c>
      <c r="BO154" s="7" t="s">
        <v>917</v>
      </c>
      <c r="BP154" s="7" t="s">
        <v>917</v>
      </c>
      <c r="BT154" s="7" t="s">
        <v>917</v>
      </c>
      <c r="BY154" s="7">
        <v>0</v>
      </c>
      <c r="CA154" s="7" t="s">
        <v>917</v>
      </c>
      <c r="CB154" s="7">
        <v>0</v>
      </c>
      <c r="CC154" s="7" t="s">
        <v>917</v>
      </c>
      <c r="CD154" s="7" t="s">
        <v>917</v>
      </c>
      <c r="CE154" s="7" t="s">
        <v>917</v>
      </c>
      <c r="CF154" s="7" t="s">
        <v>917</v>
      </c>
      <c r="CG154" s="7" t="s">
        <v>917</v>
      </c>
      <c r="CH154" s="7" t="s">
        <v>917</v>
      </c>
      <c r="CI154" s="7" t="s">
        <v>917</v>
      </c>
      <c r="CJ154" s="7" t="s">
        <v>917</v>
      </c>
      <c r="CK154" s="7" t="s">
        <v>917</v>
      </c>
      <c r="CL154" s="7" t="s">
        <v>917</v>
      </c>
      <c r="CM154" s="7" t="s">
        <v>917</v>
      </c>
      <c r="CN154" s="7" t="s">
        <v>917</v>
      </c>
      <c r="CO154" s="7" t="s">
        <v>917</v>
      </c>
      <c r="CP154" s="7" t="s">
        <v>917</v>
      </c>
      <c r="CQ154" s="7" t="s">
        <v>917</v>
      </c>
      <c r="CR154" s="7" t="s">
        <v>917</v>
      </c>
      <c r="CS154" s="7" t="s">
        <v>917</v>
      </c>
      <c r="CT154" s="7" t="s">
        <v>917</v>
      </c>
      <c r="CU154" s="7" t="s">
        <v>917</v>
      </c>
      <c r="CV154" s="7" t="s">
        <v>917</v>
      </c>
      <c r="CW154" s="7" t="s">
        <v>917</v>
      </c>
      <c r="CX154" s="7" t="s">
        <v>917</v>
      </c>
      <c r="CY154" s="7" t="s">
        <v>917</v>
      </c>
      <c r="CZ154" s="7" t="s">
        <v>917</v>
      </c>
      <c r="DA154" s="7" t="s">
        <v>917</v>
      </c>
      <c r="DB154" s="7" t="s">
        <v>917</v>
      </c>
      <c r="DC154" s="7" t="s">
        <v>917</v>
      </c>
      <c r="DD154" s="7" t="s">
        <v>917</v>
      </c>
      <c r="DE154" s="7" t="s">
        <v>917</v>
      </c>
      <c r="DF154" s="7" t="s">
        <v>917</v>
      </c>
      <c r="DG154" s="7" t="s">
        <v>917</v>
      </c>
      <c r="DH154" s="7" t="s">
        <v>917</v>
      </c>
      <c r="DI154" s="7" t="s">
        <v>917</v>
      </c>
      <c r="DJ154" s="7" t="s">
        <v>917</v>
      </c>
      <c r="DK154" s="7" t="s">
        <v>917</v>
      </c>
      <c r="DM154" s="7" t="s">
        <v>917</v>
      </c>
      <c r="DO154" s="7" t="s">
        <v>917</v>
      </c>
      <c r="DP154" s="7" t="s">
        <v>917</v>
      </c>
      <c r="DQ154" s="7" t="s">
        <v>917</v>
      </c>
      <c r="DR154" s="7" t="s">
        <v>917</v>
      </c>
      <c r="DS154" s="7" t="s">
        <v>917</v>
      </c>
      <c r="DT154" s="7" t="s">
        <v>917</v>
      </c>
      <c r="DU154" s="7" t="s">
        <v>917</v>
      </c>
      <c r="DV154" s="7">
        <v>0</v>
      </c>
      <c r="DX154" s="7" t="s">
        <v>917</v>
      </c>
      <c r="DY154" s="7" t="s">
        <v>917</v>
      </c>
      <c r="DZ154" s="7" t="s">
        <v>917</v>
      </c>
      <c r="EA154" s="7" t="s">
        <v>917</v>
      </c>
      <c r="EB154" s="7" t="s">
        <v>917</v>
      </c>
      <c r="EC154" s="7" t="s">
        <v>917</v>
      </c>
      <c r="ED154" s="7" t="s">
        <v>917</v>
      </c>
      <c r="EE154" s="7" t="s">
        <v>917</v>
      </c>
      <c r="EF154" s="7" t="s">
        <v>917</v>
      </c>
      <c r="EG154" s="7" t="s">
        <v>917</v>
      </c>
      <c r="EH154" s="7" t="s">
        <v>917</v>
      </c>
      <c r="EI154" s="7" t="s">
        <v>917</v>
      </c>
      <c r="EJ154" s="7" t="s">
        <v>917</v>
      </c>
      <c r="EK154" s="7">
        <v>0</v>
      </c>
      <c r="EL154" s="7" t="s">
        <v>917</v>
      </c>
      <c r="EM154" s="7" t="s">
        <v>917</v>
      </c>
      <c r="EN154" s="7">
        <v>0</v>
      </c>
      <c r="EO154" s="7">
        <v>0</v>
      </c>
      <c r="EQ154" s="7" t="s">
        <v>917</v>
      </c>
      <c r="ER154" s="7">
        <v>0</v>
      </c>
      <c r="ES154" s="7">
        <v>0</v>
      </c>
      <c r="ET154" s="7">
        <v>0</v>
      </c>
      <c r="EU154" s="7" t="s">
        <v>917</v>
      </c>
      <c r="EW154" s="7" t="s">
        <v>917</v>
      </c>
      <c r="EX154" s="7" t="s">
        <v>917</v>
      </c>
      <c r="EY154" s="7" t="s">
        <v>917</v>
      </c>
      <c r="EZ154" s="7" t="s">
        <v>917</v>
      </c>
      <c r="FA154" s="7" t="s">
        <v>917</v>
      </c>
      <c r="FB154" s="7" t="s">
        <v>917</v>
      </c>
      <c r="FC154" s="7" t="s">
        <v>917</v>
      </c>
      <c r="FD154" s="7" t="s">
        <v>917</v>
      </c>
      <c r="FE154" s="7" t="s">
        <v>917</v>
      </c>
      <c r="FF154" s="7" t="s">
        <v>917</v>
      </c>
      <c r="FG154" s="7" t="s">
        <v>917</v>
      </c>
      <c r="FI154" s="7" t="s">
        <v>917</v>
      </c>
      <c r="FJ154" s="7" t="s">
        <v>917</v>
      </c>
      <c r="FK154" s="7" t="s">
        <v>917</v>
      </c>
      <c r="FL154" s="7" t="s">
        <v>917</v>
      </c>
      <c r="FM154" s="7" t="s">
        <v>917</v>
      </c>
      <c r="FN154" s="7" t="s">
        <v>917</v>
      </c>
      <c r="FO154" s="7" t="s">
        <v>917</v>
      </c>
      <c r="FP154" s="7" t="s">
        <v>917</v>
      </c>
      <c r="FQ154" s="7" t="s">
        <v>917</v>
      </c>
      <c r="FR154" s="7" t="s">
        <v>917</v>
      </c>
      <c r="FS154" s="7" t="s">
        <v>917</v>
      </c>
      <c r="FT154" s="7" t="s">
        <v>917</v>
      </c>
      <c r="FU154" s="7" t="s">
        <v>917</v>
      </c>
      <c r="FV154" s="7" t="s">
        <v>917</v>
      </c>
      <c r="FW154" s="7" t="s">
        <v>917</v>
      </c>
      <c r="FX154" s="7">
        <v>0</v>
      </c>
      <c r="FY154" s="7" t="s">
        <v>917</v>
      </c>
      <c r="FZ154" s="7">
        <v>0</v>
      </c>
      <c r="GA154" s="7" t="s">
        <v>917</v>
      </c>
      <c r="GB154" s="7">
        <v>0</v>
      </c>
      <c r="GC154" s="7" t="s">
        <v>917</v>
      </c>
      <c r="GD154" s="7" t="s">
        <v>917</v>
      </c>
      <c r="GE154" s="7" t="s">
        <v>917</v>
      </c>
      <c r="GF154" s="7" t="s">
        <v>917</v>
      </c>
      <c r="GG154" s="7" t="s">
        <v>917</v>
      </c>
      <c r="GH154" s="7" t="s">
        <v>917</v>
      </c>
      <c r="GI154" s="7" t="s">
        <v>917</v>
      </c>
      <c r="GJ154" s="7" t="s">
        <v>917</v>
      </c>
      <c r="GK154" s="7" t="s">
        <v>917</v>
      </c>
      <c r="GL154" s="7" t="s">
        <v>917</v>
      </c>
      <c r="GM154" s="7" t="s">
        <v>917</v>
      </c>
      <c r="GN154" s="7" t="s">
        <v>917</v>
      </c>
      <c r="GO154" s="7">
        <v>0</v>
      </c>
      <c r="GP154" s="7" t="s">
        <v>917</v>
      </c>
      <c r="GQ154" s="7" t="s">
        <v>917</v>
      </c>
      <c r="GR154" s="7" t="s">
        <v>917</v>
      </c>
      <c r="GS154" s="7" t="s">
        <v>917</v>
      </c>
      <c r="GT154" s="7" t="s">
        <v>917</v>
      </c>
      <c r="GU154" s="7" t="s">
        <v>917</v>
      </c>
      <c r="GV154" s="7" t="s">
        <v>917</v>
      </c>
      <c r="GW154" s="7" t="s">
        <v>917</v>
      </c>
      <c r="GX154" s="7" t="s">
        <v>917</v>
      </c>
      <c r="GY154" s="7" t="s">
        <v>917</v>
      </c>
      <c r="GZ154" s="7" t="s">
        <v>917</v>
      </c>
      <c r="HA154" s="7" t="s">
        <v>917</v>
      </c>
      <c r="HB154" s="7">
        <v>0</v>
      </c>
      <c r="HC154" s="7">
        <v>0</v>
      </c>
      <c r="HD154" s="7">
        <v>0</v>
      </c>
      <c r="HE154" s="7" t="s">
        <v>917</v>
      </c>
      <c r="HF154" s="7" t="s">
        <v>917</v>
      </c>
      <c r="HG154" s="7" t="s">
        <v>917</v>
      </c>
      <c r="HH154" s="7" t="s">
        <v>917</v>
      </c>
      <c r="HI154" s="7" t="s">
        <v>917</v>
      </c>
      <c r="HJ154" s="7">
        <v>0</v>
      </c>
      <c r="HK154" s="7" t="s">
        <v>917</v>
      </c>
      <c r="HL154" s="7" t="s">
        <v>917</v>
      </c>
      <c r="HM154" s="7" t="s">
        <v>917</v>
      </c>
      <c r="HN154" s="7">
        <v>0</v>
      </c>
      <c r="HO154" s="7" t="s">
        <v>917</v>
      </c>
      <c r="HP154" s="7" t="s">
        <v>917</v>
      </c>
      <c r="HQ154" s="7" t="s">
        <v>917</v>
      </c>
      <c r="HR154" s="7" t="s">
        <v>917</v>
      </c>
      <c r="HS154" s="7" t="s">
        <v>917</v>
      </c>
      <c r="HT154" s="7" t="s">
        <v>917</v>
      </c>
      <c r="HU154" s="7" t="s">
        <v>917</v>
      </c>
      <c r="HV154" s="7" t="s">
        <v>917</v>
      </c>
      <c r="HW154" s="7" t="s">
        <v>917</v>
      </c>
      <c r="HX154" s="7" t="s">
        <v>917</v>
      </c>
      <c r="HY154" s="7" t="s">
        <v>917</v>
      </c>
      <c r="HZ154" s="7" t="s">
        <v>917</v>
      </c>
      <c r="IA154" s="7" t="s">
        <v>917</v>
      </c>
      <c r="IB154" s="7" t="s">
        <v>917</v>
      </c>
      <c r="IC154" s="7" t="s">
        <v>917</v>
      </c>
      <c r="ID154" s="7" t="s">
        <v>917</v>
      </c>
      <c r="IE154" s="7" t="s">
        <v>917</v>
      </c>
      <c r="IF154" s="7" t="s">
        <v>917</v>
      </c>
      <c r="IG154" s="7" t="s">
        <v>917</v>
      </c>
      <c r="IH154" s="7">
        <v>0</v>
      </c>
      <c r="II154" s="7" t="s">
        <v>917</v>
      </c>
      <c r="IJ154" s="7" t="s">
        <v>917</v>
      </c>
      <c r="IK154" s="7" t="s">
        <v>917</v>
      </c>
      <c r="IL154" s="7" t="s">
        <v>917</v>
      </c>
      <c r="IM154" s="7" t="s">
        <v>917</v>
      </c>
      <c r="IN154" s="7" t="s">
        <v>917</v>
      </c>
      <c r="IO154" s="7" t="s">
        <v>917</v>
      </c>
      <c r="IP154" s="7" t="s">
        <v>917</v>
      </c>
      <c r="IQ154" s="7" t="s">
        <v>917</v>
      </c>
      <c r="IR154" s="7" t="s">
        <v>917</v>
      </c>
      <c r="IS154" s="7" t="s">
        <v>917</v>
      </c>
      <c r="IT154" s="7" t="s">
        <v>917</v>
      </c>
      <c r="IU154" s="7" t="s">
        <v>917</v>
      </c>
      <c r="IV154" s="7" t="s">
        <v>917</v>
      </c>
      <c r="IW154" s="7" t="s">
        <v>917</v>
      </c>
      <c r="IX154" s="7" t="s">
        <v>917</v>
      </c>
      <c r="IY154" s="7">
        <v>0</v>
      </c>
      <c r="IZ154" s="7" t="s">
        <v>917</v>
      </c>
      <c r="JA154" s="7" t="s">
        <v>917</v>
      </c>
      <c r="JB154" s="7" t="s">
        <v>917</v>
      </c>
      <c r="JC154" s="7" t="s">
        <v>917</v>
      </c>
      <c r="JD154" s="7" t="s">
        <v>917</v>
      </c>
      <c r="JE154" s="7" t="s">
        <v>917</v>
      </c>
      <c r="JF154" s="7" t="s">
        <v>917</v>
      </c>
      <c r="JG154" s="7" t="s">
        <v>917</v>
      </c>
      <c r="JH154" s="7" t="s">
        <v>917</v>
      </c>
      <c r="JI154" s="7" t="s">
        <v>917</v>
      </c>
      <c r="JJ154" s="7" t="s">
        <v>917</v>
      </c>
      <c r="JK154" s="7" t="s">
        <v>917</v>
      </c>
      <c r="JL154" s="7" t="s">
        <v>917</v>
      </c>
      <c r="JM154" s="7">
        <v>0</v>
      </c>
      <c r="JN154" s="7" t="s">
        <v>917</v>
      </c>
      <c r="JO154" s="7" t="s">
        <v>917</v>
      </c>
      <c r="JP154" s="7" t="s">
        <v>917</v>
      </c>
      <c r="JQ154" s="7" t="s">
        <v>917</v>
      </c>
      <c r="JR154" s="7" t="s">
        <v>917</v>
      </c>
      <c r="JS154" s="7" t="s">
        <v>917</v>
      </c>
      <c r="JT154" s="7" t="s">
        <v>917</v>
      </c>
      <c r="JU154" s="7" t="s">
        <v>917</v>
      </c>
      <c r="JV154" s="7" t="s">
        <v>917</v>
      </c>
      <c r="JW154" s="7" t="s">
        <v>917</v>
      </c>
      <c r="JX154" s="7" t="s">
        <v>917</v>
      </c>
      <c r="JY154" s="7" t="s">
        <v>917</v>
      </c>
      <c r="JZ154" s="7" t="s">
        <v>917</v>
      </c>
      <c r="KA154" s="7" t="s">
        <v>917</v>
      </c>
      <c r="KB154" s="7" t="s">
        <v>917</v>
      </c>
      <c r="KC154" s="7" t="s">
        <v>917</v>
      </c>
      <c r="KD154" s="7">
        <v>0</v>
      </c>
      <c r="KE154" s="7">
        <v>0</v>
      </c>
      <c r="KF154" s="7" t="s">
        <v>917</v>
      </c>
      <c r="KG154" s="7" t="s">
        <v>917</v>
      </c>
      <c r="KH154" s="7" t="s">
        <v>917</v>
      </c>
      <c r="KI154" s="7" t="s">
        <v>917</v>
      </c>
      <c r="KJ154" s="7" t="s">
        <v>917</v>
      </c>
      <c r="KK154" s="7" t="s">
        <v>917</v>
      </c>
      <c r="KL154" s="7" t="s">
        <v>917</v>
      </c>
      <c r="KM154" s="7">
        <v>0</v>
      </c>
      <c r="KN154" s="7" t="s">
        <v>917</v>
      </c>
      <c r="KO154" s="7">
        <v>0</v>
      </c>
      <c r="KP154" s="7" t="s">
        <v>917</v>
      </c>
      <c r="KQ154" s="7">
        <v>0</v>
      </c>
      <c r="KR154" s="7">
        <v>0</v>
      </c>
      <c r="KS154" s="7" t="s">
        <v>917</v>
      </c>
      <c r="KT154" s="7">
        <v>0</v>
      </c>
      <c r="KU154" s="7" t="s">
        <v>917</v>
      </c>
      <c r="KV154" s="7" t="s">
        <v>917</v>
      </c>
      <c r="KW154" s="7" t="s">
        <v>917</v>
      </c>
      <c r="KX154" s="7" t="s">
        <v>917</v>
      </c>
      <c r="KY154" s="7">
        <v>0</v>
      </c>
      <c r="KZ154" s="7">
        <v>0</v>
      </c>
      <c r="LA154" s="7" t="s">
        <v>917</v>
      </c>
      <c r="LB154" s="7">
        <v>0</v>
      </c>
      <c r="LC154" s="7" t="s">
        <v>917</v>
      </c>
      <c r="LD154" s="7" t="s">
        <v>917</v>
      </c>
      <c r="LE154" s="7" t="s">
        <v>917</v>
      </c>
      <c r="LF154" s="7" t="s">
        <v>917</v>
      </c>
      <c r="LG154" s="7" t="s">
        <v>917</v>
      </c>
      <c r="LH154" s="7" t="s">
        <v>917</v>
      </c>
      <c r="LI154" s="7" t="s">
        <v>917</v>
      </c>
      <c r="LJ154" s="7" t="s">
        <v>917</v>
      </c>
      <c r="LK154" s="7" t="s">
        <v>917</v>
      </c>
      <c r="LL154" s="7" t="s">
        <v>917</v>
      </c>
      <c r="LM154" s="7" t="s">
        <v>917</v>
      </c>
      <c r="LN154" s="7" t="s">
        <v>917</v>
      </c>
      <c r="LP154" s="7" t="s">
        <v>917</v>
      </c>
      <c r="LQ154" s="7" t="s">
        <v>917</v>
      </c>
      <c r="LR154" s="7" t="s">
        <v>917</v>
      </c>
      <c r="LS154" s="7" t="s">
        <v>917</v>
      </c>
      <c r="LV154" s="7" t="s">
        <v>917</v>
      </c>
      <c r="LW154" s="7" t="s">
        <v>917</v>
      </c>
      <c r="LX154" s="7" t="s">
        <v>917</v>
      </c>
      <c r="LY154" s="7" t="s">
        <v>917</v>
      </c>
      <c r="LZ154" s="7" t="s">
        <v>917</v>
      </c>
      <c r="MA154" s="7" t="s">
        <v>917</v>
      </c>
      <c r="MB154" s="7" t="s">
        <v>917</v>
      </c>
      <c r="MC154" s="7" t="s">
        <v>917</v>
      </c>
      <c r="MF154" s="7" t="s">
        <v>917</v>
      </c>
      <c r="MG154" s="7" t="s">
        <v>917</v>
      </c>
      <c r="MH154" s="7" t="s">
        <v>917</v>
      </c>
      <c r="MI154" s="7" t="s">
        <v>917</v>
      </c>
      <c r="MJ154" s="7" t="s">
        <v>917</v>
      </c>
      <c r="MK154" s="7" t="s">
        <v>917</v>
      </c>
      <c r="ML154" s="7">
        <v>0</v>
      </c>
      <c r="MM154" s="7" t="s">
        <v>917</v>
      </c>
      <c r="MN154" s="7" t="s">
        <v>917</v>
      </c>
      <c r="MO154" s="7" t="s">
        <v>917</v>
      </c>
      <c r="MP154" s="7" t="s">
        <v>917</v>
      </c>
      <c r="MQ154" s="7" t="s">
        <v>917</v>
      </c>
      <c r="MR154" s="7">
        <v>20529</v>
      </c>
      <c r="MS154" s="7" t="s">
        <v>917</v>
      </c>
      <c r="MT154" s="7" t="s">
        <v>917</v>
      </c>
      <c r="MU154" s="7" t="s">
        <v>917</v>
      </c>
      <c r="MW154" s="7" t="s">
        <v>917</v>
      </c>
      <c r="MX154" s="7" t="s">
        <v>917</v>
      </c>
      <c r="MY154" s="7" t="s">
        <v>917</v>
      </c>
      <c r="MZ154" s="7" t="s">
        <v>917</v>
      </c>
      <c r="NA154" s="7" t="s">
        <v>917</v>
      </c>
      <c r="NB154" s="7">
        <v>0</v>
      </c>
      <c r="NC154" s="7" t="s">
        <v>917</v>
      </c>
      <c r="ND154" s="7" t="s">
        <v>917</v>
      </c>
      <c r="NE154" s="7" t="s">
        <v>917</v>
      </c>
      <c r="NF154" s="7" t="s">
        <v>917</v>
      </c>
      <c r="NG154" s="7" t="s">
        <v>917</v>
      </c>
      <c r="NH154" s="7" t="s">
        <v>917</v>
      </c>
      <c r="NI154" s="7">
        <v>1714</v>
      </c>
      <c r="NJ154" s="7" t="s">
        <v>917</v>
      </c>
      <c r="NK154" s="7" t="s">
        <v>917</v>
      </c>
      <c r="NL154" s="7" t="s">
        <v>917</v>
      </c>
      <c r="NM154" s="7" t="s">
        <v>917</v>
      </c>
      <c r="NN154" s="7" t="s">
        <v>917</v>
      </c>
      <c r="NO154" s="7" t="s">
        <v>917</v>
      </c>
      <c r="NP154" s="7" t="s">
        <v>917</v>
      </c>
      <c r="NQ154" s="7" t="s">
        <v>917</v>
      </c>
      <c r="NR154" s="7" t="s">
        <v>917</v>
      </c>
      <c r="NS154" s="7" t="s">
        <v>917</v>
      </c>
      <c r="NT154" s="7" t="s">
        <v>917</v>
      </c>
      <c r="NU154" s="7" t="s">
        <v>917</v>
      </c>
      <c r="NV154" s="7" t="s">
        <v>917</v>
      </c>
      <c r="NW154" s="7" t="s">
        <v>917</v>
      </c>
      <c r="NX154" s="7" t="s">
        <v>917</v>
      </c>
      <c r="NY154" s="7" t="s">
        <v>917</v>
      </c>
      <c r="NZ154" s="7" t="s">
        <v>917</v>
      </c>
      <c r="OA154" s="7" t="s">
        <v>917</v>
      </c>
      <c r="OB154" s="7" t="s">
        <v>917</v>
      </c>
      <c r="OC154" s="7" t="s">
        <v>917</v>
      </c>
      <c r="OD154" s="7" t="s">
        <v>917</v>
      </c>
      <c r="OE154" s="7" t="s">
        <v>917</v>
      </c>
      <c r="OF154" s="7" t="s">
        <v>917</v>
      </c>
      <c r="OG154" s="7" t="s">
        <v>917</v>
      </c>
      <c r="OH154" s="7" t="s">
        <v>917</v>
      </c>
      <c r="OI154" s="7" t="s">
        <v>917</v>
      </c>
      <c r="OK154" s="7" t="s">
        <v>917</v>
      </c>
      <c r="OL154" s="7" t="s">
        <v>917</v>
      </c>
      <c r="OM154" s="7" t="s">
        <v>917</v>
      </c>
      <c r="ON154" s="7" t="s">
        <v>917</v>
      </c>
      <c r="OO154" s="7" t="s">
        <v>917</v>
      </c>
      <c r="OP154" s="7" t="s">
        <v>917</v>
      </c>
      <c r="OQ154" s="7" t="s">
        <v>917</v>
      </c>
      <c r="OR154" s="7" t="s">
        <v>917</v>
      </c>
      <c r="OS154" s="7">
        <v>0</v>
      </c>
      <c r="OT154" s="7" t="s">
        <v>917</v>
      </c>
      <c r="OU154" s="7" t="s">
        <v>917</v>
      </c>
      <c r="OV154" s="9"/>
      <c r="OW154" s="150">
        <f t="shared" si="21"/>
        <v>22243</v>
      </c>
      <c r="OX154" s="6">
        <f t="shared" si="22"/>
        <v>0.11159722048014449</v>
      </c>
      <c r="OY154" s="153"/>
      <c r="OZ154" s="6"/>
      <c r="PA154" s="13"/>
      <c r="PB154" s="13"/>
      <c r="PC154" s="13"/>
      <c r="PD154" s="13"/>
      <c r="PE154" s="13"/>
      <c r="PF154" s="13"/>
      <c r="PG154" s="13"/>
      <c r="PH154" s="13"/>
      <c r="PI154" s="13"/>
      <c r="PJ154" s="13"/>
      <c r="PK154" s="13"/>
      <c r="PL154" s="13"/>
      <c r="PM154" s="13"/>
      <c r="PN154" s="13"/>
      <c r="PO154" s="13"/>
      <c r="PP154" s="13"/>
      <c r="PQ154" s="13"/>
      <c r="PR154" s="13"/>
      <c r="PS154" s="13"/>
      <c r="PT154" s="13"/>
      <c r="PU154" s="13"/>
    </row>
    <row r="155" spans="1:437" s="7" customFormat="1">
      <c r="A155" s="7" t="s">
        <v>92</v>
      </c>
      <c r="C155" s="7">
        <v>273339</v>
      </c>
      <c r="D155" s="7">
        <v>69543</v>
      </c>
      <c r="G155" s="7">
        <v>0</v>
      </c>
      <c r="H155" s="7">
        <v>0</v>
      </c>
      <c r="J155" s="7">
        <v>27</v>
      </c>
      <c r="S155" s="7">
        <v>110000</v>
      </c>
      <c r="AD155" s="66"/>
      <c r="AE155" s="7">
        <v>302992</v>
      </c>
      <c r="AF155" s="7">
        <v>0</v>
      </c>
      <c r="AR155" s="7">
        <v>0</v>
      </c>
      <c r="BA155" s="7">
        <v>0</v>
      </c>
      <c r="BE155" s="7">
        <v>52145</v>
      </c>
      <c r="BI155" s="7">
        <v>6589</v>
      </c>
      <c r="BJ155" s="7">
        <v>4100</v>
      </c>
      <c r="BK155" s="7">
        <v>2236755</v>
      </c>
      <c r="BM155" s="7">
        <v>0</v>
      </c>
      <c r="BO155" s="7">
        <v>207882</v>
      </c>
      <c r="BW155" s="7">
        <v>74955</v>
      </c>
      <c r="BY155" s="7">
        <v>0</v>
      </c>
      <c r="CB155" s="7">
        <v>0</v>
      </c>
      <c r="CD155" s="7">
        <v>0</v>
      </c>
      <c r="DF155" s="7">
        <v>3513</v>
      </c>
      <c r="DG155" s="7">
        <v>22644</v>
      </c>
      <c r="DM155" s="7">
        <v>23004</v>
      </c>
      <c r="DO155" s="7">
        <v>24258</v>
      </c>
      <c r="DP155" s="7">
        <v>121950</v>
      </c>
      <c r="DR155" s="7">
        <v>4995</v>
      </c>
      <c r="DV155" s="7">
        <v>33188</v>
      </c>
      <c r="DX155" s="7">
        <v>121497</v>
      </c>
      <c r="EA155" s="7">
        <v>41219</v>
      </c>
      <c r="EB155" s="7">
        <v>55352</v>
      </c>
      <c r="EC155" s="7">
        <v>17054</v>
      </c>
      <c r="EE155" s="7">
        <v>21067</v>
      </c>
      <c r="EG155" s="7">
        <v>8400</v>
      </c>
      <c r="EK155" s="7">
        <v>0</v>
      </c>
      <c r="EL155" s="7">
        <v>21362</v>
      </c>
      <c r="ET155" s="7">
        <v>38893</v>
      </c>
      <c r="EY155" s="7">
        <v>14979</v>
      </c>
      <c r="FA155" s="7">
        <v>26959</v>
      </c>
      <c r="FF155" s="7">
        <v>28038</v>
      </c>
      <c r="FH155" s="7">
        <v>12391</v>
      </c>
      <c r="FS155" s="7">
        <v>57145</v>
      </c>
      <c r="FX155" s="7">
        <v>57509</v>
      </c>
      <c r="FZ155" s="7">
        <v>0</v>
      </c>
      <c r="GB155" s="7">
        <v>0</v>
      </c>
      <c r="GD155" s="7">
        <v>63014</v>
      </c>
      <c r="GG155" s="7">
        <v>26326</v>
      </c>
      <c r="GO155" s="7">
        <v>11685</v>
      </c>
      <c r="GQ155" s="7">
        <v>14482</v>
      </c>
      <c r="GU155" s="7">
        <v>115531</v>
      </c>
      <c r="GV155" s="7">
        <v>77916</v>
      </c>
      <c r="GX155" s="7">
        <v>13816</v>
      </c>
      <c r="GY155" s="7">
        <v>14775</v>
      </c>
      <c r="GZ155" s="7">
        <v>39787</v>
      </c>
      <c r="HA155" s="7">
        <v>7000</v>
      </c>
      <c r="HB155" s="7">
        <v>0</v>
      </c>
      <c r="HC155" s="7">
        <v>0</v>
      </c>
      <c r="HD155" s="7">
        <v>0</v>
      </c>
      <c r="HH155" s="7">
        <v>1500</v>
      </c>
      <c r="HJ155" s="7">
        <v>11975</v>
      </c>
      <c r="HK155" s="7">
        <v>17845</v>
      </c>
      <c r="HN155" s="7">
        <v>0</v>
      </c>
      <c r="HO155" s="7">
        <v>408072</v>
      </c>
      <c r="HY155" s="7">
        <v>8465</v>
      </c>
      <c r="IH155" s="7">
        <v>0</v>
      </c>
      <c r="IY155" s="7">
        <v>0</v>
      </c>
      <c r="IZ155" s="7">
        <v>56941</v>
      </c>
      <c r="JI155" s="7">
        <v>335080</v>
      </c>
      <c r="JJ155" s="7">
        <v>46240</v>
      </c>
      <c r="JK155" s="7">
        <v>321018</v>
      </c>
      <c r="JL155" s="7">
        <v>25376.2</v>
      </c>
      <c r="JM155" s="7">
        <v>42677</v>
      </c>
      <c r="JN155" s="7">
        <v>47958</v>
      </c>
      <c r="JO155" s="7">
        <v>49341</v>
      </c>
      <c r="JP155" s="7">
        <v>32270.2</v>
      </c>
      <c r="JQ155" s="7">
        <v>313487</v>
      </c>
      <c r="JR155" s="7">
        <v>157823</v>
      </c>
      <c r="JS155" s="7">
        <v>48634</v>
      </c>
      <c r="JT155" s="7">
        <v>308723</v>
      </c>
      <c r="JU155" s="7">
        <v>483017</v>
      </c>
      <c r="JV155" s="7">
        <v>48921</v>
      </c>
      <c r="JZ155" s="7">
        <v>25429</v>
      </c>
      <c r="KC155" s="7">
        <v>73591</v>
      </c>
      <c r="KD155" s="7">
        <v>211</v>
      </c>
      <c r="KE155" s="7">
        <v>130665</v>
      </c>
      <c r="KM155" s="7">
        <v>456672</v>
      </c>
      <c r="KN155" s="7">
        <v>529520</v>
      </c>
      <c r="KO155" s="7">
        <v>0</v>
      </c>
      <c r="KP155" s="7">
        <v>1500</v>
      </c>
      <c r="KR155" s="7">
        <v>2296</v>
      </c>
      <c r="KT155" s="7">
        <v>0</v>
      </c>
      <c r="KY155" s="7">
        <v>0</v>
      </c>
      <c r="KZ155" s="7">
        <v>0</v>
      </c>
      <c r="LB155" s="7">
        <v>0</v>
      </c>
      <c r="LE155" s="7">
        <v>54967</v>
      </c>
      <c r="LF155" s="7">
        <v>11040</v>
      </c>
      <c r="LK155" s="7">
        <v>4752</v>
      </c>
      <c r="LM155" s="7">
        <v>16006</v>
      </c>
      <c r="LO155" s="7">
        <v>33785</v>
      </c>
      <c r="LU155" s="7">
        <v>79414</v>
      </c>
      <c r="LX155" s="7">
        <v>12579</v>
      </c>
      <c r="LZ155" s="7">
        <v>1200</v>
      </c>
      <c r="ML155" s="7">
        <v>0</v>
      </c>
      <c r="MN155" s="7">
        <v>98344</v>
      </c>
      <c r="MR155" s="7">
        <v>162657</v>
      </c>
      <c r="MV155" s="7">
        <v>25758</v>
      </c>
      <c r="NB155" s="7">
        <v>0</v>
      </c>
      <c r="NG155" s="7">
        <v>42834</v>
      </c>
      <c r="NH155" s="7">
        <v>21702</v>
      </c>
      <c r="NU155" s="7">
        <v>328444</v>
      </c>
      <c r="OD155" s="7">
        <v>3736</v>
      </c>
      <c r="OJ155" s="7">
        <v>13923</v>
      </c>
      <c r="OK155" s="7">
        <v>16242</v>
      </c>
      <c r="OO155" s="7">
        <v>22005</v>
      </c>
      <c r="OS155" s="7">
        <v>0</v>
      </c>
      <c r="OU155" s="7">
        <v>47320</v>
      </c>
      <c r="OV155" s="9"/>
      <c r="OW155" s="150">
        <f t="shared" si="21"/>
        <v>9460031.4000000004</v>
      </c>
      <c r="OX155" s="6">
        <f t="shared" si="22"/>
        <v>47.462716805057326</v>
      </c>
      <c r="OY155" s="153"/>
      <c r="OZ155" s="6"/>
      <c r="PA155" s="13"/>
      <c r="PB155" s="13"/>
      <c r="PC155" s="13"/>
      <c r="PD155" s="13"/>
      <c r="PE155" s="13"/>
      <c r="PF155" s="13"/>
      <c r="PG155" s="13"/>
      <c r="PH155" s="13"/>
      <c r="PI155" s="13"/>
      <c r="PJ155" s="13"/>
      <c r="PK155" s="13"/>
      <c r="PL155" s="13"/>
      <c r="PM155" s="13"/>
      <c r="PN155" s="13"/>
      <c r="PO155" s="13"/>
      <c r="PP155" s="13"/>
      <c r="PQ155" s="13"/>
      <c r="PR155" s="13"/>
      <c r="PS155" s="13"/>
      <c r="PT155" s="13"/>
      <c r="PU155" s="13"/>
    </row>
    <row r="156" spans="1:437" s="7" customFormat="1">
      <c r="A156" s="7" t="s">
        <v>93</v>
      </c>
      <c r="B156" s="7">
        <v>522093</v>
      </c>
      <c r="C156" s="7">
        <v>5425464</v>
      </c>
      <c r="D156" s="7">
        <v>1048929</v>
      </c>
      <c r="E156" s="7">
        <v>10221053</v>
      </c>
      <c r="F156" s="7">
        <v>4069218</v>
      </c>
      <c r="G156" s="7">
        <v>7881266</v>
      </c>
      <c r="H156" s="7">
        <v>4991764</v>
      </c>
      <c r="I156" s="7">
        <v>1200871</v>
      </c>
      <c r="J156" s="7">
        <v>1497533</v>
      </c>
      <c r="K156" s="7">
        <v>1699857</v>
      </c>
      <c r="L156" s="7">
        <v>2900280</v>
      </c>
      <c r="M156" s="7">
        <v>3704294</v>
      </c>
      <c r="N156" s="7">
        <v>924708</v>
      </c>
      <c r="O156" s="7">
        <v>89573</v>
      </c>
      <c r="P156" s="7">
        <v>96645</v>
      </c>
      <c r="Q156" s="7">
        <v>1043918</v>
      </c>
      <c r="R156" s="7">
        <v>2711302</v>
      </c>
      <c r="S156" s="7">
        <v>5789402</v>
      </c>
      <c r="T156" s="7">
        <v>4093132</v>
      </c>
      <c r="U156" s="7">
        <v>1441979</v>
      </c>
      <c r="V156" s="7">
        <v>2294384</v>
      </c>
      <c r="W156" s="7">
        <v>1866973</v>
      </c>
      <c r="X156" s="7">
        <v>2186147</v>
      </c>
      <c r="Y156" s="7">
        <v>3840280</v>
      </c>
      <c r="Z156" s="7">
        <v>3999819</v>
      </c>
      <c r="AA156" s="7">
        <v>3412767</v>
      </c>
      <c r="AB156" s="7">
        <v>3534367</v>
      </c>
      <c r="AC156" s="7">
        <v>3094515</v>
      </c>
      <c r="AD156" s="27">
        <f>SUM(AD151:AD155)</f>
        <v>74228732</v>
      </c>
      <c r="AE156" s="7">
        <v>50591027</v>
      </c>
      <c r="AF156" s="7">
        <v>2066502</v>
      </c>
      <c r="AG156" s="7">
        <v>5960168</v>
      </c>
      <c r="AH156" s="7">
        <v>3738931</v>
      </c>
      <c r="AI156" s="7">
        <v>3681061</v>
      </c>
      <c r="AJ156" s="7">
        <v>3668412</v>
      </c>
      <c r="AK156" s="7">
        <v>3848280</v>
      </c>
      <c r="AL156" s="7">
        <v>4952692</v>
      </c>
      <c r="AM156" s="7">
        <v>5814470</v>
      </c>
      <c r="AN156" s="7">
        <v>6117051</v>
      </c>
      <c r="AO156" s="7">
        <v>3516407</v>
      </c>
      <c r="AP156" s="7">
        <v>3692076</v>
      </c>
      <c r="AQ156" s="7">
        <v>5020081</v>
      </c>
      <c r="AR156" s="7">
        <v>4155883</v>
      </c>
      <c r="AS156" s="7">
        <v>3418705</v>
      </c>
      <c r="AT156" s="7">
        <v>5557241</v>
      </c>
      <c r="AU156" s="7">
        <v>4292600</v>
      </c>
      <c r="AV156" s="7">
        <v>3436821</v>
      </c>
      <c r="AW156" s="7">
        <v>4307109</v>
      </c>
      <c r="AX156" s="7">
        <v>3382251</v>
      </c>
      <c r="AY156" s="7">
        <v>5946745</v>
      </c>
      <c r="AZ156" s="7">
        <v>6126816</v>
      </c>
      <c r="BA156" s="7">
        <v>5647425</v>
      </c>
      <c r="BB156" s="7">
        <v>619774</v>
      </c>
      <c r="BC156" s="7">
        <v>962307</v>
      </c>
      <c r="BD156" s="7">
        <v>3834508</v>
      </c>
      <c r="BE156" s="7">
        <v>2237806</v>
      </c>
      <c r="BF156" s="7">
        <v>3621315</v>
      </c>
      <c r="BG156" s="7">
        <v>2579715</v>
      </c>
      <c r="BH156" s="7">
        <v>5386040</v>
      </c>
      <c r="BI156" s="7">
        <v>1051319</v>
      </c>
      <c r="BJ156" s="7">
        <v>13603726</v>
      </c>
      <c r="BK156" s="7">
        <v>19766843</v>
      </c>
      <c r="BL156" s="7">
        <v>1856666</v>
      </c>
      <c r="BM156" s="7">
        <v>575056</v>
      </c>
      <c r="BN156" s="7">
        <v>4381751</v>
      </c>
      <c r="BO156" s="7">
        <v>7050029</v>
      </c>
      <c r="BP156" s="7">
        <v>1835098</v>
      </c>
      <c r="BQ156" s="7">
        <v>2779897</v>
      </c>
      <c r="BR156" s="7">
        <v>2636117</v>
      </c>
      <c r="BS156" s="7">
        <v>2492496</v>
      </c>
      <c r="BT156" s="7">
        <v>1094116</v>
      </c>
      <c r="BU156" s="7">
        <v>3200123</v>
      </c>
      <c r="BV156" s="7">
        <v>2807725</v>
      </c>
      <c r="BW156" s="7">
        <v>2833226</v>
      </c>
      <c r="BX156" s="7">
        <v>358241</v>
      </c>
      <c r="BY156" s="7">
        <v>1857873</v>
      </c>
      <c r="BZ156" s="7">
        <v>1864557</v>
      </c>
      <c r="CA156" s="7">
        <v>2463161</v>
      </c>
      <c r="CB156" s="7">
        <v>701440</v>
      </c>
      <c r="CC156" s="7">
        <v>1389541</v>
      </c>
      <c r="CD156" s="7">
        <v>927598</v>
      </c>
      <c r="CE156" s="7">
        <v>3314049</v>
      </c>
      <c r="CF156" s="7">
        <v>4523383</v>
      </c>
      <c r="CG156" s="7">
        <v>2422613</v>
      </c>
      <c r="CH156" s="7">
        <v>6257426</v>
      </c>
      <c r="CI156" s="7">
        <v>6898344</v>
      </c>
      <c r="CJ156" s="7">
        <v>7975839</v>
      </c>
      <c r="CK156" s="7">
        <v>4501824</v>
      </c>
      <c r="CL156" s="7">
        <v>8709833</v>
      </c>
      <c r="CM156" s="7">
        <v>5473609</v>
      </c>
      <c r="CN156" s="7">
        <v>1649144</v>
      </c>
      <c r="CO156" s="7">
        <v>2457734</v>
      </c>
      <c r="CP156" s="7">
        <v>4345878</v>
      </c>
      <c r="CQ156" s="7">
        <v>4446174</v>
      </c>
      <c r="CR156" s="7">
        <v>4953255</v>
      </c>
      <c r="CS156" s="7">
        <v>7432739</v>
      </c>
      <c r="CT156" s="7">
        <v>5445400</v>
      </c>
      <c r="CU156" s="7">
        <v>5664824</v>
      </c>
      <c r="CV156" s="7">
        <v>6141554</v>
      </c>
      <c r="CW156" s="7">
        <v>3691275</v>
      </c>
      <c r="CX156" s="7">
        <v>3419949</v>
      </c>
      <c r="CY156" s="7">
        <v>1941414</v>
      </c>
      <c r="CZ156" s="7">
        <v>4622949</v>
      </c>
      <c r="DA156" s="7">
        <v>5109729</v>
      </c>
      <c r="DB156" s="7">
        <v>5346361</v>
      </c>
      <c r="DC156" s="7">
        <v>5855399</v>
      </c>
      <c r="DD156" s="7">
        <v>3048123</v>
      </c>
      <c r="DE156" s="7">
        <v>11933154</v>
      </c>
      <c r="DF156" s="7">
        <v>654163</v>
      </c>
      <c r="DG156" s="7">
        <v>3708165</v>
      </c>
      <c r="DH156" s="7">
        <v>2073848</v>
      </c>
      <c r="DI156" s="7">
        <v>1966994</v>
      </c>
      <c r="DJ156" s="7">
        <v>2338450</v>
      </c>
      <c r="DK156" s="7">
        <v>3839180</v>
      </c>
      <c r="DL156" s="7">
        <v>1081695</v>
      </c>
      <c r="DM156" s="7">
        <v>3730268</v>
      </c>
      <c r="DN156" s="7">
        <v>2492660</v>
      </c>
      <c r="DO156" s="7">
        <v>4160161</v>
      </c>
      <c r="DP156" s="7">
        <v>4191870</v>
      </c>
      <c r="DQ156" s="7">
        <v>2797593</v>
      </c>
      <c r="DR156" s="7">
        <v>781259</v>
      </c>
      <c r="DS156" s="7">
        <v>583180</v>
      </c>
      <c r="DT156" s="7">
        <v>6512701</v>
      </c>
      <c r="DU156" s="7">
        <v>2123413</v>
      </c>
      <c r="DV156" s="7">
        <v>1139370</v>
      </c>
      <c r="DW156" s="7">
        <v>9182488</v>
      </c>
      <c r="DX156" s="7">
        <v>3561987</v>
      </c>
      <c r="DY156" s="7">
        <v>2241389</v>
      </c>
      <c r="DZ156" s="7">
        <v>5923105</v>
      </c>
      <c r="EA156" s="7">
        <v>4587507</v>
      </c>
      <c r="EB156" s="7">
        <v>3299485</v>
      </c>
      <c r="EC156" s="7">
        <v>3130304</v>
      </c>
      <c r="ED156" s="7">
        <v>903717</v>
      </c>
      <c r="EE156" s="7">
        <v>3753756</v>
      </c>
      <c r="EF156" s="7">
        <v>1924846</v>
      </c>
      <c r="EG156" s="7">
        <v>974453</v>
      </c>
      <c r="EH156" s="7">
        <v>1775990</v>
      </c>
      <c r="EI156" s="7">
        <v>3682607</v>
      </c>
      <c r="EJ156" s="7">
        <v>686404</v>
      </c>
      <c r="EK156" s="7">
        <v>1433572</v>
      </c>
      <c r="EL156" s="7">
        <v>1060608</v>
      </c>
      <c r="EM156" s="7">
        <v>2175128</v>
      </c>
      <c r="EN156" s="7">
        <v>4050640</v>
      </c>
      <c r="EO156" s="7">
        <v>5212522</v>
      </c>
      <c r="EP156" s="7">
        <v>2804394</v>
      </c>
      <c r="EQ156" s="7">
        <v>3134863</v>
      </c>
      <c r="ER156" s="7">
        <v>1323480</v>
      </c>
      <c r="ES156" s="7">
        <v>2098328</v>
      </c>
      <c r="ET156" s="7">
        <v>6452129</v>
      </c>
      <c r="EU156" s="7">
        <v>1599758</v>
      </c>
      <c r="EV156" s="7">
        <v>409077</v>
      </c>
      <c r="EW156" s="7">
        <v>3398083</v>
      </c>
      <c r="EX156" s="7">
        <v>1511891</v>
      </c>
      <c r="EY156" s="7">
        <v>2558889</v>
      </c>
      <c r="EZ156" s="7">
        <v>840232</v>
      </c>
      <c r="FA156" s="7">
        <v>4427012</v>
      </c>
      <c r="FB156" s="7">
        <v>1461927</v>
      </c>
      <c r="FC156" s="7">
        <v>2682040</v>
      </c>
      <c r="FD156" s="7">
        <v>1401342</v>
      </c>
      <c r="FE156" s="7">
        <v>4656139</v>
      </c>
      <c r="FF156" s="7">
        <v>4781398</v>
      </c>
      <c r="FG156" s="7">
        <v>495929</v>
      </c>
      <c r="FH156" s="7">
        <v>1992371</v>
      </c>
      <c r="FI156" s="7">
        <v>3096719</v>
      </c>
      <c r="FJ156" s="7">
        <v>2744804</v>
      </c>
      <c r="FK156" s="7">
        <v>5272959</v>
      </c>
      <c r="FL156" s="7">
        <v>1913040</v>
      </c>
      <c r="FM156" s="7">
        <v>6423389</v>
      </c>
      <c r="FN156" s="7">
        <v>6301128</v>
      </c>
      <c r="FO156" s="7">
        <v>8198207</v>
      </c>
      <c r="FP156" s="7">
        <v>1729515</v>
      </c>
      <c r="FQ156" s="7">
        <v>3070987</v>
      </c>
      <c r="FR156" s="7">
        <v>3436896</v>
      </c>
      <c r="FS156" s="7">
        <v>1229707</v>
      </c>
      <c r="FT156" s="7">
        <v>4091284</v>
      </c>
      <c r="FU156" s="7">
        <v>521962</v>
      </c>
      <c r="FV156" s="7">
        <v>25408642</v>
      </c>
      <c r="FW156" s="7">
        <v>5538652</v>
      </c>
      <c r="FX156" s="7">
        <v>3683308</v>
      </c>
      <c r="FY156" s="7">
        <v>3298565</v>
      </c>
      <c r="FZ156" s="7">
        <v>424192</v>
      </c>
      <c r="GA156" s="7">
        <v>1485119</v>
      </c>
      <c r="GB156" s="7">
        <v>2689009</v>
      </c>
      <c r="GC156" s="7">
        <v>2338450</v>
      </c>
      <c r="GD156" s="7">
        <v>10362130</v>
      </c>
      <c r="GE156" s="7">
        <v>2781159</v>
      </c>
      <c r="GF156" s="7">
        <v>2296807</v>
      </c>
      <c r="GG156" s="7">
        <v>1402687</v>
      </c>
      <c r="GH156" s="7">
        <v>3103149</v>
      </c>
      <c r="GI156" s="7">
        <v>501218</v>
      </c>
      <c r="GJ156" s="7">
        <v>3376804</v>
      </c>
      <c r="GK156" s="7">
        <v>568700</v>
      </c>
      <c r="GL156" s="7">
        <v>3074731</v>
      </c>
      <c r="GM156" s="7">
        <v>10785143</v>
      </c>
      <c r="GN156" s="7">
        <v>280527</v>
      </c>
      <c r="GO156" s="7">
        <v>769743</v>
      </c>
      <c r="GP156" s="7">
        <v>1302660</v>
      </c>
      <c r="GQ156" s="7">
        <v>2423252</v>
      </c>
      <c r="GR156" s="7">
        <v>1624483</v>
      </c>
      <c r="GS156" s="7">
        <v>1003463</v>
      </c>
      <c r="GT156" s="7">
        <v>3786058</v>
      </c>
      <c r="GU156" s="7">
        <v>4059984</v>
      </c>
      <c r="GV156" s="7">
        <v>13153303</v>
      </c>
      <c r="GW156" s="7">
        <v>639574</v>
      </c>
      <c r="GX156" s="7">
        <v>3650009</v>
      </c>
      <c r="GY156" s="7">
        <v>4200857</v>
      </c>
      <c r="GZ156" s="7">
        <v>5385160</v>
      </c>
      <c r="HA156" s="7">
        <v>6767509</v>
      </c>
      <c r="HB156" s="7">
        <v>1273410</v>
      </c>
      <c r="HC156" s="7">
        <v>495092</v>
      </c>
      <c r="HD156" s="7">
        <v>1269720</v>
      </c>
      <c r="HE156" s="7">
        <v>6345139</v>
      </c>
      <c r="HF156" s="7">
        <v>6217769</v>
      </c>
      <c r="HG156" s="7">
        <v>2207863</v>
      </c>
      <c r="HH156" s="7">
        <v>4416413</v>
      </c>
      <c r="HI156" s="7">
        <v>2801066</v>
      </c>
      <c r="HJ156" s="7">
        <v>1680611</v>
      </c>
      <c r="HK156" s="7">
        <v>3709301</v>
      </c>
      <c r="HL156" s="7">
        <v>1801262</v>
      </c>
      <c r="HM156" s="7">
        <v>1483137</v>
      </c>
      <c r="HN156" s="7">
        <v>3321356</v>
      </c>
      <c r="HO156" s="7">
        <v>6201464</v>
      </c>
      <c r="HP156" s="7">
        <v>4399551</v>
      </c>
      <c r="HQ156" s="7">
        <v>3420062</v>
      </c>
      <c r="HR156" s="7">
        <v>970770</v>
      </c>
      <c r="HS156" s="7">
        <v>2756157</v>
      </c>
      <c r="HT156" s="7">
        <v>4353011</v>
      </c>
      <c r="HU156" s="7">
        <v>3034996</v>
      </c>
      <c r="HV156" s="7">
        <v>2670103</v>
      </c>
      <c r="HW156" s="7">
        <v>1063174</v>
      </c>
      <c r="HX156" s="7">
        <v>4985694</v>
      </c>
      <c r="HY156" s="7">
        <v>1325592</v>
      </c>
      <c r="HZ156" s="7">
        <v>514796</v>
      </c>
      <c r="IA156" s="7">
        <v>2993744</v>
      </c>
      <c r="IB156" s="7">
        <v>1001288</v>
      </c>
      <c r="IC156" s="7">
        <v>391867</v>
      </c>
      <c r="ID156" s="7">
        <v>794989</v>
      </c>
      <c r="IE156" s="7">
        <v>3756385</v>
      </c>
      <c r="IF156" s="7">
        <v>1739519</v>
      </c>
      <c r="IG156" s="7">
        <v>493417</v>
      </c>
      <c r="IH156" s="7">
        <v>6084449</v>
      </c>
      <c r="II156" s="7">
        <v>409185</v>
      </c>
      <c r="IJ156" s="7">
        <v>1463387</v>
      </c>
      <c r="IK156" s="7">
        <v>1215037</v>
      </c>
      <c r="IL156" s="7">
        <v>4112954</v>
      </c>
      <c r="IM156" s="7">
        <v>1035832</v>
      </c>
      <c r="IN156" s="7">
        <v>1684653</v>
      </c>
      <c r="IO156" s="7">
        <v>1680455</v>
      </c>
      <c r="IP156" s="7">
        <v>3377484</v>
      </c>
      <c r="IQ156" s="7">
        <v>2686641</v>
      </c>
      <c r="IR156" s="7">
        <v>1434024</v>
      </c>
      <c r="IS156" s="7">
        <v>2141043</v>
      </c>
      <c r="IT156" s="7">
        <v>1266275</v>
      </c>
      <c r="IU156" s="7">
        <v>2244472</v>
      </c>
      <c r="IV156" s="7">
        <v>470662</v>
      </c>
      <c r="IW156" s="7">
        <v>1800531</v>
      </c>
      <c r="IX156" s="7">
        <v>450125</v>
      </c>
      <c r="IY156" s="7">
        <v>279253</v>
      </c>
      <c r="IZ156" s="7">
        <v>1798173</v>
      </c>
      <c r="JA156" s="7">
        <v>2165185</v>
      </c>
      <c r="JB156" s="7">
        <v>1118862</v>
      </c>
      <c r="JC156" s="7">
        <v>10181354</v>
      </c>
      <c r="JD156" s="7">
        <v>960925</v>
      </c>
      <c r="JE156" s="7">
        <v>5762817</v>
      </c>
      <c r="JF156" s="7">
        <v>5316944</v>
      </c>
      <c r="JG156" s="7">
        <v>2979068</v>
      </c>
      <c r="JH156" s="7">
        <v>1577288</v>
      </c>
      <c r="JI156" s="7">
        <v>9308664</v>
      </c>
      <c r="JJ156" s="7">
        <v>7945328</v>
      </c>
      <c r="JK156" s="7">
        <v>9142796</v>
      </c>
      <c r="JL156" s="7">
        <v>4283042</v>
      </c>
      <c r="JM156" s="7">
        <v>7441804</v>
      </c>
      <c r="JN156" s="7">
        <v>8136123</v>
      </c>
      <c r="JO156" s="7">
        <v>8478835</v>
      </c>
      <c r="JP156" s="7">
        <v>5575576</v>
      </c>
      <c r="JQ156" s="7">
        <v>8919647</v>
      </c>
      <c r="JR156" s="7">
        <v>4508168</v>
      </c>
      <c r="JS156" s="7">
        <v>8350666</v>
      </c>
      <c r="JT156" s="7">
        <v>8736566</v>
      </c>
      <c r="JU156" s="7">
        <v>13659176</v>
      </c>
      <c r="JV156" s="7">
        <v>8368831</v>
      </c>
      <c r="JW156" s="7">
        <v>20593145</v>
      </c>
      <c r="JX156" s="7">
        <v>746797</v>
      </c>
      <c r="JY156" s="7">
        <v>3638776</v>
      </c>
      <c r="JZ156" s="7">
        <v>436547</v>
      </c>
      <c r="KA156" s="7">
        <v>1906229</v>
      </c>
      <c r="KB156" s="7">
        <v>4054679</v>
      </c>
      <c r="KC156" s="7">
        <v>2275269</v>
      </c>
      <c r="KD156" s="7">
        <v>1939381</v>
      </c>
      <c r="KE156" s="7">
        <v>4054618</v>
      </c>
      <c r="KF156" s="7">
        <v>5062529</v>
      </c>
      <c r="KG156" s="7">
        <v>1648483</v>
      </c>
      <c r="KH156" s="7">
        <v>2188930</v>
      </c>
      <c r="KI156" s="7">
        <v>1914830</v>
      </c>
      <c r="KJ156" s="7">
        <v>842919</v>
      </c>
      <c r="KK156" s="7">
        <v>1358315</v>
      </c>
      <c r="KL156" s="7">
        <v>1243502</v>
      </c>
      <c r="KM156" s="7">
        <v>4046033</v>
      </c>
      <c r="KN156" s="7">
        <v>4263570</v>
      </c>
      <c r="KO156" s="7">
        <v>1273410</v>
      </c>
      <c r="KP156" s="7">
        <v>2266852</v>
      </c>
      <c r="KQ156" s="7">
        <v>3499743</v>
      </c>
      <c r="KR156" s="7">
        <v>368988</v>
      </c>
      <c r="KS156" s="7">
        <v>809306</v>
      </c>
      <c r="KT156" s="7">
        <v>3551272</v>
      </c>
      <c r="KU156" s="7">
        <v>1352177</v>
      </c>
      <c r="KV156" s="7">
        <v>2389452</v>
      </c>
      <c r="KW156" s="7">
        <v>1565721</v>
      </c>
      <c r="KX156" s="7">
        <v>1285684</v>
      </c>
      <c r="KY156" s="7">
        <v>1615870</v>
      </c>
      <c r="KZ156" s="7">
        <v>530657</v>
      </c>
      <c r="LA156" s="7">
        <v>1925634</v>
      </c>
      <c r="LB156" s="7">
        <v>6292613</v>
      </c>
      <c r="LC156" s="7">
        <v>3709297</v>
      </c>
      <c r="LD156" s="7">
        <v>5275137</v>
      </c>
      <c r="LE156" s="7">
        <v>5344043</v>
      </c>
      <c r="LF156" s="7">
        <v>2325339</v>
      </c>
      <c r="LG156" s="7">
        <v>12129115</v>
      </c>
      <c r="LH156" s="7">
        <v>2394361</v>
      </c>
      <c r="LI156" s="7">
        <v>1283087</v>
      </c>
      <c r="LJ156" s="7">
        <v>8364782</v>
      </c>
      <c r="LK156" s="7">
        <v>740120</v>
      </c>
      <c r="LL156" s="7">
        <v>967219</v>
      </c>
      <c r="LM156" s="7">
        <v>2833487</v>
      </c>
      <c r="LN156" s="7">
        <v>677607</v>
      </c>
      <c r="LO156" s="7">
        <v>5611611</v>
      </c>
      <c r="LP156" s="7">
        <v>19516249</v>
      </c>
      <c r="LQ156" s="7">
        <v>2375758</v>
      </c>
      <c r="LR156" s="7">
        <v>2029094</v>
      </c>
      <c r="LS156" s="7">
        <v>2031759</v>
      </c>
      <c r="LT156" s="7">
        <v>239139</v>
      </c>
      <c r="LU156" s="7">
        <v>3803065</v>
      </c>
      <c r="LV156" s="7">
        <v>1450114</v>
      </c>
      <c r="LW156" s="7">
        <v>1264546</v>
      </c>
      <c r="LX156" s="7">
        <v>2029896</v>
      </c>
      <c r="LY156" s="7">
        <v>2189418</v>
      </c>
      <c r="LZ156" s="7">
        <v>4520466</v>
      </c>
      <c r="MA156" s="7">
        <v>829400</v>
      </c>
      <c r="MB156" s="7">
        <v>342183</v>
      </c>
      <c r="MC156" s="7">
        <v>1258636</v>
      </c>
      <c r="MD156" s="7">
        <v>778410</v>
      </c>
      <c r="ME156" s="7">
        <v>2127335</v>
      </c>
      <c r="MF156" s="7">
        <v>3209848</v>
      </c>
      <c r="MG156" s="7">
        <v>1995835</v>
      </c>
      <c r="MH156" s="7">
        <v>299679</v>
      </c>
      <c r="MI156" s="7">
        <v>794656</v>
      </c>
      <c r="MJ156" s="7">
        <v>5938835</v>
      </c>
      <c r="MK156" s="7">
        <v>990285</v>
      </c>
      <c r="ML156" s="7">
        <v>4166704</v>
      </c>
      <c r="MM156" s="7">
        <v>7864739</v>
      </c>
      <c r="MN156" s="7">
        <v>5819851</v>
      </c>
      <c r="MO156" s="7">
        <v>40701376</v>
      </c>
      <c r="MP156" s="7">
        <v>2044936</v>
      </c>
      <c r="MQ156" s="7">
        <v>2333513</v>
      </c>
      <c r="MR156" s="7">
        <v>3578949</v>
      </c>
      <c r="MS156" s="7">
        <v>4172022</v>
      </c>
      <c r="MT156" s="7">
        <v>5270528</v>
      </c>
      <c r="MU156" s="7">
        <v>826024</v>
      </c>
      <c r="MV156" s="7">
        <v>4420508</v>
      </c>
      <c r="MW156" s="7">
        <v>688218</v>
      </c>
      <c r="MX156" s="7">
        <v>1305168</v>
      </c>
      <c r="MY156" s="7">
        <v>2605971</v>
      </c>
      <c r="MZ156" s="7">
        <v>7713992</v>
      </c>
      <c r="NA156" s="7">
        <v>548712</v>
      </c>
      <c r="NB156" s="7">
        <v>1238383</v>
      </c>
      <c r="NC156" s="7">
        <v>981141</v>
      </c>
      <c r="ND156" s="7">
        <v>411036</v>
      </c>
      <c r="NE156" s="7">
        <v>1271324</v>
      </c>
      <c r="NF156" s="7">
        <v>1265473</v>
      </c>
      <c r="NG156" s="7">
        <v>2357382</v>
      </c>
      <c r="NH156" s="7">
        <v>3673284</v>
      </c>
      <c r="NI156" s="7">
        <v>650104</v>
      </c>
      <c r="NJ156" s="7">
        <v>1433609</v>
      </c>
      <c r="NK156" s="7">
        <v>1308775</v>
      </c>
      <c r="NL156" s="7">
        <v>1811817</v>
      </c>
      <c r="NM156" s="7">
        <v>1823439</v>
      </c>
      <c r="NN156" s="7">
        <v>1574231</v>
      </c>
      <c r="NO156" s="7">
        <v>1433856</v>
      </c>
      <c r="NP156" s="7">
        <v>4811624</v>
      </c>
      <c r="NQ156" s="7">
        <v>2679457</v>
      </c>
      <c r="NR156" s="7">
        <v>486540</v>
      </c>
      <c r="NS156" s="7">
        <v>1699097</v>
      </c>
      <c r="NT156" s="7">
        <v>636662</v>
      </c>
      <c r="NU156" s="7">
        <v>6646311</v>
      </c>
      <c r="NV156" s="7">
        <v>3333939</v>
      </c>
      <c r="NW156" s="7">
        <v>3839180</v>
      </c>
      <c r="NX156" s="7">
        <v>5139067</v>
      </c>
      <c r="NY156" s="7">
        <v>373651</v>
      </c>
      <c r="NZ156" s="7">
        <v>310213</v>
      </c>
      <c r="OA156" s="7">
        <v>4433179</v>
      </c>
      <c r="OB156" s="7">
        <v>23291044</v>
      </c>
      <c r="OC156" s="7">
        <v>5764415</v>
      </c>
      <c r="OD156" s="7">
        <v>615603</v>
      </c>
      <c r="OE156" s="7">
        <v>789289</v>
      </c>
      <c r="OF156" s="7">
        <v>4226366</v>
      </c>
      <c r="OG156" s="7">
        <v>4293614</v>
      </c>
      <c r="OH156" s="7">
        <v>1227590</v>
      </c>
      <c r="OI156" s="7">
        <v>4082986</v>
      </c>
      <c r="OJ156" s="7">
        <v>1864212</v>
      </c>
      <c r="OK156" s="7">
        <v>2911719</v>
      </c>
      <c r="OL156" s="7">
        <v>1489134</v>
      </c>
      <c r="OM156" s="7">
        <v>2359072</v>
      </c>
      <c r="ON156" s="7">
        <v>270435</v>
      </c>
      <c r="OO156" s="7">
        <v>3644970</v>
      </c>
      <c r="OP156" s="7">
        <v>101652</v>
      </c>
      <c r="OQ156" s="7">
        <v>3888520</v>
      </c>
      <c r="OR156" s="7">
        <v>2550464</v>
      </c>
      <c r="OS156" s="7">
        <v>4797396</v>
      </c>
      <c r="OT156" s="7">
        <v>3037316</v>
      </c>
      <c r="OU156" s="7">
        <v>1039482</v>
      </c>
      <c r="OV156" s="9"/>
      <c r="OW156" s="150">
        <f t="shared" si="21"/>
        <v>1562042486</v>
      </c>
      <c r="OX156" s="6">
        <f t="shared" si="22"/>
        <v>7837.0543411183298</v>
      </c>
      <c r="OY156" s="153"/>
      <c r="OZ156" s="6"/>
      <c r="PA156" s="13"/>
      <c r="PB156" s="13"/>
      <c r="PC156" s="13"/>
      <c r="PD156" s="13"/>
      <c r="PE156" s="13"/>
      <c r="PF156" s="13"/>
      <c r="PG156" s="13"/>
      <c r="PH156" s="13"/>
      <c r="PI156" s="13"/>
      <c r="PJ156" s="13"/>
      <c r="PK156" s="13"/>
      <c r="PL156" s="13"/>
      <c r="PM156" s="13"/>
      <c r="PN156" s="13"/>
      <c r="PO156" s="13"/>
      <c r="PP156" s="13"/>
      <c r="PQ156" s="13"/>
      <c r="PR156" s="13"/>
      <c r="PS156" s="13"/>
      <c r="PT156" s="13"/>
      <c r="PU156" s="13"/>
    </row>
    <row r="157" spans="1:437" s="7" customFormat="1">
      <c r="AD157" s="27"/>
      <c r="OV157" s="9"/>
      <c r="OW157" s="150">
        <f t="shared" si="21"/>
        <v>0</v>
      </c>
      <c r="OX157" s="168"/>
      <c r="OY157" s="153"/>
      <c r="OZ157" s="168"/>
      <c r="PA157" s="13"/>
      <c r="PB157" s="13"/>
      <c r="PC157" s="13"/>
      <c r="PD157" s="13"/>
      <c r="PE157" s="13"/>
      <c r="PF157" s="13"/>
      <c r="PG157" s="13"/>
      <c r="PH157" s="13"/>
      <c r="PI157" s="13"/>
      <c r="PJ157" s="13"/>
      <c r="PK157" s="13"/>
      <c r="PL157" s="13"/>
      <c r="PM157" s="13"/>
      <c r="PN157" s="13"/>
      <c r="PO157" s="13"/>
      <c r="PP157" s="13"/>
      <c r="PQ157" s="13"/>
      <c r="PR157" s="13"/>
      <c r="PS157" s="13"/>
      <c r="PT157" s="13"/>
      <c r="PU157" s="13"/>
    </row>
    <row r="158" spans="1:437" s="7" customFormat="1">
      <c r="A158" s="7" t="s">
        <v>101</v>
      </c>
      <c r="C158" s="7">
        <v>196873</v>
      </c>
      <c r="E158" s="7">
        <v>1497643</v>
      </c>
      <c r="F158" s="7">
        <v>533324</v>
      </c>
      <c r="G158" s="7">
        <v>618091</v>
      </c>
      <c r="H158" s="7">
        <v>0</v>
      </c>
      <c r="J158" s="7">
        <v>23709</v>
      </c>
      <c r="O158" s="7">
        <v>82553</v>
      </c>
      <c r="P158" s="7">
        <v>27779</v>
      </c>
      <c r="Q158" s="7">
        <v>38472</v>
      </c>
      <c r="AD158" s="66"/>
      <c r="AF158" s="7">
        <v>0</v>
      </c>
      <c r="AJ158" s="7">
        <v>51294</v>
      </c>
      <c r="AR158" s="7">
        <v>0</v>
      </c>
      <c r="AS158" s="7">
        <v>48153</v>
      </c>
      <c r="BA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K158" s="7">
        <v>6406</v>
      </c>
      <c r="BM158" s="7">
        <v>0</v>
      </c>
      <c r="BP158" s="7">
        <v>16467</v>
      </c>
      <c r="BZ158" s="7">
        <v>37534</v>
      </c>
      <c r="CA158" s="7">
        <v>0</v>
      </c>
      <c r="CC158" s="7">
        <v>14133</v>
      </c>
      <c r="CD158" s="7">
        <v>34156</v>
      </c>
      <c r="DK158" s="7">
        <v>4608</v>
      </c>
      <c r="DV158" s="7">
        <v>0</v>
      </c>
      <c r="EC158" s="7">
        <v>5859</v>
      </c>
      <c r="EE158" s="7">
        <v>0</v>
      </c>
      <c r="EK158" s="7">
        <v>0</v>
      </c>
      <c r="EN158" s="7">
        <v>0</v>
      </c>
      <c r="EO158" s="7">
        <v>0</v>
      </c>
      <c r="ES158" s="7">
        <v>17611</v>
      </c>
      <c r="ET158" s="7">
        <v>0</v>
      </c>
      <c r="EX158" s="7">
        <v>32118</v>
      </c>
      <c r="FB158" s="7">
        <v>0</v>
      </c>
      <c r="FH158" s="7">
        <v>14881</v>
      </c>
      <c r="FW158" s="7">
        <v>10126</v>
      </c>
      <c r="FX158" s="7">
        <v>451660</v>
      </c>
      <c r="FY158" s="7">
        <v>338473</v>
      </c>
      <c r="FZ158" s="7">
        <v>49207</v>
      </c>
      <c r="GB158" s="7">
        <v>432482</v>
      </c>
      <c r="GO158" s="7">
        <v>0</v>
      </c>
      <c r="GS158" s="7">
        <v>13206</v>
      </c>
      <c r="GV158" s="7">
        <v>55714</v>
      </c>
      <c r="HB158" s="7">
        <v>0</v>
      </c>
      <c r="HC158" s="7">
        <v>0</v>
      </c>
      <c r="HD158" s="7">
        <v>0</v>
      </c>
      <c r="HJ158" s="7">
        <v>0</v>
      </c>
      <c r="HN158" s="7">
        <v>0</v>
      </c>
      <c r="HP158" s="7">
        <v>1009915</v>
      </c>
      <c r="HU158" s="7">
        <v>0</v>
      </c>
      <c r="IB158" s="7">
        <v>22103</v>
      </c>
      <c r="IH158" s="7">
        <v>0</v>
      </c>
      <c r="JM158" s="7">
        <v>0</v>
      </c>
      <c r="KD158" s="7">
        <v>0</v>
      </c>
      <c r="KE158" s="7">
        <v>0</v>
      </c>
      <c r="KF158" s="7">
        <v>1187543</v>
      </c>
      <c r="KO158" s="7">
        <v>0</v>
      </c>
      <c r="KR158" s="7">
        <v>0</v>
      </c>
      <c r="KT158" s="7">
        <v>0</v>
      </c>
      <c r="KY158" s="7">
        <v>0</v>
      </c>
      <c r="KZ158" s="7">
        <v>0</v>
      </c>
      <c r="LB158" s="7">
        <v>0</v>
      </c>
      <c r="LC158" s="7">
        <v>29062</v>
      </c>
      <c r="LF158" s="7">
        <v>6043</v>
      </c>
      <c r="LI158" s="7">
        <v>113028</v>
      </c>
      <c r="LL158" s="7">
        <v>1332757</v>
      </c>
      <c r="LT158" s="7">
        <v>17098</v>
      </c>
      <c r="ML158" s="7">
        <v>0</v>
      </c>
      <c r="MR158" s="7">
        <v>33634</v>
      </c>
      <c r="MS158" s="7">
        <v>0</v>
      </c>
      <c r="MY158" s="7">
        <v>94436</v>
      </c>
      <c r="NA158" s="7">
        <v>17098</v>
      </c>
      <c r="NB158" s="7">
        <v>18845</v>
      </c>
      <c r="NF158" s="7">
        <v>21464</v>
      </c>
      <c r="NI158" s="7">
        <v>22425</v>
      </c>
      <c r="NJ158" s="7">
        <v>51665</v>
      </c>
      <c r="NW158" s="7">
        <v>4608</v>
      </c>
      <c r="OL158" s="7">
        <v>11147</v>
      </c>
      <c r="OR158" s="7">
        <v>0</v>
      </c>
      <c r="OS158" s="7">
        <v>0</v>
      </c>
      <c r="OV158" s="9"/>
      <c r="OW158" s="150">
        <f t="shared" si="21"/>
        <v>8645403</v>
      </c>
      <c r="OX158" s="6">
        <f t="shared" ref="OX158:OX166" si="23">OW158/199315</f>
        <v>43.37557634899531</v>
      </c>
      <c r="OY158" s="153"/>
      <c r="OZ158" s="6"/>
      <c r="PA158" s="13"/>
      <c r="PB158" s="13"/>
      <c r="PC158" s="13"/>
      <c r="PD158" s="13"/>
      <c r="PE158" s="13"/>
      <c r="PF158" s="13"/>
      <c r="PG158" s="13"/>
      <c r="PH158" s="13"/>
      <c r="PI158" s="13"/>
      <c r="PJ158" s="13"/>
      <c r="PK158" s="13"/>
      <c r="PL158" s="13"/>
      <c r="PM158" s="13"/>
      <c r="PN158" s="13"/>
      <c r="PO158" s="13"/>
      <c r="PP158" s="13"/>
      <c r="PQ158" s="13"/>
      <c r="PR158" s="13"/>
      <c r="PS158" s="13"/>
      <c r="PT158" s="13"/>
      <c r="PU158" s="13"/>
    </row>
    <row r="159" spans="1:437" s="7" customFormat="1">
      <c r="A159" s="7" t="s">
        <v>102</v>
      </c>
      <c r="B159" s="7">
        <v>6959</v>
      </c>
      <c r="C159" s="7" t="s">
        <v>917</v>
      </c>
      <c r="D159" s="7">
        <v>11642</v>
      </c>
      <c r="E159" s="7" t="s">
        <v>917</v>
      </c>
      <c r="F159" s="7" t="s">
        <v>917</v>
      </c>
      <c r="G159" s="7">
        <v>0</v>
      </c>
      <c r="H159" s="7">
        <v>190435</v>
      </c>
      <c r="I159" s="7">
        <v>123516</v>
      </c>
      <c r="J159" s="7">
        <v>61855</v>
      </c>
      <c r="K159" s="7" t="s">
        <v>917</v>
      </c>
      <c r="L159" s="7">
        <v>563853</v>
      </c>
      <c r="M159" s="7">
        <v>288880</v>
      </c>
      <c r="N159" s="7">
        <v>146434</v>
      </c>
      <c r="O159" s="7">
        <v>343741</v>
      </c>
      <c r="P159" s="7">
        <v>191443</v>
      </c>
      <c r="Q159" s="7">
        <v>84701</v>
      </c>
      <c r="R159" s="7" t="s">
        <v>917</v>
      </c>
      <c r="S159" s="7" t="s">
        <v>917</v>
      </c>
      <c r="T159" s="7">
        <v>687018</v>
      </c>
      <c r="U159" s="7">
        <v>187055</v>
      </c>
      <c r="V159" s="7">
        <v>451600</v>
      </c>
      <c r="W159" s="7">
        <v>252179</v>
      </c>
      <c r="X159" s="7">
        <v>288199</v>
      </c>
      <c r="Y159" s="7">
        <v>490892</v>
      </c>
      <c r="Z159" s="7">
        <v>505761</v>
      </c>
      <c r="AA159" s="7">
        <v>492465</v>
      </c>
      <c r="AB159" s="7">
        <v>551899</v>
      </c>
      <c r="AC159" s="7">
        <v>628732</v>
      </c>
      <c r="AD159" s="66">
        <v>2844573</v>
      </c>
      <c r="AE159" s="7" t="s">
        <v>917</v>
      </c>
      <c r="AF159" s="7">
        <v>494058</v>
      </c>
      <c r="AG159" s="7">
        <v>85986</v>
      </c>
      <c r="AH159" s="7">
        <v>61783</v>
      </c>
      <c r="AI159" s="7">
        <v>60895</v>
      </c>
      <c r="AJ159" s="7">
        <v>62273</v>
      </c>
      <c r="AK159" s="7">
        <v>61938</v>
      </c>
      <c r="AL159" s="7">
        <v>129908</v>
      </c>
      <c r="AM159" s="7">
        <v>88715</v>
      </c>
      <c r="AN159" s="7">
        <v>49467</v>
      </c>
      <c r="AO159" s="7">
        <v>58750</v>
      </c>
      <c r="AP159" s="7">
        <v>58147</v>
      </c>
      <c r="AQ159" s="7">
        <v>63650</v>
      </c>
      <c r="AR159" s="7">
        <v>61373</v>
      </c>
      <c r="AS159" s="7">
        <v>50321</v>
      </c>
      <c r="AT159" s="7">
        <v>77988</v>
      </c>
      <c r="AU159" s="7">
        <v>56931</v>
      </c>
      <c r="AV159" s="7">
        <v>42989</v>
      </c>
      <c r="AW159" s="7">
        <v>522458</v>
      </c>
      <c r="AX159" s="7">
        <v>43236</v>
      </c>
      <c r="AY159" s="7" t="s">
        <v>917</v>
      </c>
      <c r="AZ159" s="7">
        <v>58898</v>
      </c>
      <c r="BA159" s="7">
        <v>75547</v>
      </c>
      <c r="BB159" s="7">
        <v>304219</v>
      </c>
      <c r="BC159" s="7">
        <v>29886</v>
      </c>
      <c r="BD159" s="7">
        <v>365563</v>
      </c>
      <c r="BE159" s="7">
        <v>73912</v>
      </c>
      <c r="BF159" s="7">
        <v>177226</v>
      </c>
      <c r="BG159" s="7">
        <v>54321</v>
      </c>
      <c r="BH159" s="7">
        <v>618246</v>
      </c>
      <c r="BI159" s="7" t="s">
        <v>917</v>
      </c>
      <c r="BJ159" s="7">
        <v>2552907</v>
      </c>
      <c r="BK159" s="7">
        <v>793461</v>
      </c>
      <c r="BL159" s="7">
        <v>15956</v>
      </c>
      <c r="BM159" s="7">
        <v>0</v>
      </c>
      <c r="BN159" s="7">
        <v>141236</v>
      </c>
      <c r="BO159" s="7">
        <v>94837</v>
      </c>
      <c r="BP159" s="7">
        <v>180330</v>
      </c>
      <c r="BQ159" s="7">
        <v>401778</v>
      </c>
      <c r="BR159" s="7">
        <v>290706</v>
      </c>
      <c r="BS159" s="7">
        <v>35969</v>
      </c>
      <c r="BT159" s="7">
        <v>204707</v>
      </c>
      <c r="BU159" s="7">
        <v>218699</v>
      </c>
      <c r="BV159" s="7">
        <v>24722</v>
      </c>
      <c r="BW159" s="7">
        <v>33902</v>
      </c>
      <c r="BX159" s="7">
        <v>182262</v>
      </c>
      <c r="BY159" s="7">
        <v>375893</v>
      </c>
      <c r="BZ159" s="7">
        <v>218058</v>
      </c>
      <c r="CA159" s="7">
        <v>4377</v>
      </c>
      <c r="CB159" s="7" t="s">
        <v>917</v>
      </c>
      <c r="CC159" s="7">
        <v>164725</v>
      </c>
      <c r="CD159" s="7">
        <v>69136</v>
      </c>
      <c r="CE159" s="7">
        <v>285645</v>
      </c>
      <c r="CF159" s="7">
        <v>516070</v>
      </c>
      <c r="CG159" s="7">
        <v>33221</v>
      </c>
      <c r="CH159" s="7">
        <v>81427</v>
      </c>
      <c r="CI159" s="7">
        <v>70393</v>
      </c>
      <c r="CJ159" s="7">
        <v>110828</v>
      </c>
      <c r="CK159" s="7">
        <v>90476</v>
      </c>
      <c r="CL159" s="7">
        <v>92444</v>
      </c>
      <c r="CM159" s="7">
        <v>86187</v>
      </c>
      <c r="CN159" s="7">
        <v>673509</v>
      </c>
      <c r="CO159" s="7">
        <v>43110</v>
      </c>
      <c r="CP159" s="7">
        <v>67978</v>
      </c>
      <c r="CQ159" s="7">
        <v>76736</v>
      </c>
      <c r="CR159" s="7">
        <v>86841</v>
      </c>
      <c r="CS159" s="7">
        <v>101425</v>
      </c>
      <c r="CT159" s="7">
        <v>59178</v>
      </c>
      <c r="CU159" s="7">
        <v>87049</v>
      </c>
      <c r="CV159" s="7">
        <v>73812</v>
      </c>
      <c r="CW159" s="7">
        <v>73665</v>
      </c>
      <c r="CX159" s="7">
        <v>47526</v>
      </c>
      <c r="CY159" s="7">
        <v>22017</v>
      </c>
      <c r="CZ159" s="7">
        <v>79974</v>
      </c>
      <c r="DA159" s="7">
        <v>99303</v>
      </c>
      <c r="DB159" s="7">
        <v>86556</v>
      </c>
      <c r="DC159" s="7">
        <v>87551</v>
      </c>
      <c r="DD159" s="7">
        <v>62286</v>
      </c>
      <c r="DE159" s="7" t="s">
        <v>917</v>
      </c>
      <c r="DF159" s="7" t="s">
        <v>917</v>
      </c>
      <c r="DG159" s="7">
        <v>201949</v>
      </c>
      <c r="DH159" s="7">
        <v>291755</v>
      </c>
      <c r="DI159" s="7" t="s">
        <v>917</v>
      </c>
      <c r="DJ159" s="7">
        <v>510551</v>
      </c>
      <c r="DK159" s="7" t="s">
        <v>917</v>
      </c>
      <c r="DL159" s="7">
        <v>238117</v>
      </c>
      <c r="DM159" s="7">
        <v>231826</v>
      </c>
      <c r="DN159" s="7">
        <v>37650</v>
      </c>
      <c r="DO159" s="7">
        <v>769522</v>
      </c>
      <c r="DP159" s="7">
        <v>68606</v>
      </c>
      <c r="DQ159" s="7" t="s">
        <v>917</v>
      </c>
      <c r="DR159" s="7">
        <v>11714</v>
      </c>
      <c r="DS159" s="7">
        <v>113649</v>
      </c>
      <c r="DT159" s="7">
        <v>453322</v>
      </c>
      <c r="DU159" s="7">
        <v>119968</v>
      </c>
      <c r="DV159" s="7">
        <v>223283</v>
      </c>
      <c r="DW159" s="7">
        <v>2348539</v>
      </c>
      <c r="DX159" s="7">
        <v>240737</v>
      </c>
      <c r="DY159" s="7">
        <v>28037</v>
      </c>
      <c r="DZ159" s="7">
        <v>99719</v>
      </c>
      <c r="EA159" s="7">
        <v>590900</v>
      </c>
      <c r="EB159" s="7">
        <v>291686</v>
      </c>
      <c r="EC159" s="7">
        <v>294420</v>
      </c>
      <c r="ED159" s="7">
        <v>196847</v>
      </c>
      <c r="EE159" s="7">
        <v>0</v>
      </c>
      <c r="EF159" s="7">
        <v>24104</v>
      </c>
      <c r="EG159" s="7">
        <v>176689</v>
      </c>
      <c r="EH159" s="7">
        <v>103574</v>
      </c>
      <c r="EI159" s="7">
        <v>282141</v>
      </c>
      <c r="EJ159" s="7">
        <v>56431</v>
      </c>
      <c r="EK159" s="7">
        <v>214292</v>
      </c>
      <c r="EL159" s="7">
        <v>239094</v>
      </c>
      <c r="EM159" s="7">
        <v>13837</v>
      </c>
      <c r="EN159" s="7">
        <v>312730</v>
      </c>
      <c r="EO159" s="7">
        <v>410845</v>
      </c>
      <c r="EP159" s="7">
        <v>728644</v>
      </c>
      <c r="EQ159" s="7">
        <v>313704</v>
      </c>
      <c r="ER159" s="7">
        <v>144146</v>
      </c>
      <c r="ES159" s="7">
        <v>286913</v>
      </c>
      <c r="ET159" s="7">
        <v>462616</v>
      </c>
      <c r="EU159" s="7" t="s">
        <v>917</v>
      </c>
      <c r="EV159" s="7">
        <v>26220</v>
      </c>
      <c r="EW159" s="7">
        <v>262082</v>
      </c>
      <c r="EX159" s="7">
        <v>94861</v>
      </c>
      <c r="EY159" s="7">
        <v>370746</v>
      </c>
      <c r="EZ159" s="7">
        <v>127363</v>
      </c>
      <c r="FA159" s="7">
        <v>360920</v>
      </c>
      <c r="FB159" s="7">
        <v>286671</v>
      </c>
      <c r="FC159" s="7">
        <v>631657</v>
      </c>
      <c r="FD159" s="7">
        <v>275959</v>
      </c>
      <c r="FE159" s="7">
        <v>538741</v>
      </c>
      <c r="FF159" s="7" t="s">
        <v>917</v>
      </c>
      <c r="FG159" s="7">
        <v>181036</v>
      </c>
      <c r="FH159" s="7">
        <v>264756</v>
      </c>
      <c r="FI159" s="7">
        <v>367003</v>
      </c>
      <c r="FJ159" s="7">
        <v>261274</v>
      </c>
      <c r="FK159" s="7">
        <v>404688</v>
      </c>
      <c r="FL159" s="7">
        <v>340114</v>
      </c>
      <c r="FM159" s="7">
        <v>1508139</v>
      </c>
      <c r="FN159" s="7">
        <v>384935</v>
      </c>
      <c r="FO159" s="7">
        <v>787841</v>
      </c>
      <c r="FP159" s="7">
        <v>928286</v>
      </c>
      <c r="FQ159" s="7">
        <v>43524</v>
      </c>
      <c r="FR159" s="7">
        <v>689683</v>
      </c>
      <c r="FS159" s="7" t="s">
        <v>917</v>
      </c>
      <c r="FT159" s="7">
        <v>284919</v>
      </c>
      <c r="FU159" s="7">
        <v>139919</v>
      </c>
      <c r="FV159" s="7" t="s">
        <v>917</v>
      </c>
      <c r="FW159" s="7">
        <v>1266501</v>
      </c>
      <c r="FX159" s="7">
        <v>576455</v>
      </c>
      <c r="FY159" s="7">
        <v>591063</v>
      </c>
      <c r="FZ159" s="7">
        <v>57343</v>
      </c>
      <c r="GA159" s="7">
        <v>47610</v>
      </c>
      <c r="GB159" s="7">
        <v>0</v>
      </c>
      <c r="GC159" s="7">
        <v>510551</v>
      </c>
      <c r="GD159" s="7">
        <v>1902335</v>
      </c>
      <c r="GE159" s="7">
        <v>38144</v>
      </c>
      <c r="GF159" s="7">
        <v>127279</v>
      </c>
      <c r="GG159" s="7" t="s">
        <v>917</v>
      </c>
      <c r="GH159" s="7">
        <v>41006</v>
      </c>
      <c r="GI159" s="7">
        <v>43104</v>
      </c>
      <c r="GJ159" s="7">
        <v>498545</v>
      </c>
      <c r="GK159" s="7">
        <v>246243</v>
      </c>
      <c r="GL159" s="7" t="s">
        <v>917</v>
      </c>
      <c r="GM159" s="7" t="s">
        <v>917</v>
      </c>
      <c r="GN159" s="7">
        <v>23844</v>
      </c>
      <c r="GO159" s="7">
        <v>56598</v>
      </c>
      <c r="GP159" s="7">
        <v>283798</v>
      </c>
      <c r="GQ159" s="7">
        <v>138172</v>
      </c>
      <c r="GR159" s="7">
        <v>435674</v>
      </c>
      <c r="GS159" s="7">
        <v>117994</v>
      </c>
      <c r="GT159" s="7">
        <v>180863</v>
      </c>
      <c r="GU159" s="7">
        <v>625764</v>
      </c>
      <c r="GV159" s="7">
        <v>2413047</v>
      </c>
      <c r="GW159" s="7" t="s">
        <v>917</v>
      </c>
      <c r="GX159" s="7">
        <v>53918</v>
      </c>
      <c r="GY159" s="7">
        <v>53533</v>
      </c>
      <c r="GZ159" s="7">
        <v>73256</v>
      </c>
      <c r="HA159" s="7">
        <v>1167986</v>
      </c>
      <c r="HB159" s="7">
        <v>62162</v>
      </c>
      <c r="HC159" s="7">
        <v>55438</v>
      </c>
      <c r="HD159" s="7">
        <v>254189</v>
      </c>
      <c r="HE159" s="7">
        <v>107036</v>
      </c>
      <c r="HF159" s="7">
        <v>131444</v>
      </c>
      <c r="HG159" s="7" t="s">
        <v>917</v>
      </c>
      <c r="HH159" s="7">
        <v>607635</v>
      </c>
      <c r="HI159" s="7">
        <v>393833</v>
      </c>
      <c r="HJ159" s="7">
        <v>415477</v>
      </c>
      <c r="HK159" s="7">
        <v>762817</v>
      </c>
      <c r="HL159" s="7">
        <v>237086</v>
      </c>
      <c r="HM159" s="7">
        <v>473712</v>
      </c>
      <c r="HN159" s="7">
        <v>842197</v>
      </c>
      <c r="HO159" s="7">
        <v>1322810</v>
      </c>
      <c r="HQ159" s="7">
        <v>673589</v>
      </c>
      <c r="HR159" s="7">
        <v>102907</v>
      </c>
      <c r="HS159" s="7">
        <v>188027</v>
      </c>
      <c r="HT159" s="7">
        <v>654886</v>
      </c>
      <c r="HU159" s="7">
        <v>277423</v>
      </c>
      <c r="HV159" s="7">
        <v>159926</v>
      </c>
      <c r="HW159" s="7">
        <v>156308</v>
      </c>
      <c r="HX159" s="7">
        <v>333028</v>
      </c>
      <c r="HY159" s="7">
        <v>176370</v>
      </c>
      <c r="HZ159" s="7">
        <v>76074</v>
      </c>
      <c r="IA159" s="7" t="s">
        <v>917</v>
      </c>
      <c r="IB159" s="7">
        <v>199088</v>
      </c>
      <c r="IC159" s="7">
        <v>78514</v>
      </c>
      <c r="ID159" s="7">
        <v>60850</v>
      </c>
      <c r="IE159" s="7" t="s">
        <v>917</v>
      </c>
      <c r="IF159" s="7">
        <v>23451</v>
      </c>
      <c r="IG159" s="7">
        <v>54075</v>
      </c>
      <c r="IH159" s="7">
        <v>483765</v>
      </c>
      <c r="II159" s="7">
        <v>162222</v>
      </c>
      <c r="IJ159" s="7">
        <v>247365</v>
      </c>
      <c r="IK159" s="7">
        <v>211370</v>
      </c>
      <c r="IL159" s="7">
        <v>481880</v>
      </c>
      <c r="IM159" s="7">
        <v>153997</v>
      </c>
      <c r="IN159" s="7">
        <v>190494</v>
      </c>
      <c r="IO159" s="7">
        <v>273805</v>
      </c>
      <c r="IP159" s="7">
        <v>606951</v>
      </c>
      <c r="IQ159" s="7">
        <v>215339</v>
      </c>
      <c r="IR159" s="7">
        <v>241485</v>
      </c>
      <c r="IS159" s="7">
        <v>515905</v>
      </c>
      <c r="IT159" s="7">
        <v>340519</v>
      </c>
      <c r="IU159" s="7">
        <v>374006</v>
      </c>
      <c r="IV159" s="7">
        <v>136064</v>
      </c>
      <c r="IW159" s="7">
        <v>403367</v>
      </c>
      <c r="IX159" s="7">
        <v>93513</v>
      </c>
      <c r="IY159" s="7">
        <v>24709</v>
      </c>
      <c r="IZ159" s="7">
        <v>22858</v>
      </c>
      <c r="JA159" s="7">
        <v>42943</v>
      </c>
      <c r="JB159" s="7">
        <v>35366</v>
      </c>
      <c r="JC159" s="7">
        <v>521988</v>
      </c>
      <c r="JD159" s="7">
        <v>69095</v>
      </c>
      <c r="JE159" s="7">
        <v>337271</v>
      </c>
      <c r="JF159" s="7">
        <v>487586</v>
      </c>
      <c r="JG159" s="7">
        <v>218319</v>
      </c>
      <c r="JH159" s="7">
        <v>207365</v>
      </c>
      <c r="JI159" s="7">
        <v>566829.04</v>
      </c>
      <c r="JJ159" s="7">
        <v>499444</v>
      </c>
      <c r="JK159" s="7">
        <v>244984</v>
      </c>
      <c r="JL159" s="7">
        <v>268298.58</v>
      </c>
      <c r="JM159" s="7">
        <v>256025</v>
      </c>
      <c r="JN159" s="7">
        <v>400679</v>
      </c>
      <c r="JO159" s="7">
        <v>662394</v>
      </c>
      <c r="JP159" s="7">
        <v>427523.94</v>
      </c>
      <c r="JQ159" s="7">
        <v>378661</v>
      </c>
      <c r="JR159" s="7">
        <v>173626</v>
      </c>
      <c r="JS159" s="7">
        <v>438869</v>
      </c>
      <c r="JT159" s="7">
        <v>351032</v>
      </c>
      <c r="JU159" s="7">
        <v>563667</v>
      </c>
      <c r="JV159" s="7">
        <v>776799</v>
      </c>
      <c r="JW159" s="7">
        <v>354995</v>
      </c>
      <c r="JX159" s="7">
        <v>2769</v>
      </c>
      <c r="JY159" s="7">
        <v>755941</v>
      </c>
      <c r="JZ159" s="7" t="s">
        <v>917</v>
      </c>
      <c r="KA159" s="7">
        <v>37325</v>
      </c>
      <c r="KB159" s="7">
        <v>217855</v>
      </c>
      <c r="KC159" s="7">
        <v>181228</v>
      </c>
      <c r="KD159" s="7">
        <v>0</v>
      </c>
      <c r="KE159" s="7">
        <v>320480</v>
      </c>
      <c r="KF159" s="7" t="s">
        <v>917</v>
      </c>
      <c r="KG159" s="7">
        <v>97021</v>
      </c>
      <c r="KH159" s="7">
        <v>46869</v>
      </c>
      <c r="KI159" s="7">
        <v>360199</v>
      </c>
      <c r="KJ159" s="7">
        <v>303557</v>
      </c>
      <c r="KK159" s="7">
        <v>1229479</v>
      </c>
      <c r="KL159" s="7">
        <v>161848</v>
      </c>
      <c r="KM159" s="7">
        <v>294629</v>
      </c>
      <c r="KN159" s="7">
        <v>943959</v>
      </c>
      <c r="KO159" s="7">
        <v>62162</v>
      </c>
      <c r="KP159" s="7">
        <v>122188</v>
      </c>
      <c r="KQ159" s="7">
        <v>62248</v>
      </c>
      <c r="KR159" s="7">
        <v>0</v>
      </c>
      <c r="KS159" s="7" t="s">
        <v>917</v>
      </c>
      <c r="KT159" s="7">
        <v>374202</v>
      </c>
      <c r="KU159" s="7">
        <v>84017</v>
      </c>
      <c r="KV159" s="7" t="s">
        <v>917</v>
      </c>
      <c r="KW159" s="7">
        <v>29560</v>
      </c>
      <c r="KX159" s="7">
        <v>270990</v>
      </c>
      <c r="KY159" s="7">
        <v>0</v>
      </c>
      <c r="KZ159" s="7">
        <v>14372</v>
      </c>
      <c r="LA159" s="7">
        <v>417351</v>
      </c>
      <c r="LB159" s="7">
        <v>748496</v>
      </c>
      <c r="LC159" s="7">
        <v>409492</v>
      </c>
      <c r="LD159" s="7">
        <v>167683</v>
      </c>
      <c r="LE159" s="7">
        <v>79412</v>
      </c>
      <c r="LF159" s="7">
        <v>383577</v>
      </c>
      <c r="LG159" s="7" t="s">
        <v>917</v>
      </c>
      <c r="LH159" s="7">
        <v>570082</v>
      </c>
      <c r="LI159" s="7" t="s">
        <v>917</v>
      </c>
      <c r="LJ159" s="7">
        <v>1533769</v>
      </c>
      <c r="LK159" s="7">
        <v>21914</v>
      </c>
      <c r="LL159" s="7">
        <v>220354</v>
      </c>
      <c r="LM159" s="7" t="s">
        <v>917</v>
      </c>
      <c r="LN159" s="7">
        <v>7164</v>
      </c>
      <c r="LO159" s="7">
        <v>890140</v>
      </c>
      <c r="LP159" s="7">
        <v>888976</v>
      </c>
      <c r="LQ159" s="7">
        <v>306038</v>
      </c>
      <c r="LR159" s="7">
        <v>161109</v>
      </c>
      <c r="LS159" s="7">
        <v>198368</v>
      </c>
      <c r="LU159" s="7">
        <v>1104788</v>
      </c>
      <c r="LV159" s="7" t="s">
        <v>917</v>
      </c>
      <c r="LW159" s="7">
        <v>258033</v>
      </c>
      <c r="LX159" s="7">
        <v>503894</v>
      </c>
      <c r="LY159" s="7">
        <v>617848</v>
      </c>
      <c r="LZ159" s="7">
        <v>326159</v>
      </c>
      <c r="MA159" s="7">
        <v>124549</v>
      </c>
      <c r="MB159" s="7">
        <v>5748</v>
      </c>
      <c r="MC159" s="7">
        <v>244341</v>
      </c>
      <c r="MD159" s="7">
        <v>205247</v>
      </c>
      <c r="ME159" s="7">
        <v>577085</v>
      </c>
      <c r="MF159" s="7" t="s">
        <v>917</v>
      </c>
      <c r="MG159" s="7">
        <v>119358</v>
      </c>
      <c r="MH159" s="7" t="s">
        <v>917</v>
      </c>
      <c r="MI159" s="7" t="s">
        <v>917</v>
      </c>
      <c r="MJ159" s="7" t="s">
        <v>917</v>
      </c>
      <c r="MK159" s="7" t="s">
        <v>917</v>
      </c>
      <c r="ML159" s="7">
        <v>593781</v>
      </c>
      <c r="MM159" s="7">
        <v>150724</v>
      </c>
      <c r="MN159" s="7">
        <v>775876</v>
      </c>
      <c r="MO159" s="7">
        <v>2041648</v>
      </c>
      <c r="MP159" s="7" t="s">
        <v>917</v>
      </c>
      <c r="MQ159" s="7">
        <v>282185</v>
      </c>
      <c r="MR159" s="7">
        <v>464676</v>
      </c>
      <c r="MS159" s="7">
        <v>71700</v>
      </c>
      <c r="MT159" s="7">
        <v>93776</v>
      </c>
      <c r="MU159" s="7">
        <v>217665</v>
      </c>
      <c r="MV159" s="7">
        <v>90268</v>
      </c>
      <c r="MW159" s="7">
        <v>142121</v>
      </c>
      <c r="MX159" s="7">
        <v>135799</v>
      </c>
      <c r="MY159" s="7">
        <v>184625</v>
      </c>
      <c r="MZ159" s="7">
        <v>200095</v>
      </c>
      <c r="NA159" s="7">
        <v>9584</v>
      </c>
      <c r="NB159" s="7">
        <v>11029</v>
      </c>
      <c r="NC159" s="7">
        <v>91087</v>
      </c>
      <c r="ND159" s="7">
        <v>7521</v>
      </c>
      <c r="NE159" s="7">
        <v>22891</v>
      </c>
      <c r="NF159" s="7">
        <v>85445</v>
      </c>
      <c r="NG159" s="7">
        <v>412189</v>
      </c>
      <c r="NH159" s="7" t="s">
        <v>917</v>
      </c>
      <c r="NI159" s="7">
        <v>374172</v>
      </c>
      <c r="NJ159" s="7">
        <v>177411</v>
      </c>
      <c r="NK159" s="7">
        <v>966389</v>
      </c>
      <c r="NL159" s="7">
        <v>79278</v>
      </c>
      <c r="NM159" s="7">
        <v>212928</v>
      </c>
      <c r="NN159" s="7">
        <v>184912</v>
      </c>
      <c r="NO159" s="7" t="s">
        <v>917</v>
      </c>
      <c r="NP159" s="7">
        <v>1174763</v>
      </c>
      <c r="NQ159" s="7">
        <v>150999</v>
      </c>
      <c r="NR159" s="7">
        <v>131422</v>
      </c>
      <c r="NS159" s="7">
        <v>39679</v>
      </c>
      <c r="NT159" s="7">
        <v>181156</v>
      </c>
      <c r="NU159" s="7">
        <v>561937</v>
      </c>
      <c r="NV159" s="7">
        <v>322668</v>
      </c>
      <c r="NW159" s="7" t="s">
        <v>917</v>
      </c>
      <c r="NX159" s="7">
        <v>724141</v>
      </c>
      <c r="NY159" s="7">
        <v>3627</v>
      </c>
      <c r="NZ159" s="7">
        <v>4868</v>
      </c>
      <c r="OA159" s="7">
        <v>346608</v>
      </c>
      <c r="OB159" s="7">
        <v>332877</v>
      </c>
      <c r="OC159" s="7">
        <v>889477</v>
      </c>
      <c r="OD159" s="7">
        <v>330374</v>
      </c>
      <c r="OE159" s="7">
        <v>20003</v>
      </c>
      <c r="OF159" s="7">
        <v>190567</v>
      </c>
      <c r="OG159" s="7">
        <v>663422</v>
      </c>
      <c r="OH159" s="7">
        <v>79308</v>
      </c>
      <c r="OI159" s="7">
        <v>247827</v>
      </c>
      <c r="OJ159" s="7" t="s">
        <v>917</v>
      </c>
      <c r="OK159" s="7">
        <v>42933</v>
      </c>
      <c r="OL159" s="7">
        <v>191110</v>
      </c>
      <c r="OM159" s="7">
        <v>604835</v>
      </c>
      <c r="ON159" s="7">
        <v>17752</v>
      </c>
      <c r="OO159" s="7">
        <v>78584</v>
      </c>
      <c r="OP159" s="7" t="s">
        <v>917</v>
      </c>
      <c r="OQ159" s="7">
        <v>1288351</v>
      </c>
      <c r="OR159" s="7">
        <v>404086</v>
      </c>
      <c r="OS159" s="7">
        <v>332741</v>
      </c>
      <c r="OT159" s="7">
        <v>212559</v>
      </c>
      <c r="OU159" s="7">
        <v>62586</v>
      </c>
      <c r="OV159" s="9"/>
      <c r="OW159" s="150">
        <f t="shared" si="21"/>
        <v>111864537.56</v>
      </c>
      <c r="OX159" s="6">
        <f t="shared" si="23"/>
        <v>561.24495175977722</v>
      </c>
      <c r="OY159" s="153"/>
      <c r="OZ159" s="6"/>
      <c r="PA159" s="13"/>
      <c r="PB159" s="13"/>
      <c r="PC159" s="13"/>
      <c r="PD159" s="13"/>
      <c r="PE159" s="13"/>
      <c r="PF159" s="13"/>
      <c r="PG159" s="13"/>
      <c r="PH159" s="13"/>
      <c r="PI159" s="13"/>
      <c r="PJ159" s="13"/>
      <c r="PK159" s="13"/>
      <c r="PL159" s="13"/>
      <c r="PM159" s="13"/>
      <c r="PN159" s="13"/>
      <c r="PO159" s="13"/>
      <c r="PP159" s="13"/>
      <c r="PQ159" s="13"/>
      <c r="PR159" s="13"/>
      <c r="PS159" s="13"/>
      <c r="PT159" s="13"/>
      <c r="PU159" s="13"/>
    </row>
    <row r="160" spans="1:437" s="7" customFormat="1">
      <c r="A160" s="7" t="s">
        <v>103</v>
      </c>
      <c r="H160" s="7">
        <v>0</v>
      </c>
      <c r="I160" s="7">
        <v>692</v>
      </c>
      <c r="AD160" s="66"/>
      <c r="AF160" s="7">
        <v>0</v>
      </c>
      <c r="AR160" s="7">
        <v>0</v>
      </c>
      <c r="BA160" s="7">
        <v>0</v>
      </c>
      <c r="BK160" s="7">
        <v>0</v>
      </c>
      <c r="BM160" s="7">
        <v>0</v>
      </c>
      <c r="CA160" s="7">
        <v>0</v>
      </c>
      <c r="CC160" s="7">
        <v>61554</v>
      </c>
      <c r="CD160" s="7">
        <v>0</v>
      </c>
      <c r="DV160" s="7">
        <v>0</v>
      </c>
      <c r="DW160" s="7">
        <v>17403</v>
      </c>
      <c r="EE160" s="7">
        <v>0</v>
      </c>
      <c r="EF160" s="7">
        <v>5694</v>
      </c>
      <c r="EK160" s="7">
        <v>0</v>
      </c>
      <c r="EN160" s="7">
        <v>0</v>
      </c>
      <c r="EO160" s="7">
        <v>0</v>
      </c>
      <c r="ER160" s="7">
        <v>0</v>
      </c>
      <c r="ES160" s="7">
        <v>0</v>
      </c>
      <c r="ET160" s="7">
        <v>0</v>
      </c>
      <c r="EW160" s="7">
        <v>23954</v>
      </c>
      <c r="FB160" s="7">
        <v>0</v>
      </c>
      <c r="FZ160" s="7">
        <v>0</v>
      </c>
      <c r="GB160" s="7">
        <v>0</v>
      </c>
      <c r="GO160" s="7">
        <v>0</v>
      </c>
      <c r="GP160" s="7">
        <v>155338</v>
      </c>
      <c r="HB160" s="7">
        <v>0</v>
      </c>
      <c r="HC160" s="7">
        <v>0</v>
      </c>
      <c r="HD160" s="7">
        <v>0</v>
      </c>
      <c r="HJ160" s="7">
        <v>0</v>
      </c>
      <c r="HN160" s="7">
        <v>0</v>
      </c>
      <c r="HU160" s="7">
        <v>0</v>
      </c>
      <c r="IH160" s="7">
        <v>0</v>
      </c>
      <c r="JB160" s="7">
        <v>5674</v>
      </c>
      <c r="JM160" s="7">
        <v>0</v>
      </c>
      <c r="KD160" s="7">
        <v>7769</v>
      </c>
      <c r="KE160" s="7">
        <v>0</v>
      </c>
      <c r="KM160" s="7">
        <v>0</v>
      </c>
      <c r="KO160" s="7">
        <v>0</v>
      </c>
      <c r="KR160" s="7">
        <v>0</v>
      </c>
      <c r="KT160" s="7">
        <v>0</v>
      </c>
      <c r="KY160" s="7">
        <v>28043</v>
      </c>
      <c r="KZ160" s="7">
        <v>0</v>
      </c>
      <c r="LB160" s="7">
        <v>0</v>
      </c>
      <c r="LL160" s="7">
        <v>7121</v>
      </c>
      <c r="LP160" s="7">
        <v>416217</v>
      </c>
      <c r="LQ160" s="7">
        <v>4892</v>
      </c>
      <c r="MG160" s="7">
        <v>1375</v>
      </c>
      <c r="ML160" s="7">
        <v>0</v>
      </c>
      <c r="MP160" s="7">
        <v>345418</v>
      </c>
      <c r="MS160" s="7">
        <v>0</v>
      </c>
      <c r="MZ160" s="7">
        <v>29995</v>
      </c>
      <c r="NB160" s="7">
        <v>0</v>
      </c>
      <c r="NJ160" s="7">
        <v>44853</v>
      </c>
      <c r="NK160" s="7">
        <v>116</v>
      </c>
      <c r="NL160" s="7">
        <v>3574</v>
      </c>
      <c r="NN160" s="7">
        <v>56592</v>
      </c>
      <c r="NQ160" s="7">
        <v>49999</v>
      </c>
      <c r="NV160" s="7">
        <v>58172</v>
      </c>
      <c r="OC160" s="7">
        <v>25500.6</v>
      </c>
      <c r="OS160" s="7">
        <v>0</v>
      </c>
      <c r="OV160" s="9"/>
      <c r="OW160" s="150">
        <f t="shared" si="21"/>
        <v>1349945.6</v>
      </c>
      <c r="OX160" s="6">
        <f t="shared" si="23"/>
        <v>6.7729252690464845</v>
      </c>
      <c r="OY160" s="153"/>
      <c r="OZ160" s="6"/>
      <c r="PA160" s="13"/>
      <c r="PB160" s="13"/>
      <c r="PC160" s="13"/>
      <c r="PD160" s="13"/>
      <c r="PE160" s="13"/>
      <c r="PF160" s="13"/>
      <c r="PG160" s="13"/>
      <c r="PH160" s="13"/>
      <c r="PI160" s="13"/>
      <c r="PJ160" s="13"/>
      <c r="PK160" s="13"/>
      <c r="PL160" s="13"/>
      <c r="PM160" s="13"/>
      <c r="PN160" s="13"/>
      <c r="PO160" s="13"/>
      <c r="PP160" s="13"/>
      <c r="PQ160" s="13"/>
      <c r="PR160" s="13"/>
      <c r="PS160" s="13"/>
      <c r="PT160" s="13"/>
      <c r="PU160" s="13"/>
    </row>
    <row r="161" spans="1:437" s="7" customFormat="1">
      <c r="A161" s="7" t="s">
        <v>94</v>
      </c>
      <c r="H161" s="7">
        <v>0</v>
      </c>
      <c r="O161" s="7">
        <v>117272</v>
      </c>
      <c r="P161" s="7">
        <v>686473</v>
      </c>
      <c r="AD161" s="66"/>
      <c r="AF161" s="7">
        <v>0</v>
      </c>
      <c r="AR161" s="7">
        <v>0</v>
      </c>
      <c r="BA161" s="7">
        <v>0</v>
      </c>
      <c r="BK161" s="7">
        <v>0</v>
      </c>
      <c r="BM161" s="7">
        <v>0</v>
      </c>
      <c r="CA161" s="7">
        <v>0</v>
      </c>
      <c r="CC161" s="7">
        <v>271376</v>
      </c>
      <c r="CD161" s="7">
        <v>0</v>
      </c>
      <c r="DU161" s="7">
        <v>11334</v>
      </c>
      <c r="DV161" s="7">
        <v>0</v>
      </c>
      <c r="EE161" s="7">
        <v>149418</v>
      </c>
      <c r="EJ161" s="7">
        <v>111408</v>
      </c>
      <c r="EK161" s="7">
        <v>19016</v>
      </c>
      <c r="EM161" s="7">
        <v>22660</v>
      </c>
      <c r="EN161" s="7">
        <v>0</v>
      </c>
      <c r="EO161" s="7">
        <v>0</v>
      </c>
      <c r="ER161" s="7">
        <v>338777</v>
      </c>
      <c r="ES161" s="7">
        <v>0</v>
      </c>
      <c r="ET161" s="7">
        <v>0</v>
      </c>
      <c r="EY161" s="7">
        <v>599740</v>
      </c>
      <c r="FB161" s="7">
        <v>0</v>
      </c>
      <c r="FZ161" s="7">
        <v>0</v>
      </c>
      <c r="GB161" s="7">
        <v>0</v>
      </c>
      <c r="GO161" s="7">
        <v>0</v>
      </c>
      <c r="GS161" s="7">
        <v>649716</v>
      </c>
      <c r="HB161" s="7">
        <v>0</v>
      </c>
      <c r="HC161" s="7">
        <v>0</v>
      </c>
      <c r="HD161" s="7">
        <v>0</v>
      </c>
      <c r="HJ161" s="7">
        <v>0</v>
      </c>
      <c r="HN161" s="7">
        <v>0</v>
      </c>
      <c r="HP161" s="7">
        <v>14717</v>
      </c>
      <c r="HT161" s="7">
        <v>88031</v>
      </c>
      <c r="HU161" s="7">
        <v>0</v>
      </c>
      <c r="IH161" s="7">
        <v>241146</v>
      </c>
      <c r="JE161" s="7">
        <v>4877</v>
      </c>
      <c r="JM161" s="7">
        <v>0</v>
      </c>
      <c r="JX161" s="7">
        <v>83307</v>
      </c>
      <c r="KD161" s="7">
        <v>0</v>
      </c>
      <c r="KE161" s="7">
        <v>0</v>
      </c>
      <c r="KM161" s="7">
        <v>0</v>
      </c>
      <c r="KO161" s="7">
        <v>0</v>
      </c>
      <c r="KR161" s="7">
        <v>0</v>
      </c>
      <c r="KT161" s="7">
        <v>0</v>
      </c>
      <c r="KY161" s="7">
        <v>0</v>
      </c>
      <c r="KZ161" s="7">
        <v>0</v>
      </c>
      <c r="LB161" s="7">
        <v>0</v>
      </c>
      <c r="LL161" s="7">
        <v>980381</v>
      </c>
      <c r="MB161" s="7">
        <v>29429</v>
      </c>
      <c r="ML161" s="7">
        <v>0</v>
      </c>
      <c r="MS161" s="7">
        <v>0</v>
      </c>
      <c r="MY161" s="7">
        <v>2018450</v>
      </c>
      <c r="NB161" s="7">
        <v>0</v>
      </c>
      <c r="NI161" s="7">
        <v>649006</v>
      </c>
      <c r="NJ161" s="7">
        <v>1308241</v>
      </c>
      <c r="OL161" s="7">
        <v>214848</v>
      </c>
      <c r="OS161" s="7">
        <v>0</v>
      </c>
      <c r="OV161" s="9"/>
      <c r="OW161" s="150">
        <f t="shared" si="21"/>
        <v>8609623</v>
      </c>
      <c r="OX161" s="6">
        <f t="shared" si="23"/>
        <v>43.196061510674056</v>
      </c>
      <c r="OY161" s="153"/>
      <c r="OZ161" s="6"/>
      <c r="PA161" s="13"/>
      <c r="PB161" s="13"/>
      <c r="PC161" s="13"/>
      <c r="PD161" s="13"/>
      <c r="PE161" s="13"/>
      <c r="PF161" s="13"/>
      <c r="PG161" s="13"/>
      <c r="PH161" s="13"/>
      <c r="PI161" s="13"/>
      <c r="PJ161" s="13"/>
      <c r="PK161" s="13"/>
      <c r="PL161" s="13"/>
      <c r="PM161" s="13"/>
      <c r="PN161" s="13"/>
      <c r="PO161" s="13"/>
      <c r="PP161" s="13"/>
      <c r="PQ161" s="13"/>
      <c r="PR161" s="13"/>
      <c r="PS161" s="13"/>
      <c r="PT161" s="13"/>
      <c r="PU161" s="13"/>
    </row>
    <row r="162" spans="1:437" s="7" customFormat="1">
      <c r="A162" s="7" t="s">
        <v>95</v>
      </c>
      <c r="H162" s="7">
        <v>0</v>
      </c>
      <c r="N162" s="7">
        <v>49330</v>
      </c>
      <c r="AD162" s="66"/>
      <c r="AF162" s="7">
        <v>0</v>
      </c>
      <c r="AR162" s="7">
        <v>0</v>
      </c>
      <c r="BA162" s="7">
        <v>0</v>
      </c>
      <c r="BK162" s="7">
        <v>0</v>
      </c>
      <c r="BM162" s="7">
        <v>0</v>
      </c>
      <c r="BP162" s="7">
        <v>34798</v>
      </c>
      <c r="BZ162" s="7">
        <v>7032</v>
      </c>
      <c r="CA162" s="7">
        <v>0</v>
      </c>
      <c r="CD162" s="7">
        <v>0</v>
      </c>
      <c r="DU162" s="7">
        <v>27060</v>
      </c>
      <c r="DV162" s="7">
        <v>0</v>
      </c>
      <c r="DW162" s="7">
        <v>150208</v>
      </c>
      <c r="EE162" s="7">
        <v>0</v>
      </c>
      <c r="EH162" s="7">
        <v>7552</v>
      </c>
      <c r="EK162" s="7">
        <v>0</v>
      </c>
      <c r="EN162" s="7">
        <v>4225</v>
      </c>
      <c r="EO162" s="7">
        <v>2689</v>
      </c>
      <c r="ES162" s="7">
        <v>6021</v>
      </c>
      <c r="ET162" s="7">
        <v>0</v>
      </c>
      <c r="EZ162" s="7">
        <v>3317</v>
      </c>
      <c r="FB162" s="7">
        <v>0</v>
      </c>
      <c r="FT162" s="7">
        <v>7055</v>
      </c>
      <c r="FZ162" s="7">
        <v>0</v>
      </c>
      <c r="GB162" s="7">
        <v>0</v>
      </c>
      <c r="GO162" s="7">
        <v>0</v>
      </c>
      <c r="GP162" s="7">
        <v>30620</v>
      </c>
      <c r="GR162" s="7">
        <v>9273</v>
      </c>
      <c r="HB162" s="7">
        <v>0</v>
      </c>
      <c r="HC162" s="7">
        <v>0</v>
      </c>
      <c r="HD162" s="7">
        <v>0</v>
      </c>
      <c r="HJ162" s="7">
        <v>0</v>
      </c>
      <c r="HN162" s="7">
        <v>0</v>
      </c>
      <c r="HU162" s="7">
        <v>0</v>
      </c>
      <c r="IH162" s="7">
        <v>0</v>
      </c>
      <c r="JF162" s="7">
        <v>8519</v>
      </c>
      <c r="JG162" s="7">
        <v>5908</v>
      </c>
      <c r="JM162" s="7">
        <v>0</v>
      </c>
      <c r="JX162" s="7">
        <v>3874</v>
      </c>
      <c r="KD162" s="7">
        <v>0</v>
      </c>
      <c r="KE162" s="7">
        <v>0</v>
      </c>
      <c r="KI162" s="7">
        <v>3455</v>
      </c>
      <c r="KL162" s="7">
        <v>6206</v>
      </c>
      <c r="KM162" s="7">
        <v>0</v>
      </c>
      <c r="KO162" s="7">
        <v>0</v>
      </c>
      <c r="KR162" s="7">
        <v>0</v>
      </c>
      <c r="KT162" s="7">
        <v>0</v>
      </c>
      <c r="KY162" s="7">
        <v>0</v>
      </c>
      <c r="KZ162" s="7">
        <v>0</v>
      </c>
      <c r="LA162" s="7">
        <v>28626</v>
      </c>
      <c r="LB162" s="7">
        <v>0</v>
      </c>
      <c r="LG162" s="7">
        <v>76992</v>
      </c>
      <c r="LH162" s="7">
        <v>170</v>
      </c>
      <c r="LJ162" s="7">
        <v>30649</v>
      </c>
      <c r="ML162" s="7">
        <v>0</v>
      </c>
      <c r="MS162" s="7">
        <v>0</v>
      </c>
      <c r="MU162" s="7">
        <v>8721</v>
      </c>
      <c r="NB162" s="7">
        <v>0</v>
      </c>
      <c r="OS162" s="7">
        <v>0</v>
      </c>
      <c r="OV162" s="9"/>
      <c r="OW162" s="150">
        <f t="shared" si="21"/>
        <v>512300</v>
      </c>
      <c r="OX162" s="6">
        <f t="shared" si="23"/>
        <v>2.5703032887640167</v>
      </c>
      <c r="OY162" s="153"/>
      <c r="OZ162" s="6"/>
      <c r="PA162" s="13"/>
      <c r="PB162" s="13"/>
      <c r="PC162" s="13"/>
      <c r="PD162" s="13"/>
      <c r="PE162" s="13"/>
      <c r="PF162" s="13"/>
      <c r="PG162" s="13"/>
      <c r="PH162" s="13"/>
      <c r="PI162" s="13"/>
      <c r="PJ162" s="13"/>
      <c r="PK162" s="13"/>
      <c r="PL162" s="13"/>
      <c r="PM162" s="13"/>
      <c r="PN162" s="13"/>
      <c r="PO162" s="13"/>
      <c r="PP162" s="13"/>
      <c r="PQ162" s="13"/>
      <c r="PR162" s="13"/>
      <c r="PS162" s="13"/>
      <c r="PT162" s="13"/>
      <c r="PU162" s="13"/>
    </row>
    <row r="163" spans="1:437" s="7" customFormat="1">
      <c r="A163" s="7" t="s">
        <v>96</v>
      </c>
      <c r="H163" s="7">
        <v>80267</v>
      </c>
      <c r="AD163" s="61"/>
      <c r="AF163" s="7">
        <v>0</v>
      </c>
      <c r="AR163" s="7">
        <v>0</v>
      </c>
      <c r="BA163" s="7">
        <v>0</v>
      </c>
      <c r="BB163" s="7">
        <v>4587</v>
      </c>
      <c r="BC163" s="7">
        <v>7118</v>
      </c>
      <c r="BD163" s="7">
        <v>28342</v>
      </c>
      <c r="BE163" s="7">
        <v>16152</v>
      </c>
      <c r="BF163" s="7">
        <v>26757</v>
      </c>
      <c r="BG163" s="7">
        <v>19063</v>
      </c>
      <c r="BI163" s="7">
        <v>78425</v>
      </c>
      <c r="BK163" s="7">
        <v>0</v>
      </c>
      <c r="BM163" s="7">
        <v>0</v>
      </c>
      <c r="CA163" s="7">
        <v>0</v>
      </c>
      <c r="CD163" s="7">
        <v>0</v>
      </c>
      <c r="DV163" s="7">
        <v>0</v>
      </c>
      <c r="EB163" s="7">
        <v>50871</v>
      </c>
      <c r="EE163" s="7">
        <v>0</v>
      </c>
      <c r="EG163" s="7">
        <v>3457</v>
      </c>
      <c r="EK163" s="7">
        <v>0</v>
      </c>
      <c r="ER163" s="7">
        <v>92222</v>
      </c>
      <c r="ET163" s="7">
        <v>0</v>
      </c>
      <c r="FB163" s="7">
        <v>0</v>
      </c>
      <c r="FZ163" s="7">
        <v>0</v>
      </c>
      <c r="GB163" s="7">
        <v>0</v>
      </c>
      <c r="GL163" s="7">
        <v>56588</v>
      </c>
      <c r="GO163" s="7">
        <v>0</v>
      </c>
      <c r="HB163" s="7">
        <v>0</v>
      </c>
      <c r="HC163" s="7">
        <v>0</v>
      </c>
      <c r="HD163" s="7">
        <v>0</v>
      </c>
      <c r="HH163" s="7">
        <v>15739</v>
      </c>
      <c r="HI163" s="7">
        <v>18939</v>
      </c>
      <c r="HJ163" s="7">
        <v>0</v>
      </c>
      <c r="HK163" s="7">
        <v>7507</v>
      </c>
      <c r="HN163" s="7">
        <v>0</v>
      </c>
      <c r="HU163" s="7">
        <v>6528</v>
      </c>
      <c r="HW163" s="7">
        <v>17779</v>
      </c>
      <c r="HY163" s="7">
        <v>11382</v>
      </c>
      <c r="IA163" s="7">
        <v>56726</v>
      </c>
      <c r="IH163" s="7">
        <v>0</v>
      </c>
      <c r="JM163" s="7">
        <v>0</v>
      </c>
      <c r="KD163" s="7">
        <v>0</v>
      </c>
      <c r="KE163" s="7">
        <v>0</v>
      </c>
      <c r="KM163" s="7">
        <v>8107</v>
      </c>
      <c r="KO163" s="7">
        <v>0</v>
      </c>
      <c r="KP163" s="7">
        <v>916</v>
      </c>
      <c r="KR163" s="7">
        <v>0</v>
      </c>
      <c r="KT163" s="7">
        <v>0</v>
      </c>
      <c r="KY163" s="7">
        <v>0</v>
      </c>
      <c r="KZ163" s="7">
        <v>0</v>
      </c>
      <c r="LB163" s="7">
        <v>0</v>
      </c>
      <c r="LO163" s="7">
        <v>23747</v>
      </c>
      <c r="LQ163" s="7">
        <v>6910</v>
      </c>
      <c r="LU163" s="7">
        <v>8730</v>
      </c>
      <c r="ML163" s="7">
        <v>0</v>
      </c>
      <c r="MN163" s="7">
        <v>87934</v>
      </c>
      <c r="MS163" s="7">
        <v>0</v>
      </c>
      <c r="NB163" s="7">
        <v>0</v>
      </c>
      <c r="NQ163" s="7">
        <v>132131</v>
      </c>
      <c r="NS163" s="7">
        <v>5016</v>
      </c>
      <c r="OS163" s="7">
        <v>0</v>
      </c>
      <c r="OV163" s="9"/>
      <c r="OW163" s="150">
        <f t="shared" si="21"/>
        <v>871940</v>
      </c>
      <c r="OX163" s="6">
        <f t="shared" si="23"/>
        <v>4.3746832902691724</v>
      </c>
      <c r="OY163" s="153"/>
      <c r="OZ163" s="6"/>
      <c r="PA163" s="13"/>
      <c r="PB163" s="13"/>
      <c r="PC163" s="13"/>
      <c r="PD163" s="13"/>
      <c r="PE163" s="13"/>
      <c r="PF163" s="13"/>
      <c r="PG163" s="13"/>
      <c r="PH163" s="13"/>
      <c r="PI163" s="13"/>
      <c r="PJ163" s="13"/>
      <c r="PK163" s="13"/>
      <c r="PL163" s="13"/>
      <c r="PM163" s="13"/>
      <c r="PN163" s="13"/>
      <c r="PO163" s="13"/>
      <c r="PP163" s="13"/>
      <c r="PQ163" s="13"/>
      <c r="PR163" s="13"/>
      <c r="PS163" s="13"/>
      <c r="PT163" s="13"/>
      <c r="PU163" s="13"/>
    </row>
    <row r="164" spans="1:437" s="7" customFormat="1">
      <c r="A164" s="7" t="s">
        <v>97</v>
      </c>
      <c r="B164" s="7">
        <v>6959</v>
      </c>
      <c r="C164" s="7">
        <v>196873</v>
      </c>
      <c r="D164" s="7">
        <v>11642</v>
      </c>
      <c r="E164" s="7">
        <v>1497643</v>
      </c>
      <c r="F164" s="7">
        <v>533324</v>
      </c>
      <c r="G164" s="7">
        <v>618091</v>
      </c>
      <c r="H164" s="7">
        <v>270702</v>
      </c>
      <c r="I164" s="7">
        <v>124208</v>
      </c>
      <c r="J164" s="7">
        <v>85564</v>
      </c>
      <c r="K164" s="7">
        <v>0</v>
      </c>
      <c r="L164" s="7">
        <v>563853</v>
      </c>
      <c r="M164" s="7">
        <v>288880</v>
      </c>
      <c r="N164" s="7">
        <v>195764</v>
      </c>
      <c r="O164" s="7">
        <v>543566</v>
      </c>
      <c r="P164" s="7">
        <v>905695</v>
      </c>
      <c r="Q164" s="7">
        <v>123173</v>
      </c>
      <c r="R164" s="7">
        <v>0</v>
      </c>
      <c r="S164" s="7">
        <v>0</v>
      </c>
      <c r="T164" s="7">
        <v>687018</v>
      </c>
      <c r="U164" s="7">
        <v>187055</v>
      </c>
      <c r="V164" s="7">
        <v>451600</v>
      </c>
      <c r="W164" s="7">
        <v>252179</v>
      </c>
      <c r="X164" s="7">
        <v>288199</v>
      </c>
      <c r="Y164" s="7">
        <v>490892</v>
      </c>
      <c r="Z164" s="7">
        <v>505761</v>
      </c>
      <c r="AA164" s="7">
        <v>492465</v>
      </c>
      <c r="AB164" s="7">
        <v>551899</v>
      </c>
      <c r="AC164" s="7">
        <v>628732</v>
      </c>
      <c r="AD164" s="25">
        <f>SUM(AD158:AD163)</f>
        <v>2844573</v>
      </c>
      <c r="AE164" s="7">
        <v>0</v>
      </c>
      <c r="AF164" s="7">
        <v>494058</v>
      </c>
      <c r="AG164" s="7">
        <v>85986</v>
      </c>
      <c r="AH164" s="7">
        <v>61783</v>
      </c>
      <c r="AI164" s="7">
        <v>60895</v>
      </c>
      <c r="AJ164" s="7">
        <v>113567</v>
      </c>
      <c r="AK164" s="7">
        <v>61938</v>
      </c>
      <c r="AL164" s="7">
        <v>129908</v>
      </c>
      <c r="AM164" s="7">
        <v>88715</v>
      </c>
      <c r="AN164" s="7">
        <v>49467</v>
      </c>
      <c r="AO164" s="7">
        <v>58750</v>
      </c>
      <c r="AP164" s="7">
        <v>58147</v>
      </c>
      <c r="AQ164" s="7">
        <v>63650</v>
      </c>
      <c r="AR164" s="7">
        <v>61373</v>
      </c>
      <c r="AS164" s="7">
        <v>98474</v>
      </c>
      <c r="AT164" s="7">
        <v>77988</v>
      </c>
      <c r="AU164" s="7">
        <v>56931</v>
      </c>
      <c r="AV164" s="7">
        <v>42989</v>
      </c>
      <c r="AW164" s="7">
        <v>522458</v>
      </c>
      <c r="AX164" s="7">
        <v>43236</v>
      </c>
      <c r="AY164" s="7">
        <v>0</v>
      </c>
      <c r="AZ164" s="7">
        <v>58898</v>
      </c>
      <c r="BA164" s="7">
        <v>75547</v>
      </c>
      <c r="BB164" s="7">
        <v>308806</v>
      </c>
      <c r="BC164" s="7">
        <v>37004</v>
      </c>
      <c r="BD164" s="7">
        <v>393905</v>
      </c>
      <c r="BE164" s="7">
        <v>90064</v>
      </c>
      <c r="BF164" s="7">
        <v>203983</v>
      </c>
      <c r="BG164" s="7">
        <v>73384</v>
      </c>
      <c r="BH164" s="7">
        <v>618246</v>
      </c>
      <c r="BI164" s="7">
        <v>78425</v>
      </c>
      <c r="BJ164" s="7">
        <v>2552907</v>
      </c>
      <c r="BK164" s="7">
        <v>799867</v>
      </c>
      <c r="BL164" s="7">
        <v>15956</v>
      </c>
      <c r="BM164" s="7">
        <v>0</v>
      </c>
      <c r="BN164" s="7">
        <v>141236</v>
      </c>
      <c r="BO164" s="7">
        <v>94837</v>
      </c>
      <c r="BP164" s="7">
        <v>231595</v>
      </c>
      <c r="BQ164" s="7">
        <v>401778</v>
      </c>
      <c r="BR164" s="7">
        <v>290706</v>
      </c>
      <c r="BS164" s="7">
        <v>35969</v>
      </c>
      <c r="BT164" s="7">
        <v>204707</v>
      </c>
      <c r="BU164" s="7">
        <v>218699</v>
      </c>
      <c r="BV164" s="7">
        <v>24722</v>
      </c>
      <c r="BW164" s="7">
        <v>33902</v>
      </c>
      <c r="BX164" s="7">
        <v>182262</v>
      </c>
      <c r="BY164" s="7">
        <v>375893</v>
      </c>
      <c r="BZ164" s="7">
        <v>262624</v>
      </c>
      <c r="CA164" s="7">
        <v>4377</v>
      </c>
      <c r="CB164" s="7">
        <v>0</v>
      </c>
      <c r="CC164" s="7">
        <v>511788</v>
      </c>
      <c r="CD164" s="7">
        <v>103292</v>
      </c>
      <c r="CE164" s="7">
        <v>285645</v>
      </c>
      <c r="CF164" s="7">
        <v>516070</v>
      </c>
      <c r="CG164" s="7">
        <v>33221</v>
      </c>
      <c r="CH164" s="7">
        <v>81427</v>
      </c>
      <c r="CI164" s="7">
        <v>70393</v>
      </c>
      <c r="CJ164" s="7">
        <v>110828</v>
      </c>
      <c r="CK164" s="7">
        <v>90476</v>
      </c>
      <c r="CL164" s="7">
        <v>92444</v>
      </c>
      <c r="CM164" s="7">
        <v>86187</v>
      </c>
      <c r="CN164" s="7">
        <v>673509</v>
      </c>
      <c r="CO164" s="7">
        <v>43110</v>
      </c>
      <c r="CP164" s="7">
        <v>67978</v>
      </c>
      <c r="CQ164" s="7">
        <v>76736</v>
      </c>
      <c r="CR164" s="7">
        <v>86841</v>
      </c>
      <c r="CS164" s="7">
        <v>101425</v>
      </c>
      <c r="CT164" s="7">
        <v>59178</v>
      </c>
      <c r="CU164" s="7">
        <v>87049</v>
      </c>
      <c r="CV164" s="7">
        <v>73812</v>
      </c>
      <c r="CW164" s="7">
        <v>73665</v>
      </c>
      <c r="CX164" s="7">
        <v>47526</v>
      </c>
      <c r="CY164" s="7">
        <v>22017</v>
      </c>
      <c r="CZ164" s="7">
        <v>79974</v>
      </c>
      <c r="DA164" s="7">
        <v>99303</v>
      </c>
      <c r="DB164" s="7">
        <v>86556</v>
      </c>
      <c r="DC164" s="7">
        <v>87551</v>
      </c>
      <c r="DD164" s="7">
        <v>62286</v>
      </c>
      <c r="DE164" s="7">
        <v>0</v>
      </c>
      <c r="DF164" s="7">
        <v>0</v>
      </c>
      <c r="DG164" s="7">
        <v>201949</v>
      </c>
      <c r="DH164" s="7">
        <v>291755</v>
      </c>
      <c r="DI164" s="7">
        <v>0</v>
      </c>
      <c r="DJ164" s="7">
        <v>510551</v>
      </c>
      <c r="DK164" s="7">
        <v>4608</v>
      </c>
      <c r="DL164" s="7">
        <v>238117</v>
      </c>
      <c r="DM164" s="7">
        <v>231826</v>
      </c>
      <c r="DN164" s="7">
        <v>37650</v>
      </c>
      <c r="DO164" s="7">
        <v>769522</v>
      </c>
      <c r="DP164" s="7">
        <v>68606</v>
      </c>
      <c r="DQ164" s="7">
        <v>0</v>
      </c>
      <c r="DR164" s="7">
        <v>11714</v>
      </c>
      <c r="DS164" s="7">
        <v>113649</v>
      </c>
      <c r="DT164" s="7">
        <v>453322</v>
      </c>
      <c r="DU164" s="7">
        <v>158362</v>
      </c>
      <c r="DV164" s="7">
        <v>223283</v>
      </c>
      <c r="DW164" s="7">
        <v>2516150</v>
      </c>
      <c r="DX164" s="7">
        <v>240737</v>
      </c>
      <c r="DY164" s="7">
        <v>28037</v>
      </c>
      <c r="DZ164" s="7">
        <v>99719</v>
      </c>
      <c r="EA164" s="7">
        <v>590900</v>
      </c>
      <c r="EB164" s="7">
        <v>342557</v>
      </c>
      <c r="EC164" s="7">
        <v>300279</v>
      </c>
      <c r="ED164" s="7">
        <v>196847</v>
      </c>
      <c r="EE164" s="7">
        <v>149418</v>
      </c>
      <c r="EF164" s="7">
        <v>29798</v>
      </c>
      <c r="EG164" s="7">
        <v>180146</v>
      </c>
      <c r="EH164" s="7">
        <v>111126</v>
      </c>
      <c r="EI164" s="7">
        <v>282141</v>
      </c>
      <c r="EJ164" s="7">
        <v>167839</v>
      </c>
      <c r="EK164" s="7">
        <v>233308</v>
      </c>
      <c r="EL164" s="7">
        <v>239094</v>
      </c>
      <c r="EM164" s="7">
        <v>36497</v>
      </c>
      <c r="EN164" s="7">
        <v>316955</v>
      </c>
      <c r="EO164" s="7">
        <v>413534</v>
      </c>
      <c r="EP164" s="7">
        <v>728644</v>
      </c>
      <c r="EQ164" s="7">
        <v>313704</v>
      </c>
      <c r="ER164" s="7">
        <v>575145</v>
      </c>
      <c r="ES164" s="7">
        <v>310545</v>
      </c>
      <c r="ET164" s="7">
        <v>462616</v>
      </c>
      <c r="EU164" s="7">
        <v>0</v>
      </c>
      <c r="EV164" s="7">
        <v>26220</v>
      </c>
      <c r="EW164" s="7">
        <v>286036</v>
      </c>
      <c r="EX164" s="7">
        <v>126979</v>
      </c>
      <c r="EY164" s="7">
        <v>970486</v>
      </c>
      <c r="EZ164" s="7">
        <v>130680</v>
      </c>
      <c r="FA164" s="7">
        <v>360920</v>
      </c>
      <c r="FB164" s="7">
        <v>286671</v>
      </c>
      <c r="FC164" s="7">
        <v>631657</v>
      </c>
      <c r="FD164" s="7">
        <v>275959</v>
      </c>
      <c r="FE164" s="7">
        <v>538741</v>
      </c>
      <c r="FF164" s="7">
        <v>0</v>
      </c>
      <c r="FG164" s="7">
        <v>181036</v>
      </c>
      <c r="FH164" s="7">
        <v>279637</v>
      </c>
      <c r="FI164" s="7">
        <v>367003</v>
      </c>
      <c r="FJ164" s="7">
        <v>261274</v>
      </c>
      <c r="FK164" s="7">
        <v>404688</v>
      </c>
      <c r="FL164" s="7">
        <v>340114</v>
      </c>
      <c r="FM164" s="7">
        <v>1508139</v>
      </c>
      <c r="FN164" s="7">
        <v>384935</v>
      </c>
      <c r="FO164" s="7">
        <v>787841</v>
      </c>
      <c r="FP164" s="7">
        <v>928286</v>
      </c>
      <c r="FQ164" s="7">
        <v>43524</v>
      </c>
      <c r="FR164" s="7">
        <v>689683</v>
      </c>
      <c r="FS164" s="7">
        <v>0</v>
      </c>
      <c r="FT164" s="7">
        <v>291974</v>
      </c>
      <c r="FU164" s="7">
        <v>139919</v>
      </c>
      <c r="FV164" s="7">
        <v>0</v>
      </c>
      <c r="FW164" s="7">
        <v>1276627</v>
      </c>
      <c r="FX164" s="7">
        <v>1028115</v>
      </c>
      <c r="FY164" s="7">
        <v>929536</v>
      </c>
      <c r="FZ164" s="7">
        <v>106550</v>
      </c>
      <c r="GA164" s="7">
        <v>47610</v>
      </c>
      <c r="GB164" s="7">
        <v>432482</v>
      </c>
      <c r="GC164" s="7">
        <v>510551</v>
      </c>
      <c r="GD164" s="7">
        <v>1902335</v>
      </c>
      <c r="GE164" s="7">
        <v>38144</v>
      </c>
      <c r="GF164" s="7">
        <v>127279</v>
      </c>
      <c r="GG164" s="7">
        <v>0</v>
      </c>
      <c r="GH164" s="7">
        <v>41006</v>
      </c>
      <c r="GI164" s="7">
        <v>43104</v>
      </c>
      <c r="GJ164" s="7">
        <v>498545</v>
      </c>
      <c r="GK164" s="7">
        <v>246243</v>
      </c>
      <c r="GL164" s="7">
        <v>56588</v>
      </c>
      <c r="GM164" s="7">
        <v>0</v>
      </c>
      <c r="GN164" s="7">
        <v>23844</v>
      </c>
      <c r="GO164" s="7">
        <v>56598</v>
      </c>
      <c r="GP164" s="7">
        <v>469756</v>
      </c>
      <c r="GQ164" s="7">
        <v>138172</v>
      </c>
      <c r="GR164" s="7">
        <v>444947</v>
      </c>
      <c r="GS164" s="7">
        <v>780916</v>
      </c>
      <c r="GT164" s="7">
        <v>180863</v>
      </c>
      <c r="GU164" s="7">
        <v>625764</v>
      </c>
      <c r="GV164" s="7">
        <v>2468761</v>
      </c>
      <c r="GW164" s="7">
        <v>0</v>
      </c>
      <c r="GX164" s="7">
        <v>53918</v>
      </c>
      <c r="GY164" s="7">
        <v>53533</v>
      </c>
      <c r="GZ164" s="7">
        <v>73256</v>
      </c>
      <c r="HA164" s="7">
        <v>1167986</v>
      </c>
      <c r="HB164" s="7">
        <v>62162</v>
      </c>
      <c r="HC164" s="7">
        <v>55438</v>
      </c>
      <c r="HD164" s="7">
        <v>254189</v>
      </c>
      <c r="HE164" s="7">
        <v>107036</v>
      </c>
      <c r="HF164" s="7">
        <v>131444</v>
      </c>
      <c r="HG164" s="7">
        <v>0</v>
      </c>
      <c r="HH164" s="7">
        <v>623374</v>
      </c>
      <c r="HI164" s="7">
        <v>412772</v>
      </c>
      <c r="HJ164" s="7">
        <v>415477</v>
      </c>
      <c r="HK164" s="7">
        <v>770324</v>
      </c>
      <c r="HL164" s="7">
        <v>237086</v>
      </c>
      <c r="HM164" s="7">
        <v>473712</v>
      </c>
      <c r="HN164" s="7">
        <v>842197</v>
      </c>
      <c r="HO164" s="7">
        <v>1322810</v>
      </c>
      <c r="HP164" s="7">
        <v>1024632</v>
      </c>
      <c r="HQ164" s="7">
        <v>673589</v>
      </c>
      <c r="HR164" s="7">
        <v>102907</v>
      </c>
      <c r="HS164" s="7">
        <v>188027</v>
      </c>
      <c r="HT164" s="7">
        <v>742917</v>
      </c>
      <c r="HU164" s="7">
        <v>283951</v>
      </c>
      <c r="HV164" s="7">
        <v>159926</v>
      </c>
      <c r="HW164" s="7">
        <v>174087</v>
      </c>
      <c r="HX164" s="7">
        <v>333028</v>
      </c>
      <c r="HY164" s="7">
        <v>187752</v>
      </c>
      <c r="HZ164" s="7">
        <v>76074</v>
      </c>
      <c r="IA164" s="7">
        <v>56726</v>
      </c>
      <c r="IB164" s="7">
        <v>221191</v>
      </c>
      <c r="IC164" s="7">
        <v>78514</v>
      </c>
      <c r="ID164" s="7">
        <v>60850</v>
      </c>
      <c r="IE164" s="7">
        <v>0</v>
      </c>
      <c r="IF164" s="7">
        <v>23451</v>
      </c>
      <c r="IG164" s="7">
        <v>54075</v>
      </c>
      <c r="IH164" s="7">
        <v>724911</v>
      </c>
      <c r="II164" s="7">
        <v>162222</v>
      </c>
      <c r="IJ164" s="7">
        <v>247365</v>
      </c>
      <c r="IK164" s="7">
        <v>211370</v>
      </c>
      <c r="IL164" s="7">
        <v>481880</v>
      </c>
      <c r="IM164" s="7">
        <v>153997</v>
      </c>
      <c r="IN164" s="7">
        <v>190494</v>
      </c>
      <c r="IO164" s="7">
        <v>273805</v>
      </c>
      <c r="IP164" s="7">
        <v>606951</v>
      </c>
      <c r="IQ164" s="7">
        <v>215339</v>
      </c>
      <c r="IR164" s="7">
        <v>241485</v>
      </c>
      <c r="IS164" s="7">
        <v>515905</v>
      </c>
      <c r="IT164" s="7">
        <v>340519</v>
      </c>
      <c r="IU164" s="7">
        <v>374006</v>
      </c>
      <c r="IV164" s="7">
        <v>136064</v>
      </c>
      <c r="IW164" s="7">
        <v>403367</v>
      </c>
      <c r="IX164" s="7">
        <v>93513</v>
      </c>
      <c r="IY164" s="7">
        <v>24709</v>
      </c>
      <c r="IZ164" s="7">
        <v>22858</v>
      </c>
      <c r="JA164" s="7">
        <v>42943</v>
      </c>
      <c r="JB164" s="7">
        <v>41040</v>
      </c>
      <c r="JC164" s="7">
        <v>521988</v>
      </c>
      <c r="JD164" s="7">
        <v>69095</v>
      </c>
      <c r="JE164" s="7">
        <v>342148</v>
      </c>
      <c r="JF164" s="7">
        <v>496105</v>
      </c>
      <c r="JG164" s="7">
        <v>224227</v>
      </c>
      <c r="JH164" s="7">
        <v>207365</v>
      </c>
      <c r="JI164" s="7">
        <v>566829</v>
      </c>
      <c r="JJ164" s="7">
        <v>499444</v>
      </c>
      <c r="JK164" s="7">
        <v>244984</v>
      </c>
      <c r="JL164" s="7">
        <v>268299</v>
      </c>
      <c r="JM164" s="7">
        <v>256025</v>
      </c>
      <c r="JN164" s="7">
        <v>400679</v>
      </c>
      <c r="JO164" s="7">
        <v>662394</v>
      </c>
      <c r="JP164" s="7">
        <v>427524</v>
      </c>
      <c r="JQ164" s="7">
        <v>378661</v>
      </c>
      <c r="JR164" s="7">
        <v>173626</v>
      </c>
      <c r="JS164" s="7">
        <v>438869</v>
      </c>
      <c r="JT164" s="7">
        <v>351032</v>
      </c>
      <c r="JU164" s="7">
        <v>563667</v>
      </c>
      <c r="JV164" s="7">
        <v>776799</v>
      </c>
      <c r="JW164" s="7">
        <v>354995</v>
      </c>
      <c r="JX164" s="7">
        <v>89950</v>
      </c>
      <c r="JY164" s="7">
        <v>755941</v>
      </c>
      <c r="JZ164" s="7">
        <v>0</v>
      </c>
      <c r="KA164" s="7">
        <v>37325</v>
      </c>
      <c r="KB164" s="7">
        <v>217855</v>
      </c>
      <c r="KC164" s="7">
        <v>181228</v>
      </c>
      <c r="KD164" s="7">
        <v>7769</v>
      </c>
      <c r="KE164" s="7">
        <v>320480</v>
      </c>
      <c r="KF164" s="7">
        <v>1187543</v>
      </c>
      <c r="KG164" s="7">
        <v>97021</v>
      </c>
      <c r="KH164" s="7">
        <v>46869</v>
      </c>
      <c r="KI164" s="7">
        <v>363654</v>
      </c>
      <c r="KJ164" s="7">
        <v>303557</v>
      </c>
      <c r="KK164" s="7">
        <v>1229479</v>
      </c>
      <c r="KL164" s="7">
        <v>168054</v>
      </c>
      <c r="KM164" s="7">
        <v>302736</v>
      </c>
      <c r="KN164" s="7">
        <v>943959</v>
      </c>
      <c r="KO164" s="7">
        <v>62162</v>
      </c>
      <c r="KP164" s="7">
        <v>123104</v>
      </c>
      <c r="KQ164" s="7">
        <v>62248</v>
      </c>
      <c r="KR164" s="7">
        <v>0</v>
      </c>
      <c r="KS164" s="7">
        <v>0</v>
      </c>
      <c r="KT164" s="7">
        <v>374202</v>
      </c>
      <c r="KU164" s="7">
        <v>84017</v>
      </c>
      <c r="KV164" s="7">
        <v>0</v>
      </c>
      <c r="KW164" s="7">
        <v>29560</v>
      </c>
      <c r="KX164" s="7">
        <v>270990</v>
      </c>
      <c r="KY164" s="7">
        <v>28043</v>
      </c>
      <c r="KZ164" s="7">
        <v>14372</v>
      </c>
      <c r="LA164" s="7">
        <v>445977</v>
      </c>
      <c r="LB164" s="7">
        <v>748496</v>
      </c>
      <c r="LC164" s="7">
        <v>438554</v>
      </c>
      <c r="LD164" s="7">
        <v>167683</v>
      </c>
      <c r="LE164" s="7">
        <v>79412</v>
      </c>
      <c r="LF164" s="7">
        <v>389620</v>
      </c>
      <c r="LG164" s="7">
        <v>76992</v>
      </c>
      <c r="LH164" s="7">
        <v>570252</v>
      </c>
      <c r="LI164" s="7">
        <v>113028</v>
      </c>
      <c r="LJ164" s="7">
        <v>1564418</v>
      </c>
      <c r="LK164" s="7">
        <v>21914</v>
      </c>
      <c r="LL164" s="7">
        <v>2540613</v>
      </c>
      <c r="LM164" s="7">
        <v>0</v>
      </c>
      <c r="LN164" s="7">
        <v>7164</v>
      </c>
      <c r="LO164" s="7">
        <v>913887</v>
      </c>
      <c r="LP164" s="7">
        <v>1305193</v>
      </c>
      <c r="LQ164" s="7">
        <v>317840</v>
      </c>
      <c r="LR164" s="7">
        <v>161109</v>
      </c>
      <c r="LS164" s="7">
        <v>198368</v>
      </c>
      <c r="LT164" s="7">
        <v>17098</v>
      </c>
      <c r="LU164" s="7">
        <v>1113518</v>
      </c>
      <c r="LV164" s="7">
        <v>0</v>
      </c>
      <c r="LW164" s="7">
        <v>258033</v>
      </c>
      <c r="LX164" s="7">
        <v>503894</v>
      </c>
      <c r="LY164" s="7">
        <v>617848</v>
      </c>
      <c r="LZ164" s="7">
        <v>326159</v>
      </c>
      <c r="MA164" s="7">
        <v>124549</v>
      </c>
      <c r="MB164" s="7">
        <v>35177</v>
      </c>
      <c r="MC164" s="7">
        <v>244341</v>
      </c>
      <c r="MD164" s="7">
        <v>205247</v>
      </c>
      <c r="ME164" s="7">
        <v>577085</v>
      </c>
      <c r="MF164" s="7">
        <v>0</v>
      </c>
      <c r="MG164" s="7">
        <v>120733</v>
      </c>
      <c r="MH164" s="7">
        <v>0</v>
      </c>
      <c r="MI164" s="7">
        <v>0</v>
      </c>
      <c r="MJ164" s="7">
        <v>0</v>
      </c>
      <c r="MK164" s="7">
        <v>0</v>
      </c>
      <c r="ML164" s="7">
        <v>593781</v>
      </c>
      <c r="MM164" s="7">
        <v>150724</v>
      </c>
      <c r="MN164" s="7">
        <v>863810</v>
      </c>
      <c r="MO164" s="7">
        <v>2041648</v>
      </c>
      <c r="MP164" s="7">
        <v>345418</v>
      </c>
      <c r="MQ164" s="7">
        <v>282185</v>
      </c>
      <c r="MR164" s="7">
        <v>498310</v>
      </c>
      <c r="MS164" s="7">
        <v>71700</v>
      </c>
      <c r="MT164" s="7">
        <v>93776</v>
      </c>
      <c r="MU164" s="7">
        <v>226386</v>
      </c>
      <c r="MV164" s="7">
        <v>90268</v>
      </c>
      <c r="MW164" s="7">
        <v>142121</v>
      </c>
      <c r="MX164" s="7">
        <v>135799</v>
      </c>
      <c r="MY164" s="7">
        <v>2297511</v>
      </c>
      <c r="MZ164" s="7">
        <v>230090</v>
      </c>
      <c r="NA164" s="7">
        <v>26682</v>
      </c>
      <c r="NB164" s="7">
        <v>29874</v>
      </c>
      <c r="NC164" s="7">
        <v>91087</v>
      </c>
      <c r="ND164" s="7">
        <v>7521</v>
      </c>
      <c r="NE164" s="7">
        <v>22891</v>
      </c>
      <c r="NF164" s="7">
        <v>106909</v>
      </c>
      <c r="NG164" s="7">
        <v>412189</v>
      </c>
      <c r="NH164" s="7">
        <v>0</v>
      </c>
      <c r="NI164" s="7">
        <v>1045603</v>
      </c>
      <c r="NJ164" s="7">
        <v>1582170</v>
      </c>
      <c r="NK164" s="7">
        <v>966505</v>
      </c>
      <c r="NL164" s="7">
        <v>82852</v>
      </c>
      <c r="NM164" s="7">
        <v>212928</v>
      </c>
      <c r="NN164" s="7">
        <v>241504</v>
      </c>
      <c r="NO164" s="7">
        <v>0</v>
      </c>
      <c r="NP164" s="7">
        <v>1174763</v>
      </c>
      <c r="NQ164" s="7">
        <v>333129</v>
      </c>
      <c r="NR164" s="7">
        <v>131422</v>
      </c>
      <c r="NS164" s="7">
        <v>44695</v>
      </c>
      <c r="NT164" s="7">
        <v>181156</v>
      </c>
      <c r="NU164" s="7">
        <v>561937</v>
      </c>
      <c r="NV164" s="7">
        <v>380840</v>
      </c>
      <c r="NW164" s="7">
        <v>4608</v>
      </c>
      <c r="NX164" s="7">
        <v>724141</v>
      </c>
      <c r="NY164" s="7">
        <v>3627</v>
      </c>
      <c r="NZ164" s="7">
        <v>4868</v>
      </c>
      <c r="OA164" s="7">
        <v>346608</v>
      </c>
      <c r="OB164" s="7">
        <v>332877</v>
      </c>
      <c r="OC164" s="7">
        <v>914978</v>
      </c>
      <c r="OD164" s="7">
        <v>330374</v>
      </c>
      <c r="OE164" s="7">
        <v>20003</v>
      </c>
      <c r="OF164" s="7">
        <v>190567</v>
      </c>
      <c r="OG164" s="7">
        <v>663422</v>
      </c>
      <c r="OH164" s="7">
        <v>79308</v>
      </c>
      <c r="OI164" s="7">
        <v>247827</v>
      </c>
      <c r="OJ164" s="7">
        <v>0</v>
      </c>
      <c r="OK164" s="7">
        <v>42933</v>
      </c>
      <c r="OL164" s="7">
        <v>417105</v>
      </c>
      <c r="OM164" s="7">
        <v>604835</v>
      </c>
      <c r="ON164" s="7">
        <v>17752</v>
      </c>
      <c r="OO164" s="7">
        <v>78584</v>
      </c>
      <c r="OP164" s="7">
        <v>0</v>
      </c>
      <c r="OQ164" s="7">
        <v>1288351</v>
      </c>
      <c r="OR164" s="7">
        <v>404086</v>
      </c>
      <c r="OS164" s="7">
        <v>332741</v>
      </c>
      <c r="OT164" s="7">
        <v>212559</v>
      </c>
      <c r="OU164" s="7">
        <v>62586</v>
      </c>
      <c r="OV164" s="9"/>
      <c r="OW164" s="150">
        <f t="shared" si="21"/>
        <v>131853750</v>
      </c>
      <c r="OX164" s="6">
        <f t="shared" si="23"/>
        <v>661.5345056819607</v>
      </c>
      <c r="OY164" s="153"/>
      <c r="OZ164" s="6"/>
      <c r="PA164" s="13"/>
      <c r="PB164" s="13"/>
      <c r="PC164" s="13"/>
      <c r="PD164" s="13"/>
      <c r="PE164" s="13"/>
      <c r="PF164" s="13"/>
      <c r="PG164" s="13"/>
      <c r="PH164" s="13"/>
      <c r="PI164" s="13"/>
      <c r="PJ164" s="13"/>
      <c r="PK164" s="13"/>
      <c r="PL164" s="13"/>
      <c r="PM164" s="13"/>
      <c r="PN164" s="13"/>
      <c r="PO164" s="13"/>
      <c r="PP164" s="13"/>
      <c r="PQ164" s="13"/>
      <c r="PR164" s="13"/>
      <c r="PS164" s="13"/>
      <c r="PT164" s="13"/>
      <c r="PU164" s="13"/>
    </row>
    <row r="165" spans="1:437" s="7" customFormat="1">
      <c r="AD165" s="25"/>
      <c r="OV165" s="9"/>
      <c r="OW165" s="150">
        <f t="shared" si="21"/>
        <v>0</v>
      </c>
      <c r="OX165" s="6">
        <f t="shared" si="23"/>
        <v>0</v>
      </c>
      <c r="OY165" s="153"/>
      <c r="OZ165" s="6"/>
      <c r="PA165" s="13"/>
      <c r="PB165" s="13"/>
      <c r="PC165" s="13"/>
      <c r="PD165" s="13"/>
      <c r="PE165" s="13"/>
      <c r="PF165" s="13"/>
      <c r="PG165" s="13"/>
      <c r="PH165" s="13"/>
      <c r="PI165" s="13"/>
      <c r="PJ165" s="13"/>
      <c r="PK165" s="13"/>
      <c r="PL165" s="13"/>
      <c r="PM165" s="13"/>
      <c r="PN165" s="13"/>
      <c r="PO165" s="13"/>
      <c r="PP165" s="13"/>
      <c r="PQ165" s="13"/>
      <c r="PR165" s="13"/>
      <c r="PS165" s="13"/>
      <c r="PT165" s="13"/>
      <c r="PU165" s="13"/>
    </row>
    <row r="166" spans="1:437" s="7" customFormat="1">
      <c r="A166" s="7" t="s">
        <v>98</v>
      </c>
      <c r="B166" s="7">
        <v>620344</v>
      </c>
      <c r="C166" s="7">
        <v>5721611</v>
      </c>
      <c r="D166" s="7">
        <v>1280963</v>
      </c>
      <c r="E166" s="7">
        <v>12020678</v>
      </c>
      <c r="F166" s="7">
        <v>5490363</v>
      </c>
      <c r="G166" s="7">
        <v>8627243</v>
      </c>
      <c r="H166" s="7">
        <v>5507032</v>
      </c>
      <c r="I166" s="7">
        <v>1345271</v>
      </c>
      <c r="J166" s="7">
        <v>1817119</v>
      </c>
      <c r="K166" s="7">
        <v>1706084</v>
      </c>
      <c r="L166" s="7">
        <v>3525374</v>
      </c>
      <c r="M166" s="7">
        <v>4178142</v>
      </c>
      <c r="N166" s="7">
        <v>1223808</v>
      </c>
      <c r="O166" s="7">
        <v>633139</v>
      </c>
      <c r="P166" s="7">
        <v>1002340</v>
      </c>
      <c r="Q166" s="7">
        <v>1175300</v>
      </c>
      <c r="R166" s="7">
        <v>2882091</v>
      </c>
      <c r="S166" s="7">
        <v>5807488</v>
      </c>
      <c r="T166" s="7">
        <v>4933892</v>
      </c>
      <c r="U166" s="7">
        <v>1655641</v>
      </c>
      <c r="V166" s="7">
        <v>2788159</v>
      </c>
      <c r="W166" s="7">
        <v>2179274</v>
      </c>
      <c r="X166" s="7">
        <v>2512394</v>
      </c>
      <c r="Y166" s="7">
        <v>4414092</v>
      </c>
      <c r="Z166" s="7">
        <v>4599439</v>
      </c>
      <c r="AA166" s="7">
        <v>3978890</v>
      </c>
      <c r="AB166" s="7">
        <v>4126861</v>
      </c>
      <c r="AC166" s="7">
        <v>3756398</v>
      </c>
      <c r="AD166" s="25">
        <f>SUM(AD144,AD149,AD156,AD164)</f>
        <v>82394133</v>
      </c>
      <c r="AE166" s="7">
        <v>50726276</v>
      </c>
      <c r="AF166" s="7">
        <v>2697592</v>
      </c>
      <c r="AG166" s="7">
        <v>7112460</v>
      </c>
      <c r="AH166" s="7">
        <v>4408038</v>
      </c>
      <c r="AI166" s="7">
        <v>4581526</v>
      </c>
      <c r="AJ166" s="7">
        <v>4612591</v>
      </c>
      <c r="AK166" s="7">
        <v>4842464</v>
      </c>
      <c r="AL166" s="7">
        <v>5995076</v>
      </c>
      <c r="AM166" s="7">
        <v>6909000</v>
      </c>
      <c r="AN166" s="7">
        <v>8379384</v>
      </c>
      <c r="AO166" s="7">
        <v>4021296</v>
      </c>
      <c r="AP166" s="7">
        <v>4307364</v>
      </c>
      <c r="AQ166" s="7">
        <v>6428000</v>
      </c>
      <c r="AR166" s="7">
        <v>5144916</v>
      </c>
      <c r="AS166" s="7">
        <v>4292093</v>
      </c>
      <c r="AT166" s="7">
        <v>6806919</v>
      </c>
      <c r="AU166" s="7">
        <v>5384934</v>
      </c>
      <c r="AV166" s="7">
        <v>3907698</v>
      </c>
      <c r="AW166" s="7">
        <v>5709773</v>
      </c>
      <c r="AX166" s="7">
        <v>4226221</v>
      </c>
      <c r="AY166" s="7">
        <v>7909353</v>
      </c>
      <c r="AZ166" s="7">
        <v>7155405</v>
      </c>
      <c r="BA166" s="7">
        <v>7455468</v>
      </c>
      <c r="BB166" s="7">
        <v>946811</v>
      </c>
      <c r="BC166" s="7">
        <v>1027001</v>
      </c>
      <c r="BD166" s="7">
        <v>4290606</v>
      </c>
      <c r="BE166" s="7">
        <v>2382969</v>
      </c>
      <c r="BF166" s="7">
        <v>3892154</v>
      </c>
      <c r="BG166" s="7">
        <v>2707697</v>
      </c>
      <c r="BH166" s="7">
        <v>6060407</v>
      </c>
      <c r="BI166" s="7">
        <v>1310186</v>
      </c>
      <c r="BJ166" s="7">
        <v>16587041</v>
      </c>
      <c r="BK166" s="7">
        <v>20584194</v>
      </c>
      <c r="BL166" s="7">
        <v>1872884</v>
      </c>
      <c r="BM166" s="7">
        <v>750931</v>
      </c>
      <c r="BN166" s="7">
        <v>4978833</v>
      </c>
      <c r="BO166" s="7">
        <v>8785334</v>
      </c>
      <c r="BP166" s="7">
        <v>3805322</v>
      </c>
      <c r="BQ166" s="7">
        <v>4780764</v>
      </c>
      <c r="BR166" s="7">
        <v>4106742</v>
      </c>
      <c r="BS166" s="7">
        <v>3748022</v>
      </c>
      <c r="BT166" s="7">
        <v>2971106</v>
      </c>
      <c r="BU166" s="7">
        <v>5770672</v>
      </c>
      <c r="BV166" s="7">
        <v>4856322</v>
      </c>
      <c r="BW166" s="7">
        <v>4390577</v>
      </c>
      <c r="BX166" s="7">
        <v>1245217</v>
      </c>
      <c r="BY166" s="7">
        <v>3911522</v>
      </c>
      <c r="BZ166" s="7">
        <v>3119390</v>
      </c>
      <c r="CA166" s="7">
        <v>7065586</v>
      </c>
      <c r="CB166" s="7">
        <v>787150</v>
      </c>
      <c r="CC166" s="7">
        <v>2646837</v>
      </c>
      <c r="CD166" s="7">
        <v>1038190</v>
      </c>
      <c r="CE166" s="7">
        <v>4215101</v>
      </c>
      <c r="CF166" s="7">
        <v>5183681</v>
      </c>
      <c r="CG166" s="7">
        <v>3262119</v>
      </c>
      <c r="CH166" s="7">
        <v>7381670</v>
      </c>
      <c r="CI166" s="7">
        <v>7874923</v>
      </c>
      <c r="CJ166" s="7">
        <v>9308684</v>
      </c>
      <c r="CK166" s="7">
        <v>5343911</v>
      </c>
      <c r="CL166" s="7">
        <v>10607772</v>
      </c>
      <c r="CM166" s="7">
        <v>6743546</v>
      </c>
      <c r="CN166" s="7">
        <v>2545792</v>
      </c>
      <c r="CO166" s="7">
        <v>3222000</v>
      </c>
      <c r="CP166" s="7">
        <v>5278488</v>
      </c>
      <c r="CQ166" s="7">
        <v>5511898</v>
      </c>
      <c r="CR166" s="7">
        <v>6159100</v>
      </c>
      <c r="CS166" s="7">
        <v>8482733</v>
      </c>
      <c r="CT166" s="7">
        <v>6563099</v>
      </c>
      <c r="CU166" s="7">
        <v>6556984</v>
      </c>
      <c r="CV166" s="7">
        <v>6967690</v>
      </c>
      <c r="CW166" s="7">
        <v>4953151</v>
      </c>
      <c r="CX166" s="7">
        <v>4354551</v>
      </c>
      <c r="CY166" s="7">
        <v>2221903</v>
      </c>
      <c r="CZ166" s="7">
        <v>5089380</v>
      </c>
      <c r="DA166" s="7">
        <v>6095546</v>
      </c>
      <c r="DB166" s="7">
        <v>6386310</v>
      </c>
      <c r="DC166" s="7">
        <v>6646537</v>
      </c>
      <c r="DD166" s="7">
        <v>3340203</v>
      </c>
      <c r="DE166" s="7">
        <v>12525090</v>
      </c>
      <c r="DF166" s="7">
        <v>698007</v>
      </c>
      <c r="DG166" s="7">
        <v>3975519</v>
      </c>
      <c r="DH166" s="7">
        <v>2393316</v>
      </c>
      <c r="DI166" s="7">
        <v>2194615</v>
      </c>
      <c r="DJ166" s="7">
        <v>2888606</v>
      </c>
      <c r="DK166" s="7">
        <v>4691275</v>
      </c>
      <c r="DL166" s="7">
        <v>1324539</v>
      </c>
      <c r="DM166" s="7">
        <v>4675328</v>
      </c>
      <c r="DN166" s="7">
        <v>2586687</v>
      </c>
      <c r="DO166" s="7">
        <v>4975853</v>
      </c>
      <c r="DP166" s="7">
        <v>4782129</v>
      </c>
      <c r="DQ166" s="7">
        <v>2797593</v>
      </c>
      <c r="DR166" s="7">
        <v>853795</v>
      </c>
      <c r="DS166" s="7">
        <v>716981</v>
      </c>
      <c r="DT166" s="7">
        <v>7049558</v>
      </c>
      <c r="DU166" s="7">
        <v>2621364</v>
      </c>
      <c r="DV166" s="7">
        <v>1477197</v>
      </c>
      <c r="DW166" s="7">
        <v>11771606</v>
      </c>
      <c r="DX166" s="7">
        <v>4328498</v>
      </c>
      <c r="DY166" s="7">
        <v>2334194</v>
      </c>
      <c r="DZ166" s="7">
        <v>7111297</v>
      </c>
      <c r="EA166" s="7">
        <v>5189504</v>
      </c>
      <c r="EB166" s="7">
        <v>4268898</v>
      </c>
      <c r="EC166" s="7">
        <v>3567933</v>
      </c>
      <c r="ED166" s="7">
        <v>1126648</v>
      </c>
      <c r="EE166" s="7">
        <v>4093072</v>
      </c>
      <c r="EF166" s="7">
        <v>2098479</v>
      </c>
      <c r="EG166" s="7">
        <v>1198356</v>
      </c>
      <c r="EH166" s="7">
        <v>1897455</v>
      </c>
      <c r="EI166" s="7">
        <v>4183263</v>
      </c>
      <c r="EJ166" s="7">
        <v>859253</v>
      </c>
      <c r="EK166" s="7">
        <v>1722208</v>
      </c>
      <c r="EL166" s="7">
        <v>1373365</v>
      </c>
      <c r="EM166" s="7">
        <v>2246912</v>
      </c>
      <c r="EN166" s="7">
        <v>4532793</v>
      </c>
      <c r="EO166" s="7">
        <v>5864775</v>
      </c>
      <c r="EP166" s="7">
        <v>3563949</v>
      </c>
      <c r="EQ166" s="7">
        <v>3512675</v>
      </c>
      <c r="ER166" s="7">
        <v>1925615</v>
      </c>
      <c r="ES166" s="7">
        <v>2477899</v>
      </c>
      <c r="ET166" s="7">
        <v>7319056</v>
      </c>
      <c r="EU166" s="7">
        <v>1599758</v>
      </c>
      <c r="EV166" s="7">
        <v>473336</v>
      </c>
      <c r="EW166" s="7">
        <v>3794527</v>
      </c>
      <c r="EX166" s="7">
        <v>1704862</v>
      </c>
      <c r="EY166" s="7">
        <v>3563033</v>
      </c>
      <c r="EZ166" s="7">
        <v>1004313</v>
      </c>
      <c r="FA166" s="7">
        <v>4959178</v>
      </c>
      <c r="FB166" s="7">
        <v>2209849</v>
      </c>
      <c r="FC166" s="7">
        <v>3389671</v>
      </c>
      <c r="FD166" s="7">
        <v>1743750</v>
      </c>
      <c r="FE166" s="7">
        <v>5357898</v>
      </c>
      <c r="FF166" s="7">
        <v>4788072</v>
      </c>
      <c r="FG166" s="7">
        <v>683966</v>
      </c>
      <c r="FH166" s="7">
        <v>2322248</v>
      </c>
      <c r="FI166" s="7">
        <v>3504182</v>
      </c>
      <c r="FJ166" s="7">
        <v>3109395</v>
      </c>
      <c r="FK166" s="7">
        <v>5884732</v>
      </c>
      <c r="FL166" s="7">
        <v>2270246</v>
      </c>
      <c r="FM166" s="7">
        <v>7944091</v>
      </c>
      <c r="FN166" s="7">
        <v>6746687</v>
      </c>
      <c r="FO166" s="7">
        <v>9196949</v>
      </c>
      <c r="FP166" s="7">
        <v>3254301</v>
      </c>
      <c r="FQ166" s="7">
        <v>3139522</v>
      </c>
      <c r="FR166" s="7">
        <v>4151633</v>
      </c>
      <c r="FS166" s="7">
        <v>1286373</v>
      </c>
      <c r="FT166" s="7">
        <v>4642811</v>
      </c>
      <c r="FU166" s="7">
        <v>664289</v>
      </c>
      <c r="FV166" s="7">
        <v>26622519</v>
      </c>
      <c r="FW166" s="7">
        <v>7138852</v>
      </c>
      <c r="FX166" s="7">
        <v>4775903</v>
      </c>
      <c r="FY166" s="7">
        <v>4311818</v>
      </c>
      <c r="FZ166" s="7">
        <v>1091255</v>
      </c>
      <c r="GA166" s="7">
        <v>1561844</v>
      </c>
      <c r="GB166" s="7">
        <v>3174128</v>
      </c>
      <c r="GC166" s="7">
        <v>2888606</v>
      </c>
      <c r="GD166" s="7">
        <v>12764025</v>
      </c>
      <c r="GE166" s="7">
        <v>3084523</v>
      </c>
      <c r="GF166" s="7">
        <v>2810773</v>
      </c>
      <c r="GG166" s="7">
        <v>1417966</v>
      </c>
      <c r="GH166" s="7">
        <v>3582069</v>
      </c>
      <c r="GI166" s="7">
        <v>589217</v>
      </c>
      <c r="GJ166" s="7">
        <v>4070182</v>
      </c>
      <c r="GK166" s="7">
        <v>853371</v>
      </c>
      <c r="GL166" s="7">
        <v>3468440</v>
      </c>
      <c r="GM166" s="7">
        <v>10787249</v>
      </c>
      <c r="GN166" s="7">
        <v>314208</v>
      </c>
      <c r="GO166" s="7">
        <v>1151922</v>
      </c>
      <c r="GP166" s="7">
        <v>2138518</v>
      </c>
      <c r="GQ166" s="7">
        <v>2613217</v>
      </c>
      <c r="GR166" s="7">
        <v>2196202</v>
      </c>
      <c r="GS166" s="7">
        <v>1836438</v>
      </c>
      <c r="GT166" s="7">
        <v>4022726</v>
      </c>
      <c r="GU166" s="7">
        <v>4986581</v>
      </c>
      <c r="GV166" s="7">
        <v>15959833</v>
      </c>
      <c r="GW166" s="7">
        <v>655193</v>
      </c>
      <c r="GX166" s="7">
        <v>3892283</v>
      </c>
      <c r="GY166" s="7">
        <v>4718828</v>
      </c>
      <c r="GZ166" s="7">
        <v>6058393</v>
      </c>
      <c r="HA166" s="7">
        <v>8104750</v>
      </c>
      <c r="HB166" s="7">
        <v>2333148</v>
      </c>
      <c r="HC166" s="7">
        <v>561309</v>
      </c>
      <c r="HD166" s="7">
        <v>1540036</v>
      </c>
      <c r="HE166" s="7">
        <v>6990748</v>
      </c>
      <c r="HF166" s="7">
        <v>7304396</v>
      </c>
      <c r="HG166" s="7">
        <v>2207888</v>
      </c>
      <c r="HH166" s="7">
        <v>5754049</v>
      </c>
      <c r="HI166" s="7">
        <v>3399238</v>
      </c>
      <c r="HJ166" s="7">
        <v>2124044</v>
      </c>
      <c r="HK166" s="7">
        <v>5123164</v>
      </c>
      <c r="HL166" s="7">
        <v>2122489</v>
      </c>
      <c r="HM166" s="7">
        <v>1963049</v>
      </c>
      <c r="HN166" s="7">
        <v>4394864</v>
      </c>
      <c r="HO166" s="7">
        <v>7564193</v>
      </c>
      <c r="HP166" s="7">
        <v>5564050</v>
      </c>
      <c r="HQ166" s="7">
        <v>4165361</v>
      </c>
      <c r="HR166" s="7">
        <v>1144318</v>
      </c>
      <c r="HS166" s="7">
        <v>3055484</v>
      </c>
      <c r="HT166" s="7">
        <v>5171974</v>
      </c>
      <c r="HU166" s="7">
        <v>3828417</v>
      </c>
      <c r="HV166" s="7">
        <v>2957815</v>
      </c>
      <c r="HW166" s="7">
        <v>1247523</v>
      </c>
      <c r="HX166" s="7">
        <v>5875223</v>
      </c>
      <c r="HY166" s="7">
        <v>1705958</v>
      </c>
      <c r="HZ166" s="7">
        <v>613015</v>
      </c>
      <c r="IA166" s="7">
        <v>3436752</v>
      </c>
      <c r="IB166" s="7">
        <v>1312431</v>
      </c>
      <c r="IC166" s="7">
        <v>470782</v>
      </c>
      <c r="ID166" s="7">
        <v>863585</v>
      </c>
      <c r="IE166" s="7">
        <v>3756433</v>
      </c>
      <c r="IF166" s="7">
        <v>1938942</v>
      </c>
      <c r="IG166" s="7">
        <v>572850</v>
      </c>
      <c r="IH166" s="7">
        <v>7158084</v>
      </c>
      <c r="II166" s="7">
        <v>606091</v>
      </c>
      <c r="IJ166" s="7">
        <v>1738243</v>
      </c>
      <c r="IK166" s="7">
        <v>1482581</v>
      </c>
      <c r="IL166" s="7">
        <v>4678492</v>
      </c>
      <c r="IM166" s="7">
        <v>1239090</v>
      </c>
      <c r="IN166" s="7">
        <v>1943662</v>
      </c>
      <c r="IO166" s="7">
        <v>2049943</v>
      </c>
      <c r="IP166" s="7">
        <v>4032524</v>
      </c>
      <c r="IQ166" s="7">
        <v>3088304</v>
      </c>
      <c r="IR166" s="7">
        <v>1713993</v>
      </c>
      <c r="IS166" s="7">
        <v>2822564</v>
      </c>
      <c r="IT166" s="7">
        <v>1624846</v>
      </c>
      <c r="IU166" s="7">
        <v>2660174</v>
      </c>
      <c r="IV166" s="7">
        <v>626297</v>
      </c>
      <c r="IW166" s="7">
        <v>2264833</v>
      </c>
      <c r="IX166" s="7">
        <v>554511</v>
      </c>
      <c r="IY166" s="7">
        <v>310189</v>
      </c>
      <c r="IZ166" s="7">
        <v>3571382</v>
      </c>
      <c r="JA166" s="7">
        <v>2550893</v>
      </c>
      <c r="JB166" s="7">
        <v>1536419</v>
      </c>
      <c r="JC166" s="7">
        <v>12316601</v>
      </c>
      <c r="JD166" s="7">
        <v>1091078</v>
      </c>
      <c r="JE166" s="7">
        <v>6358975</v>
      </c>
      <c r="JF166" s="7">
        <v>6023249</v>
      </c>
      <c r="JG166" s="7">
        <v>3455863</v>
      </c>
      <c r="JH166" s="7">
        <v>1809170</v>
      </c>
      <c r="JI166" s="7">
        <v>10781096</v>
      </c>
      <c r="JJ166" s="7">
        <v>8959421</v>
      </c>
      <c r="JK166" s="7">
        <v>11204001</v>
      </c>
      <c r="JL166" s="7">
        <v>5446276</v>
      </c>
      <c r="JM166" s="7">
        <v>8702588</v>
      </c>
      <c r="JN166" s="7">
        <v>9476464</v>
      </c>
      <c r="JO166" s="7">
        <v>9720742</v>
      </c>
      <c r="JP166" s="7">
        <v>7069633</v>
      </c>
      <c r="JQ166" s="7">
        <v>10349917</v>
      </c>
      <c r="JR166" s="7">
        <v>5919868</v>
      </c>
      <c r="JS166" s="7">
        <v>9542357</v>
      </c>
      <c r="JT166" s="7">
        <v>9663033</v>
      </c>
      <c r="JU166" s="7">
        <v>15466003</v>
      </c>
      <c r="JV166" s="7">
        <v>9764671</v>
      </c>
      <c r="JW166" s="7">
        <v>24688843</v>
      </c>
      <c r="JX166" s="7">
        <v>843312</v>
      </c>
      <c r="JY166" s="7">
        <v>4449811</v>
      </c>
      <c r="JZ166" s="7">
        <v>436894</v>
      </c>
      <c r="KA166" s="7">
        <v>2562425</v>
      </c>
      <c r="KB166" s="7">
        <v>4457621</v>
      </c>
      <c r="KC166" s="7">
        <v>2456497</v>
      </c>
      <c r="KD166" s="7">
        <v>1996201</v>
      </c>
      <c r="KE166" s="7">
        <v>4488750</v>
      </c>
      <c r="KF166" s="7">
        <v>6852297</v>
      </c>
      <c r="KG166" s="7">
        <v>1745504</v>
      </c>
      <c r="KH166" s="7">
        <v>2416361</v>
      </c>
      <c r="KI166" s="7">
        <v>2334301</v>
      </c>
      <c r="KJ166" s="7">
        <v>1182034</v>
      </c>
      <c r="KK166" s="7">
        <v>3242495</v>
      </c>
      <c r="KL166" s="7">
        <v>1434104</v>
      </c>
      <c r="KM166" s="7">
        <v>4460967</v>
      </c>
      <c r="KN166" s="7">
        <v>6407170</v>
      </c>
      <c r="KO166" s="7">
        <v>2333148</v>
      </c>
      <c r="KP166" s="7">
        <v>2537364</v>
      </c>
      <c r="KQ166" s="7">
        <v>3688815</v>
      </c>
      <c r="KR166" s="7">
        <v>376752</v>
      </c>
      <c r="KS166" s="7">
        <v>854817</v>
      </c>
      <c r="KT166" s="7">
        <v>4117037</v>
      </c>
      <c r="KU166" s="7">
        <v>1565104</v>
      </c>
      <c r="KV166" s="7">
        <v>2389452</v>
      </c>
      <c r="KW166" s="7">
        <v>1855181</v>
      </c>
      <c r="KX166" s="7">
        <v>1603431</v>
      </c>
      <c r="KY166" s="7">
        <v>1921560</v>
      </c>
      <c r="KZ166" s="7">
        <v>550730</v>
      </c>
      <c r="LA166" s="7">
        <v>2463662</v>
      </c>
      <c r="LB166" s="7">
        <v>7620898</v>
      </c>
      <c r="LC166" s="7">
        <v>4357958</v>
      </c>
      <c r="LD166" s="7">
        <v>5466981</v>
      </c>
      <c r="LE166" s="7">
        <v>5968680</v>
      </c>
      <c r="LF166" s="7">
        <v>2738205</v>
      </c>
      <c r="LG166" s="7">
        <v>12225374</v>
      </c>
      <c r="LH166" s="7">
        <v>2983414</v>
      </c>
      <c r="LI166" s="7">
        <v>1396115</v>
      </c>
      <c r="LJ166" s="7">
        <v>10222736</v>
      </c>
      <c r="LK166" s="7">
        <v>881441</v>
      </c>
      <c r="LL166" s="7">
        <v>3939438</v>
      </c>
      <c r="LM166" s="7">
        <v>3028898</v>
      </c>
      <c r="LN166" s="7">
        <v>721828</v>
      </c>
      <c r="LO166" s="7">
        <v>6540990</v>
      </c>
      <c r="LP166" s="7">
        <v>22736746</v>
      </c>
      <c r="LQ166" s="7">
        <v>2907857</v>
      </c>
      <c r="LR166" s="7">
        <v>2382714</v>
      </c>
      <c r="LS166" s="7">
        <v>2241594</v>
      </c>
      <c r="LT166" s="7">
        <v>317697</v>
      </c>
      <c r="LU166" s="7">
        <v>5150923</v>
      </c>
      <c r="LV166" s="7">
        <v>1492471</v>
      </c>
      <c r="LW166" s="7">
        <v>1613426</v>
      </c>
      <c r="LX166" s="7">
        <v>2570856</v>
      </c>
      <c r="LY166" s="7">
        <v>2830108</v>
      </c>
      <c r="LZ166" s="7">
        <v>7078781</v>
      </c>
      <c r="MA166" s="7">
        <v>972404</v>
      </c>
      <c r="MB166" s="7">
        <v>378285</v>
      </c>
      <c r="MC166" s="7">
        <v>1509916</v>
      </c>
      <c r="MD166" s="7">
        <v>983657</v>
      </c>
      <c r="ME166" s="7">
        <v>2709705</v>
      </c>
      <c r="MF166" s="7">
        <v>3210048</v>
      </c>
      <c r="MG166" s="7">
        <v>2298808</v>
      </c>
      <c r="MH166" s="7">
        <v>299801</v>
      </c>
      <c r="MI166" s="7">
        <v>795163</v>
      </c>
      <c r="MJ166" s="7">
        <v>5943641</v>
      </c>
      <c r="MK166" s="7">
        <v>1002096</v>
      </c>
      <c r="ML166" s="7">
        <v>4777269</v>
      </c>
      <c r="MM166" s="7">
        <v>8186673</v>
      </c>
      <c r="MN166" s="7">
        <v>7155722</v>
      </c>
      <c r="MO166" s="7">
        <v>42759596</v>
      </c>
      <c r="MP166" s="7">
        <v>2516489</v>
      </c>
      <c r="MQ166" s="7">
        <v>2661797</v>
      </c>
      <c r="MR166" s="7">
        <v>4311227</v>
      </c>
      <c r="MS166" s="7">
        <v>4620025</v>
      </c>
      <c r="MT166" s="7">
        <v>5863005</v>
      </c>
      <c r="MU166" s="7">
        <v>1083093</v>
      </c>
      <c r="MV166" s="7">
        <v>4689025</v>
      </c>
      <c r="MW166" s="7">
        <v>830339</v>
      </c>
      <c r="MX166" s="7">
        <v>1486742</v>
      </c>
      <c r="MY166" s="7">
        <v>5537008</v>
      </c>
      <c r="MZ166" s="7">
        <v>8648519</v>
      </c>
      <c r="NA166" s="7">
        <v>674756</v>
      </c>
      <c r="NB166" s="7">
        <v>1330690</v>
      </c>
      <c r="NC166" s="7">
        <v>1076008</v>
      </c>
      <c r="ND166" s="7">
        <v>517508</v>
      </c>
      <c r="NE166" s="7">
        <v>1535940</v>
      </c>
      <c r="NF166" s="7">
        <v>1534778</v>
      </c>
      <c r="NG166" s="7">
        <v>2841564</v>
      </c>
      <c r="NH166" s="7">
        <v>4070084</v>
      </c>
      <c r="NI166" s="7">
        <v>1772008</v>
      </c>
      <c r="NJ166" s="7">
        <v>3154169</v>
      </c>
      <c r="NK166" s="7">
        <v>2342937</v>
      </c>
      <c r="NL166" s="7">
        <v>2047958</v>
      </c>
      <c r="NM166" s="7">
        <v>2669887</v>
      </c>
      <c r="NN166" s="7">
        <v>1954225</v>
      </c>
      <c r="NO166" s="7">
        <v>1433856</v>
      </c>
      <c r="NP166" s="7">
        <v>6009831</v>
      </c>
      <c r="NQ166" s="7">
        <v>3025502</v>
      </c>
      <c r="NR166" s="7">
        <v>690376</v>
      </c>
      <c r="NS166" s="7">
        <v>2003081</v>
      </c>
      <c r="NT166" s="7">
        <v>821967</v>
      </c>
      <c r="NU166" s="7">
        <v>7651839</v>
      </c>
      <c r="NV166" s="7">
        <v>3858805</v>
      </c>
      <c r="NW166" s="7">
        <v>4691275</v>
      </c>
      <c r="NX166" s="7">
        <v>7444294</v>
      </c>
      <c r="NY166" s="7">
        <v>556935</v>
      </c>
      <c r="NZ166" s="7">
        <v>614809</v>
      </c>
      <c r="OA166" s="7">
        <v>5155161</v>
      </c>
      <c r="OB166" s="7">
        <v>25437339</v>
      </c>
      <c r="OC166" s="7">
        <v>7001539</v>
      </c>
      <c r="OD166" s="7">
        <v>946290</v>
      </c>
      <c r="OE166" s="7">
        <v>817719</v>
      </c>
      <c r="OF166" s="7">
        <v>5621435</v>
      </c>
      <c r="OG166" s="7">
        <v>5065681</v>
      </c>
      <c r="OH166" s="7">
        <v>1457591</v>
      </c>
      <c r="OI166" s="7">
        <v>4601389</v>
      </c>
      <c r="OJ166" s="7">
        <v>1897894</v>
      </c>
      <c r="OK166" s="7">
        <v>3378828</v>
      </c>
      <c r="OL166" s="7">
        <v>2009936</v>
      </c>
      <c r="OM166" s="7">
        <v>3092362</v>
      </c>
      <c r="ON166" s="7">
        <v>288437</v>
      </c>
      <c r="OO166" s="7">
        <v>7100426</v>
      </c>
      <c r="OP166" s="7">
        <v>408470</v>
      </c>
      <c r="OQ166" s="7">
        <v>6429209</v>
      </c>
      <c r="OR166" s="7">
        <v>3074053</v>
      </c>
      <c r="OS166" s="7">
        <v>5243476</v>
      </c>
      <c r="OT166" s="7">
        <v>3482714</v>
      </c>
      <c r="OU166" s="7">
        <v>1102471</v>
      </c>
      <c r="OV166" s="9"/>
      <c r="OW166" s="150">
        <f t="shared" si="21"/>
        <v>1854195281</v>
      </c>
      <c r="OX166" s="6">
        <f t="shared" si="23"/>
        <v>9302.8386272984972</v>
      </c>
      <c r="OY166" s="153"/>
      <c r="OZ166" s="6"/>
      <c r="PA166" s="13"/>
      <c r="PB166" s="13"/>
      <c r="PC166" s="13"/>
      <c r="PD166" s="13"/>
      <c r="PE166" s="13"/>
      <c r="PF166" s="13"/>
      <c r="PG166" s="13"/>
      <c r="PH166" s="13"/>
      <c r="PI166" s="13"/>
      <c r="PJ166" s="13"/>
      <c r="PK166" s="13"/>
      <c r="PL166" s="13"/>
      <c r="PM166" s="13"/>
      <c r="PN166" s="13"/>
      <c r="PO166" s="13"/>
      <c r="PP166" s="13"/>
      <c r="PQ166" s="13"/>
      <c r="PR166" s="13"/>
      <c r="PS166" s="13"/>
      <c r="PT166" s="13"/>
      <c r="PU166" s="13"/>
    </row>
    <row r="167" spans="1:437" s="8" customFormat="1">
      <c r="OV167" s="9"/>
      <c r="OW167" s="145"/>
      <c r="OX167" s="168"/>
      <c r="OY167" s="153"/>
      <c r="OZ167" s="168"/>
      <c r="PA167" s="13"/>
      <c r="PB167" s="13"/>
      <c r="PC167" s="13"/>
      <c r="PD167" s="13"/>
      <c r="PE167" s="13"/>
      <c r="PF167" s="13"/>
      <c r="PG167" s="13"/>
      <c r="PH167" s="13"/>
      <c r="PI167" s="13"/>
      <c r="PJ167" s="13"/>
      <c r="PK167" s="13"/>
      <c r="PL167" s="13"/>
      <c r="PM167" s="13"/>
      <c r="PN167" s="13"/>
      <c r="PO167" s="13"/>
      <c r="PP167" s="13"/>
      <c r="PQ167" s="13"/>
      <c r="PR167" s="13"/>
      <c r="PS167" s="13"/>
      <c r="PT167" s="13"/>
      <c r="PU167" s="13"/>
    </row>
    <row r="168" spans="1:437">
      <c r="A168" t="s">
        <v>1295</v>
      </c>
      <c r="B168" s="96" t="s">
        <v>1280</v>
      </c>
      <c r="C168" s="96" t="s">
        <v>1280</v>
      </c>
      <c r="D168" s="96" t="s">
        <v>1280</v>
      </c>
      <c r="E168" s="96" t="s">
        <v>1280</v>
      </c>
      <c r="F168">
        <v>12</v>
      </c>
      <c r="G168" s="96" t="s">
        <v>1280</v>
      </c>
      <c r="H168" s="96" t="s">
        <v>1280</v>
      </c>
      <c r="I168" s="96" t="s">
        <v>1280</v>
      </c>
      <c r="J168" s="96" t="s">
        <v>1280</v>
      </c>
      <c r="K168" s="96" t="s">
        <v>1280</v>
      </c>
      <c r="L168" s="96" t="s">
        <v>1280</v>
      </c>
      <c r="M168" s="96" t="s">
        <v>1280</v>
      </c>
      <c r="N168" s="96" t="s">
        <v>1280</v>
      </c>
      <c r="O168" s="96" t="s">
        <v>1280</v>
      </c>
      <c r="P168" s="96" t="s">
        <v>1280</v>
      </c>
      <c r="Q168" s="96" t="s">
        <v>1280</v>
      </c>
      <c r="R168" s="96" t="s">
        <v>1280</v>
      </c>
      <c r="S168" s="96" t="s">
        <v>1280</v>
      </c>
      <c r="T168" s="96" t="s">
        <v>1280</v>
      </c>
      <c r="U168" s="96" t="s">
        <v>1280</v>
      </c>
      <c r="V168" s="96" t="s">
        <v>1280</v>
      </c>
      <c r="W168" s="96" t="s">
        <v>1280</v>
      </c>
      <c r="X168" s="96" t="s">
        <v>1280</v>
      </c>
      <c r="Y168" s="96" t="s">
        <v>1280</v>
      </c>
      <c r="Z168" s="96" t="s">
        <v>1280</v>
      </c>
      <c r="AA168" s="96" t="s">
        <v>1280</v>
      </c>
      <c r="AB168" s="96" t="s">
        <v>1280</v>
      </c>
      <c r="AC168" s="96" t="s">
        <v>1280</v>
      </c>
      <c r="AD168">
        <v>181</v>
      </c>
      <c r="AE168">
        <v>41</v>
      </c>
      <c r="AF168" s="96" t="s">
        <v>1280</v>
      </c>
      <c r="AG168">
        <v>49</v>
      </c>
      <c r="AH168">
        <v>32</v>
      </c>
      <c r="AI168">
        <v>73</v>
      </c>
      <c r="AJ168">
        <v>29</v>
      </c>
      <c r="AK168">
        <v>35</v>
      </c>
      <c r="AL168">
        <v>156</v>
      </c>
      <c r="AM168">
        <v>76</v>
      </c>
      <c r="AN168">
        <v>116</v>
      </c>
      <c r="AO168">
        <v>36</v>
      </c>
      <c r="AP168">
        <v>47</v>
      </c>
      <c r="AQ168">
        <v>32</v>
      </c>
      <c r="AR168">
        <v>32</v>
      </c>
      <c r="AS168">
        <v>29</v>
      </c>
      <c r="AT168">
        <v>119</v>
      </c>
      <c r="AU168">
        <v>60</v>
      </c>
      <c r="AV168">
        <v>85</v>
      </c>
      <c r="AW168" s="96" t="s">
        <v>1280</v>
      </c>
      <c r="AX168">
        <v>58</v>
      </c>
      <c r="AY168">
        <v>110</v>
      </c>
      <c r="AZ168">
        <v>86</v>
      </c>
      <c r="BA168">
        <v>29</v>
      </c>
      <c r="BB168" s="96" t="s">
        <v>1280</v>
      </c>
      <c r="BC168" s="96" t="s">
        <v>1280</v>
      </c>
      <c r="BD168" s="96" t="s">
        <v>1280</v>
      </c>
      <c r="BE168" s="96" t="s">
        <v>1280</v>
      </c>
      <c r="BF168">
        <v>19</v>
      </c>
      <c r="BG168">
        <v>11</v>
      </c>
      <c r="BH168">
        <v>11</v>
      </c>
      <c r="BI168" s="96" t="s">
        <v>1280</v>
      </c>
      <c r="BJ168">
        <v>32</v>
      </c>
      <c r="BK168">
        <v>38</v>
      </c>
      <c r="BL168">
        <v>19</v>
      </c>
      <c r="BM168" s="96" t="s">
        <v>1280</v>
      </c>
      <c r="BN168" s="96" t="s">
        <v>1280</v>
      </c>
      <c r="BO168">
        <v>27</v>
      </c>
      <c r="BP168" s="96" t="s">
        <v>1280</v>
      </c>
      <c r="BQ168" s="96" t="s">
        <v>1280</v>
      </c>
      <c r="BR168" s="96" t="s">
        <v>1280</v>
      </c>
      <c r="BS168">
        <v>13</v>
      </c>
      <c r="BT168" s="96" t="s">
        <v>1280</v>
      </c>
      <c r="BU168">
        <v>11</v>
      </c>
      <c r="BV168">
        <v>23</v>
      </c>
      <c r="BW168" s="96" t="s">
        <v>1280</v>
      </c>
      <c r="BX168" s="96" t="s">
        <v>1280</v>
      </c>
      <c r="BY168" s="96" t="s">
        <v>1280</v>
      </c>
      <c r="BZ168" s="96" t="s">
        <v>1280</v>
      </c>
      <c r="CA168">
        <v>21</v>
      </c>
      <c r="CB168" s="96" t="s">
        <v>1280</v>
      </c>
      <c r="CC168" s="96" t="s">
        <v>1280</v>
      </c>
      <c r="CD168">
        <v>160</v>
      </c>
      <c r="CE168">
        <v>21</v>
      </c>
      <c r="CF168">
        <v>14</v>
      </c>
      <c r="CG168">
        <v>16</v>
      </c>
      <c r="CH168">
        <v>82</v>
      </c>
      <c r="CI168">
        <v>597</v>
      </c>
      <c r="CJ168">
        <v>869</v>
      </c>
      <c r="CK168">
        <v>161</v>
      </c>
      <c r="CL168">
        <v>632</v>
      </c>
      <c r="CM168">
        <v>160</v>
      </c>
      <c r="CN168">
        <v>24</v>
      </c>
      <c r="CO168">
        <v>268</v>
      </c>
      <c r="CP168">
        <v>326</v>
      </c>
      <c r="CQ168">
        <v>361</v>
      </c>
      <c r="CR168">
        <v>419</v>
      </c>
      <c r="CS168">
        <v>217</v>
      </c>
      <c r="CT168">
        <v>346</v>
      </c>
      <c r="CU168">
        <v>377</v>
      </c>
      <c r="CV168">
        <v>166</v>
      </c>
      <c r="CW168">
        <v>306</v>
      </c>
      <c r="CX168">
        <v>348</v>
      </c>
      <c r="CY168">
        <v>67</v>
      </c>
      <c r="CZ168">
        <v>107</v>
      </c>
      <c r="DA168">
        <v>111</v>
      </c>
      <c r="DB168">
        <v>155</v>
      </c>
      <c r="DC168">
        <v>49</v>
      </c>
      <c r="DD168">
        <v>19</v>
      </c>
      <c r="DE168">
        <v>70</v>
      </c>
      <c r="DF168" s="96" t="s">
        <v>1280</v>
      </c>
      <c r="DG168" s="96" t="s">
        <v>1280</v>
      </c>
      <c r="DH168" s="96" t="s">
        <v>1280</v>
      </c>
      <c r="DI168">
        <v>62</v>
      </c>
      <c r="DJ168" s="96" t="s">
        <v>1280</v>
      </c>
      <c r="DK168">
        <v>12</v>
      </c>
      <c r="DL168" s="96" t="s">
        <v>1280</v>
      </c>
      <c r="DM168" s="96" t="s">
        <v>1280</v>
      </c>
      <c r="DN168" s="96" t="s">
        <v>1280</v>
      </c>
      <c r="DO168">
        <v>12</v>
      </c>
      <c r="DP168">
        <v>48</v>
      </c>
      <c r="DQ168" s="96" t="s">
        <v>1280</v>
      </c>
      <c r="DR168" s="96" t="s">
        <v>1280</v>
      </c>
      <c r="DS168" s="96" t="s">
        <v>1280</v>
      </c>
      <c r="DT168" s="96" t="s">
        <v>1280</v>
      </c>
      <c r="DU168" s="96" t="s">
        <v>1280</v>
      </c>
      <c r="DW168" s="96" t="s">
        <v>1280</v>
      </c>
      <c r="DX168">
        <v>25</v>
      </c>
      <c r="DY168" s="96" t="s">
        <v>1280</v>
      </c>
      <c r="DZ168">
        <v>216</v>
      </c>
      <c r="EA168" s="96" t="s">
        <v>1280</v>
      </c>
      <c r="EC168" s="96" t="s">
        <v>1280</v>
      </c>
      <c r="ED168" s="96" t="s">
        <v>1280</v>
      </c>
      <c r="EE168" s="96" t="s">
        <v>1280</v>
      </c>
      <c r="EF168" s="96" t="s">
        <v>1280</v>
      </c>
      <c r="EG168" s="96" t="s">
        <v>1280</v>
      </c>
      <c r="EH168" s="96" t="s">
        <v>1280</v>
      </c>
      <c r="EI168" s="96" t="s">
        <v>1280</v>
      </c>
      <c r="EJ168" s="96" t="s">
        <v>1280</v>
      </c>
      <c r="EK168" s="96" t="s">
        <v>1280</v>
      </c>
      <c r="EL168" s="96" t="s">
        <v>1280</v>
      </c>
      <c r="EM168" s="96" t="s">
        <v>1280</v>
      </c>
      <c r="EN168">
        <v>140</v>
      </c>
      <c r="EO168">
        <v>83</v>
      </c>
      <c r="EP168">
        <v>41</v>
      </c>
      <c r="EQ168">
        <v>37</v>
      </c>
      <c r="ER168" s="96" t="s">
        <v>1280</v>
      </c>
      <c r="ES168" s="96" t="s">
        <v>1280</v>
      </c>
      <c r="ET168">
        <v>16</v>
      </c>
      <c r="EU168" s="96" t="s">
        <v>1280</v>
      </c>
      <c r="EV168" s="96" t="s">
        <v>1280</v>
      </c>
      <c r="EW168" s="96" t="s">
        <v>1280</v>
      </c>
      <c r="EX168" s="96" t="s">
        <v>1280</v>
      </c>
      <c r="EY168" s="96" t="s">
        <v>1280</v>
      </c>
      <c r="EZ168" s="96" t="s">
        <v>1280</v>
      </c>
      <c r="FA168" s="96" t="s">
        <v>1280</v>
      </c>
      <c r="FB168" s="96" t="s">
        <v>1280</v>
      </c>
      <c r="FC168" s="96" t="s">
        <v>1280</v>
      </c>
      <c r="FD168" s="96" t="s">
        <v>1280</v>
      </c>
      <c r="FE168" s="96" t="s">
        <v>1280</v>
      </c>
      <c r="FF168" s="96" t="s">
        <v>1280</v>
      </c>
      <c r="FG168" s="96" t="s">
        <v>1280</v>
      </c>
      <c r="FH168" s="96" t="s">
        <v>1280</v>
      </c>
      <c r="FI168" s="96" t="s">
        <v>1280</v>
      </c>
      <c r="FJ168" s="96" t="s">
        <v>1280</v>
      </c>
      <c r="FK168" s="96" t="s">
        <v>1280</v>
      </c>
      <c r="FL168" s="96" t="s">
        <v>1280</v>
      </c>
      <c r="FM168" s="96" t="s">
        <v>1280</v>
      </c>
      <c r="FN168">
        <v>13</v>
      </c>
      <c r="FO168">
        <v>18</v>
      </c>
      <c r="FP168" s="96" t="s">
        <v>1280</v>
      </c>
      <c r="FQ168" s="96" t="s">
        <v>1280</v>
      </c>
      <c r="FR168" s="96" t="s">
        <v>1280</v>
      </c>
      <c r="FS168" s="96" t="s">
        <v>1280</v>
      </c>
      <c r="FT168" s="96" t="s">
        <v>1280</v>
      </c>
      <c r="FU168" s="96" t="s">
        <v>1280</v>
      </c>
      <c r="FV168">
        <v>92</v>
      </c>
      <c r="FW168" s="96" t="s">
        <v>1280</v>
      </c>
      <c r="FX168" s="96" t="s">
        <v>1280</v>
      </c>
      <c r="FY168" s="96" t="s">
        <v>1280</v>
      </c>
      <c r="FZ168" s="96" t="s">
        <v>1280</v>
      </c>
      <c r="GA168" s="96" t="s">
        <v>1280</v>
      </c>
      <c r="GB168" s="96" t="s">
        <v>1280</v>
      </c>
      <c r="GC168" s="96" t="s">
        <v>1280</v>
      </c>
      <c r="GD168" s="96" t="s">
        <v>1280</v>
      </c>
      <c r="GE168" s="96" t="s">
        <v>1280</v>
      </c>
      <c r="GF168" s="96" t="s">
        <v>1280</v>
      </c>
      <c r="GG168" s="96" t="s">
        <v>1280</v>
      </c>
      <c r="GH168" s="96" t="s">
        <v>1280</v>
      </c>
      <c r="GI168" s="96" t="s">
        <v>1280</v>
      </c>
      <c r="GJ168" s="96" t="s">
        <v>1280</v>
      </c>
      <c r="GK168" s="96" t="s">
        <v>1280</v>
      </c>
      <c r="GL168" s="96" t="s">
        <v>1280</v>
      </c>
      <c r="GM168" s="96" t="s">
        <v>1280</v>
      </c>
      <c r="GN168" s="96" t="s">
        <v>1280</v>
      </c>
      <c r="GO168" s="96" t="s">
        <v>1280</v>
      </c>
      <c r="GP168" s="96" t="s">
        <v>1280</v>
      </c>
      <c r="GQ168" s="96" t="s">
        <v>1280</v>
      </c>
      <c r="GR168" s="96" t="s">
        <v>1280</v>
      </c>
      <c r="GS168" s="96" t="s">
        <v>1280</v>
      </c>
      <c r="GT168" s="96" t="s">
        <v>1280</v>
      </c>
      <c r="GU168">
        <v>59</v>
      </c>
      <c r="GV168" s="96" t="s">
        <v>1280</v>
      </c>
      <c r="GW168" s="96" t="s">
        <v>1280</v>
      </c>
      <c r="GX168">
        <v>26</v>
      </c>
      <c r="GY168" s="96" t="s">
        <v>1280</v>
      </c>
      <c r="GZ168" s="96" t="s">
        <v>1280</v>
      </c>
      <c r="HA168">
        <v>18</v>
      </c>
      <c r="HB168" s="96" t="s">
        <v>1280</v>
      </c>
      <c r="HC168" s="96" t="s">
        <v>1280</v>
      </c>
      <c r="HD168" s="96" t="s">
        <v>1280</v>
      </c>
      <c r="HE168">
        <v>43</v>
      </c>
      <c r="HF168">
        <v>68</v>
      </c>
      <c r="HG168" s="96" t="s">
        <v>1280</v>
      </c>
      <c r="HH168">
        <v>12</v>
      </c>
      <c r="HI168" s="96" t="s">
        <v>1280</v>
      </c>
      <c r="HJ168">
        <v>66</v>
      </c>
      <c r="HK168" s="96" t="s">
        <v>1280</v>
      </c>
      <c r="HL168" s="96" t="s">
        <v>1280</v>
      </c>
      <c r="HM168" s="96" t="s">
        <v>1280</v>
      </c>
      <c r="HN168">
        <v>22</v>
      </c>
      <c r="HO168" s="96" t="s">
        <v>1280</v>
      </c>
      <c r="HP168" s="96" t="s">
        <v>1280</v>
      </c>
      <c r="HQ168" s="96" t="s">
        <v>1280</v>
      </c>
      <c r="HR168" s="96" t="s">
        <v>1280</v>
      </c>
      <c r="HS168" s="96" t="s">
        <v>1280</v>
      </c>
      <c r="HT168" s="96" t="s">
        <v>1280</v>
      </c>
      <c r="HU168" s="96" t="s">
        <v>1280</v>
      </c>
      <c r="HV168" s="96" t="s">
        <v>1280</v>
      </c>
      <c r="HW168" s="96" t="s">
        <v>1280</v>
      </c>
      <c r="HX168">
        <v>14</v>
      </c>
      <c r="HY168" s="96" t="s">
        <v>1280</v>
      </c>
      <c r="HZ168" s="96" t="s">
        <v>1280</v>
      </c>
      <c r="IA168" s="96" t="s">
        <v>1280</v>
      </c>
      <c r="IB168" s="96" t="s">
        <v>1280</v>
      </c>
      <c r="IC168" s="96" t="s">
        <v>1280</v>
      </c>
      <c r="ID168" s="96" t="s">
        <v>1280</v>
      </c>
      <c r="IE168" s="96" t="s">
        <v>1280</v>
      </c>
      <c r="IF168" s="96" t="s">
        <v>1280</v>
      </c>
      <c r="IG168" s="96" t="s">
        <v>1280</v>
      </c>
      <c r="IH168">
        <v>25</v>
      </c>
      <c r="II168" s="96" t="s">
        <v>1280</v>
      </c>
      <c r="IJ168" s="96" t="s">
        <v>1280</v>
      </c>
      <c r="IK168" s="96" t="s">
        <v>1280</v>
      </c>
      <c r="IL168" s="96" t="s">
        <v>1280</v>
      </c>
      <c r="IM168" s="96" t="s">
        <v>1280</v>
      </c>
      <c r="IN168" s="96" t="s">
        <v>1280</v>
      </c>
      <c r="IO168" s="96" t="s">
        <v>1280</v>
      </c>
      <c r="IP168" s="96" t="s">
        <v>1280</v>
      </c>
      <c r="IQ168" s="96" t="s">
        <v>1280</v>
      </c>
      <c r="IR168" s="96" t="s">
        <v>1280</v>
      </c>
      <c r="IS168" s="96" t="s">
        <v>1280</v>
      </c>
      <c r="IT168" s="96" t="s">
        <v>1280</v>
      </c>
      <c r="IU168" s="96" t="s">
        <v>1280</v>
      </c>
      <c r="IV168" s="96" t="s">
        <v>1280</v>
      </c>
      <c r="IW168" s="96" t="s">
        <v>1280</v>
      </c>
      <c r="IX168" s="96" t="s">
        <v>1280</v>
      </c>
      <c r="IY168" s="96" t="s">
        <v>1280</v>
      </c>
      <c r="IZ168">
        <v>14</v>
      </c>
      <c r="JA168">
        <v>15</v>
      </c>
      <c r="JB168">
        <v>11</v>
      </c>
      <c r="JC168">
        <v>27</v>
      </c>
      <c r="JD168" s="96" t="s">
        <v>1280</v>
      </c>
      <c r="JE168">
        <v>12</v>
      </c>
      <c r="JF168" s="96" t="s">
        <v>1280</v>
      </c>
      <c r="JG168" s="96" t="s">
        <v>1280</v>
      </c>
      <c r="JH168" s="96" t="s">
        <v>1280</v>
      </c>
      <c r="JI168">
        <v>34</v>
      </c>
      <c r="JJ168">
        <v>22</v>
      </c>
      <c r="JK168">
        <v>167</v>
      </c>
      <c r="JL168">
        <v>14</v>
      </c>
      <c r="JM168">
        <v>69</v>
      </c>
      <c r="JN168">
        <v>66</v>
      </c>
      <c r="JO168">
        <v>23</v>
      </c>
      <c r="JP168">
        <v>42</v>
      </c>
      <c r="JQ168">
        <v>42</v>
      </c>
      <c r="JR168">
        <v>41</v>
      </c>
      <c r="JS168">
        <v>47</v>
      </c>
      <c r="JT168">
        <v>14</v>
      </c>
      <c r="JU168">
        <v>38</v>
      </c>
      <c r="JV168">
        <v>14</v>
      </c>
      <c r="JW168">
        <v>117</v>
      </c>
      <c r="JX168" s="96" t="s">
        <v>1280</v>
      </c>
      <c r="JY168" s="96" t="s">
        <v>1280</v>
      </c>
      <c r="JZ168" s="96" t="s">
        <v>1280</v>
      </c>
      <c r="KA168">
        <v>11</v>
      </c>
      <c r="KB168" s="96" t="s">
        <v>1280</v>
      </c>
      <c r="KC168" s="96" t="s">
        <v>1280</v>
      </c>
      <c r="KD168" s="96" t="s">
        <v>1280</v>
      </c>
      <c r="KE168" s="96" t="s">
        <v>1280</v>
      </c>
      <c r="KF168" s="96" t="s">
        <v>1280</v>
      </c>
      <c r="KG168" s="96" t="s">
        <v>1280</v>
      </c>
      <c r="KH168" s="96" t="s">
        <v>1280</v>
      </c>
      <c r="KI168" s="96" t="s">
        <v>1280</v>
      </c>
      <c r="KJ168">
        <v>20</v>
      </c>
      <c r="KK168">
        <v>83</v>
      </c>
      <c r="KL168" s="96" t="s">
        <v>1280</v>
      </c>
      <c r="KM168">
        <v>19</v>
      </c>
      <c r="KN168" s="96" t="s">
        <v>1280</v>
      </c>
      <c r="KO168" s="96" t="s">
        <v>1280</v>
      </c>
      <c r="KP168">
        <v>21</v>
      </c>
      <c r="KQ168" s="96" t="s">
        <v>1280</v>
      </c>
      <c r="KR168" s="96" t="s">
        <v>1280</v>
      </c>
      <c r="KS168" s="96" t="s">
        <v>1280</v>
      </c>
      <c r="KT168" s="96" t="s">
        <v>1280</v>
      </c>
      <c r="KU168" s="96" t="s">
        <v>1280</v>
      </c>
      <c r="KV168" s="96" t="s">
        <v>1280</v>
      </c>
      <c r="KW168" s="96" t="s">
        <v>1280</v>
      </c>
      <c r="KX168" s="96" t="s">
        <v>1280</v>
      </c>
      <c r="KY168" s="96" t="s">
        <v>1280</v>
      </c>
      <c r="KZ168" s="96" t="s">
        <v>1280</v>
      </c>
      <c r="LA168" s="96" t="s">
        <v>1280</v>
      </c>
      <c r="LB168">
        <v>11</v>
      </c>
      <c r="LC168" s="96" t="s">
        <v>1280</v>
      </c>
      <c r="LD168" s="96" t="s">
        <v>1280</v>
      </c>
      <c r="LE168">
        <v>16</v>
      </c>
      <c r="LF168" s="96" t="s">
        <v>1280</v>
      </c>
      <c r="LG168" s="96" t="s">
        <v>1280</v>
      </c>
      <c r="LH168" s="96" t="s">
        <v>1280</v>
      </c>
      <c r="LI168" s="96" t="s">
        <v>1280</v>
      </c>
      <c r="LJ168">
        <v>17</v>
      </c>
      <c r="LK168" s="96" t="s">
        <v>1280</v>
      </c>
      <c r="LL168" s="96" t="s">
        <v>1280</v>
      </c>
      <c r="LM168" s="96" t="s">
        <v>1280</v>
      </c>
      <c r="LN168" s="96" t="s">
        <v>1280</v>
      </c>
      <c r="LO168" s="96" t="s">
        <v>1280</v>
      </c>
      <c r="LP168">
        <v>63</v>
      </c>
      <c r="LQ168" s="96" t="s">
        <v>1280</v>
      </c>
      <c r="LR168" s="96" t="s">
        <v>1280</v>
      </c>
      <c r="LS168" s="96" t="s">
        <v>1280</v>
      </c>
      <c r="LT168" s="96" t="s">
        <v>1280</v>
      </c>
      <c r="LU168">
        <v>147</v>
      </c>
      <c r="LV168" s="96" t="s">
        <v>1280</v>
      </c>
      <c r="LW168" s="96" t="s">
        <v>1280</v>
      </c>
      <c r="LX168" s="96" t="s">
        <v>1280</v>
      </c>
      <c r="LY168" s="96" t="s">
        <v>1280</v>
      </c>
      <c r="LZ168" s="96" t="s">
        <v>1280</v>
      </c>
      <c r="MA168" s="96" t="s">
        <v>1280</v>
      </c>
      <c r="MB168" s="96" t="s">
        <v>1280</v>
      </c>
      <c r="MC168" s="96" t="s">
        <v>1280</v>
      </c>
      <c r="MD168" s="96" t="s">
        <v>1280</v>
      </c>
      <c r="ME168" s="96" t="s">
        <v>1280</v>
      </c>
      <c r="MF168" s="96" t="s">
        <v>1280</v>
      </c>
      <c r="MG168" s="96" t="s">
        <v>1280</v>
      </c>
      <c r="MH168" s="96" t="s">
        <v>1280</v>
      </c>
      <c r="MI168" s="96" t="s">
        <v>1280</v>
      </c>
      <c r="MJ168" s="96" t="s">
        <v>1280</v>
      </c>
      <c r="MK168" s="96" t="s">
        <v>1280</v>
      </c>
      <c r="ML168" s="96" t="s">
        <v>1280</v>
      </c>
      <c r="MM168">
        <v>20</v>
      </c>
      <c r="MN168" s="96" t="s">
        <v>1280</v>
      </c>
      <c r="MO168">
        <v>67</v>
      </c>
      <c r="MP168" s="96" t="s">
        <v>1280</v>
      </c>
      <c r="MQ168" s="96" t="s">
        <v>1280</v>
      </c>
      <c r="MR168">
        <v>17</v>
      </c>
      <c r="MS168">
        <v>120</v>
      </c>
      <c r="MT168">
        <v>365</v>
      </c>
      <c r="MU168" s="96" t="s">
        <v>1280</v>
      </c>
      <c r="MV168">
        <v>17</v>
      </c>
      <c r="MW168" s="96" t="s">
        <v>1280</v>
      </c>
      <c r="MX168" s="96" t="s">
        <v>1280</v>
      </c>
      <c r="MY168" s="96" t="s">
        <v>1280</v>
      </c>
      <c r="MZ168">
        <v>22</v>
      </c>
      <c r="NA168" s="96" t="s">
        <v>1280</v>
      </c>
      <c r="NB168" s="96" t="s">
        <v>1280</v>
      </c>
      <c r="NC168" s="96" t="s">
        <v>1280</v>
      </c>
      <c r="ND168" s="96" t="s">
        <v>1280</v>
      </c>
      <c r="NE168" s="96" t="s">
        <v>1280</v>
      </c>
      <c r="NF168" s="96" t="s">
        <v>1280</v>
      </c>
      <c r="NG168" s="96" t="s">
        <v>1280</v>
      </c>
      <c r="NH168">
        <v>41</v>
      </c>
      <c r="NI168" s="96" t="s">
        <v>1280</v>
      </c>
      <c r="NJ168" s="96" t="s">
        <v>1280</v>
      </c>
      <c r="NK168" s="96" t="s">
        <v>1280</v>
      </c>
      <c r="NL168" s="96" t="s">
        <v>1280</v>
      </c>
      <c r="NM168" s="96" t="s">
        <v>1280</v>
      </c>
      <c r="NN168" s="96" t="s">
        <v>1280</v>
      </c>
      <c r="NO168" s="96" t="s">
        <v>1280</v>
      </c>
      <c r="NP168" s="96" t="s">
        <v>1280</v>
      </c>
      <c r="NQ168" s="96" t="s">
        <v>1280</v>
      </c>
      <c r="NR168" s="96" t="s">
        <v>1280</v>
      </c>
      <c r="NS168" s="96" t="s">
        <v>1280</v>
      </c>
      <c r="NT168" s="96" t="s">
        <v>1280</v>
      </c>
      <c r="NU168" s="96" t="s">
        <v>1280</v>
      </c>
      <c r="NV168" s="96" t="s">
        <v>1280</v>
      </c>
      <c r="NW168">
        <v>37</v>
      </c>
      <c r="NX168" s="96" t="s">
        <v>1280</v>
      </c>
      <c r="NY168" s="96" t="s">
        <v>1280</v>
      </c>
      <c r="NZ168" s="96" t="s">
        <v>1280</v>
      </c>
      <c r="OA168" s="96" t="s">
        <v>1280</v>
      </c>
      <c r="OB168">
        <v>51</v>
      </c>
      <c r="OC168">
        <v>11</v>
      </c>
      <c r="OD168" s="96" t="s">
        <v>1280</v>
      </c>
      <c r="OE168" s="96" t="s">
        <v>1280</v>
      </c>
      <c r="OF168">
        <v>86</v>
      </c>
      <c r="OG168">
        <v>12</v>
      </c>
      <c r="OH168" s="96" t="s">
        <v>1280</v>
      </c>
      <c r="OI168" s="96" t="s">
        <v>1280</v>
      </c>
      <c r="OJ168" s="96" t="s">
        <v>1280</v>
      </c>
      <c r="OK168" s="96" t="s">
        <v>1280</v>
      </c>
      <c r="OM168" s="96" t="s">
        <v>1280</v>
      </c>
      <c r="ON168" s="96" t="s">
        <v>1280</v>
      </c>
      <c r="OO168" s="96" t="s">
        <v>1280</v>
      </c>
      <c r="OP168" s="96" t="s">
        <v>1280</v>
      </c>
      <c r="OQ168" s="96" t="s">
        <v>1280</v>
      </c>
      <c r="OR168" s="96" t="s">
        <v>1280</v>
      </c>
      <c r="OS168" s="96" t="s">
        <v>1280</v>
      </c>
      <c r="OT168" s="96" t="s">
        <v>1280</v>
      </c>
      <c r="OU168" s="96" t="s">
        <v>1280</v>
      </c>
      <c r="OV168" s="175"/>
      <c r="OW168" s="160">
        <f t="shared" ref="OW168:OW175" si="24">SUM(B168:OU168)</f>
        <v>11467</v>
      </c>
      <c r="OX168" s="169"/>
      <c r="OZ168" s="169"/>
      <c r="PA168" s="146"/>
      <c r="PB168" s="146"/>
      <c r="PC168" s="146"/>
      <c r="PD168" s="146"/>
      <c r="PE168" s="146"/>
      <c r="PF168" s="146"/>
      <c r="PG168" s="146"/>
      <c r="PH168" s="146"/>
      <c r="PI168" s="146"/>
      <c r="PJ168" s="146"/>
      <c r="PK168" s="146"/>
      <c r="PL168" s="146"/>
      <c r="PM168" s="146"/>
      <c r="PN168" s="146"/>
      <c r="PO168" s="146"/>
      <c r="PP168" s="146"/>
      <c r="PQ168" s="146"/>
      <c r="PR168" s="146"/>
      <c r="PS168" s="146"/>
      <c r="PT168" s="146"/>
      <c r="PU168" s="146"/>
    </row>
    <row r="169" spans="1:437">
      <c r="A169" t="s">
        <v>1273</v>
      </c>
      <c r="B169" s="96" t="s">
        <v>1280</v>
      </c>
      <c r="C169">
        <v>12</v>
      </c>
      <c r="D169" s="96" t="s">
        <v>1280</v>
      </c>
      <c r="E169" s="96" t="s">
        <v>1280</v>
      </c>
      <c r="F169">
        <v>17</v>
      </c>
      <c r="G169" s="96" t="s">
        <v>1280</v>
      </c>
      <c r="H169" s="96" t="s">
        <v>1280</v>
      </c>
      <c r="I169" s="96" t="s">
        <v>1280</v>
      </c>
      <c r="J169" s="96" t="s">
        <v>1280</v>
      </c>
      <c r="K169" s="96" t="s">
        <v>1280</v>
      </c>
      <c r="L169" s="96" t="s">
        <v>1280</v>
      </c>
      <c r="M169" s="96" t="s">
        <v>1280</v>
      </c>
      <c r="N169" s="96" t="s">
        <v>1280</v>
      </c>
      <c r="O169" s="96" t="s">
        <v>1280</v>
      </c>
      <c r="P169" s="96" t="s">
        <v>1280</v>
      </c>
      <c r="Q169" s="96" t="s">
        <v>1280</v>
      </c>
      <c r="R169" s="96" t="s">
        <v>1280</v>
      </c>
      <c r="S169" s="96" t="s">
        <v>1280</v>
      </c>
      <c r="T169" s="96" t="s">
        <v>1280</v>
      </c>
      <c r="U169" s="96" t="s">
        <v>1280</v>
      </c>
      <c r="V169" s="96" t="s">
        <v>1280</v>
      </c>
      <c r="W169">
        <v>30</v>
      </c>
      <c r="X169" s="96" t="s">
        <v>1280</v>
      </c>
      <c r="Y169" s="96" t="s">
        <v>1280</v>
      </c>
      <c r="Z169">
        <v>25</v>
      </c>
      <c r="AA169" s="96" t="s">
        <v>1280</v>
      </c>
      <c r="AB169">
        <v>20</v>
      </c>
      <c r="AC169" s="96" t="s">
        <v>1280</v>
      </c>
      <c r="AD169">
        <v>78</v>
      </c>
      <c r="AE169">
        <v>159</v>
      </c>
      <c r="AF169" s="96" t="s">
        <v>1280</v>
      </c>
      <c r="AG169" s="96" t="s">
        <v>1280</v>
      </c>
      <c r="AH169" s="96" t="s">
        <v>1280</v>
      </c>
      <c r="AI169" s="96" t="s">
        <v>1280</v>
      </c>
      <c r="AJ169" s="96" t="s">
        <v>1280</v>
      </c>
      <c r="AK169" s="96" t="s">
        <v>1280</v>
      </c>
      <c r="AL169" s="96" t="s">
        <v>1280</v>
      </c>
      <c r="AM169" s="96" t="s">
        <v>1280</v>
      </c>
      <c r="AN169" s="96" t="s">
        <v>1280</v>
      </c>
      <c r="AO169" s="96" t="s">
        <v>1280</v>
      </c>
      <c r="AP169" s="96" t="s">
        <v>1280</v>
      </c>
      <c r="AQ169" s="96" t="s">
        <v>1280</v>
      </c>
      <c r="AR169" s="96" t="s">
        <v>1280</v>
      </c>
      <c r="AS169" s="96" t="s">
        <v>1280</v>
      </c>
      <c r="AT169" s="96" t="s">
        <v>1280</v>
      </c>
      <c r="AU169" s="96" t="s">
        <v>1280</v>
      </c>
      <c r="AV169" s="96" t="s">
        <v>1280</v>
      </c>
      <c r="AW169" s="96" t="s">
        <v>1280</v>
      </c>
      <c r="AX169" s="96" t="s">
        <v>1280</v>
      </c>
      <c r="AY169" s="96" t="s">
        <v>1280</v>
      </c>
      <c r="AZ169" s="96" t="s">
        <v>1280</v>
      </c>
      <c r="BA169" s="96" t="s">
        <v>1280</v>
      </c>
      <c r="BB169" s="96" t="s">
        <v>1280</v>
      </c>
      <c r="BC169" s="96" t="s">
        <v>1280</v>
      </c>
      <c r="BD169" s="96" t="s">
        <v>1280</v>
      </c>
      <c r="BE169" s="96" t="s">
        <v>1280</v>
      </c>
      <c r="BF169" s="96" t="s">
        <v>1280</v>
      </c>
      <c r="BG169" s="96" t="s">
        <v>1280</v>
      </c>
      <c r="BH169" s="96" t="s">
        <v>1280</v>
      </c>
      <c r="BI169" s="96" t="s">
        <v>1280</v>
      </c>
      <c r="BJ169" s="96" t="s">
        <v>1280</v>
      </c>
      <c r="BK169">
        <v>42</v>
      </c>
      <c r="BL169">
        <v>11</v>
      </c>
      <c r="BM169" s="96" t="s">
        <v>1280</v>
      </c>
      <c r="BN169" s="96" t="s">
        <v>1280</v>
      </c>
      <c r="BO169">
        <v>11</v>
      </c>
      <c r="BP169" s="96" t="s">
        <v>1280</v>
      </c>
      <c r="BQ169" s="96" t="s">
        <v>1280</v>
      </c>
      <c r="BR169" s="96" t="s">
        <v>1280</v>
      </c>
      <c r="BS169" s="96" t="s">
        <v>1280</v>
      </c>
      <c r="BT169" s="96" t="s">
        <v>1280</v>
      </c>
      <c r="BU169" s="96" t="s">
        <v>1280</v>
      </c>
      <c r="BV169" s="96" t="s">
        <v>1280</v>
      </c>
      <c r="BW169" s="96" t="s">
        <v>1280</v>
      </c>
      <c r="BX169" s="96" t="s">
        <v>1280</v>
      </c>
      <c r="BY169" s="96" t="s">
        <v>1280</v>
      </c>
      <c r="BZ169" s="96" t="s">
        <v>1280</v>
      </c>
      <c r="CA169">
        <v>14</v>
      </c>
      <c r="CB169" s="96" t="s">
        <v>1280</v>
      </c>
      <c r="CC169">
        <v>68</v>
      </c>
      <c r="CD169" s="96" t="s">
        <v>1280</v>
      </c>
      <c r="CE169">
        <v>21</v>
      </c>
      <c r="CF169" s="96" t="s">
        <v>1280</v>
      </c>
      <c r="CG169" s="96" t="s">
        <v>1280</v>
      </c>
      <c r="CH169">
        <v>26</v>
      </c>
      <c r="CI169" s="96" t="s">
        <v>1280</v>
      </c>
      <c r="CJ169" s="96" t="s">
        <v>1280</v>
      </c>
      <c r="CK169" s="96" t="s">
        <v>1280</v>
      </c>
      <c r="CL169" s="96" t="s">
        <v>1280</v>
      </c>
      <c r="CM169" s="96" t="s">
        <v>1280</v>
      </c>
      <c r="CN169" s="96" t="s">
        <v>1280</v>
      </c>
      <c r="CO169" s="96" t="s">
        <v>1280</v>
      </c>
      <c r="CP169" s="96" t="s">
        <v>1280</v>
      </c>
      <c r="CQ169" s="96" t="s">
        <v>1280</v>
      </c>
      <c r="CR169" s="96" t="s">
        <v>1280</v>
      </c>
      <c r="CS169">
        <v>11</v>
      </c>
      <c r="CT169" s="96" t="s">
        <v>1280</v>
      </c>
      <c r="CU169" s="96" t="s">
        <v>1280</v>
      </c>
      <c r="CV169" s="96" t="s">
        <v>1280</v>
      </c>
      <c r="CW169" s="96" t="s">
        <v>1280</v>
      </c>
      <c r="CX169" s="96" t="s">
        <v>1280</v>
      </c>
      <c r="CY169" s="96" t="s">
        <v>1280</v>
      </c>
      <c r="CZ169" s="96" t="s">
        <v>1280</v>
      </c>
      <c r="DA169" s="96" t="s">
        <v>1280</v>
      </c>
      <c r="DB169" s="96" t="s">
        <v>1280</v>
      </c>
      <c r="DC169" s="96" t="s">
        <v>1280</v>
      </c>
      <c r="DD169" s="96" t="s">
        <v>1280</v>
      </c>
      <c r="DE169" s="96" t="s">
        <v>1280</v>
      </c>
      <c r="DF169" s="96" t="s">
        <v>1280</v>
      </c>
      <c r="DG169">
        <v>18</v>
      </c>
      <c r="DH169" s="96" t="s">
        <v>1280</v>
      </c>
      <c r="DI169" s="96" t="s">
        <v>1280</v>
      </c>
      <c r="DJ169" s="96" t="s">
        <v>1280</v>
      </c>
      <c r="DK169" s="96" t="s">
        <v>1280</v>
      </c>
      <c r="DL169" s="96" t="s">
        <v>1280</v>
      </c>
      <c r="DM169" s="96" t="s">
        <v>1280</v>
      </c>
      <c r="DN169" s="96" t="s">
        <v>1280</v>
      </c>
      <c r="DO169" s="96" t="s">
        <v>1280</v>
      </c>
      <c r="DP169" s="96" t="s">
        <v>1280</v>
      </c>
      <c r="DQ169" s="96" t="s">
        <v>1280</v>
      </c>
      <c r="DR169" s="96" t="s">
        <v>1280</v>
      </c>
      <c r="DS169" s="96" t="s">
        <v>1280</v>
      </c>
      <c r="DT169">
        <v>172</v>
      </c>
      <c r="DU169" s="96" t="s">
        <v>1280</v>
      </c>
      <c r="DW169" s="96" t="s">
        <v>1280</v>
      </c>
      <c r="DX169" s="96" t="s">
        <v>1280</v>
      </c>
      <c r="DY169" s="96" t="s">
        <v>1280</v>
      </c>
      <c r="DZ169" s="96" t="s">
        <v>1280</v>
      </c>
      <c r="EA169" s="96" t="s">
        <v>1280</v>
      </c>
      <c r="EC169" s="96" t="s">
        <v>1280</v>
      </c>
      <c r="ED169" s="96" t="s">
        <v>1280</v>
      </c>
      <c r="EE169" s="96" t="s">
        <v>1280</v>
      </c>
      <c r="EF169" s="96" t="s">
        <v>1280</v>
      </c>
      <c r="EG169" s="96" t="s">
        <v>1280</v>
      </c>
      <c r="EH169">
        <v>11</v>
      </c>
      <c r="EI169" s="96" t="s">
        <v>1280</v>
      </c>
      <c r="EJ169" s="96" t="s">
        <v>1280</v>
      </c>
      <c r="EK169" s="96" t="s">
        <v>1280</v>
      </c>
      <c r="EL169" s="96" t="s">
        <v>1280</v>
      </c>
      <c r="EM169" s="96" t="s">
        <v>1280</v>
      </c>
      <c r="EN169" s="96" t="s">
        <v>1280</v>
      </c>
      <c r="EO169" s="96" t="s">
        <v>1280</v>
      </c>
      <c r="EP169" s="96" t="s">
        <v>1280</v>
      </c>
      <c r="EQ169" s="96" t="s">
        <v>1280</v>
      </c>
      <c r="ER169" s="96" t="s">
        <v>1280</v>
      </c>
      <c r="ES169" s="96" t="s">
        <v>1280</v>
      </c>
      <c r="ET169" s="96" t="s">
        <v>1280</v>
      </c>
      <c r="EU169" s="96" t="s">
        <v>1280</v>
      </c>
      <c r="EV169" s="96" t="s">
        <v>1280</v>
      </c>
      <c r="EW169" s="96" t="s">
        <v>1280</v>
      </c>
      <c r="EX169" s="96" t="s">
        <v>1280</v>
      </c>
      <c r="EY169">
        <v>115</v>
      </c>
      <c r="EZ169" s="96" t="s">
        <v>1280</v>
      </c>
      <c r="FA169" s="96" t="s">
        <v>1280</v>
      </c>
      <c r="FB169" s="96" t="s">
        <v>1280</v>
      </c>
      <c r="FC169" s="96" t="s">
        <v>1280</v>
      </c>
      <c r="FD169" s="96" t="s">
        <v>1280</v>
      </c>
      <c r="FE169" s="96" t="s">
        <v>1280</v>
      </c>
      <c r="FF169">
        <v>25</v>
      </c>
      <c r="FG169" s="96" t="s">
        <v>1280</v>
      </c>
      <c r="FH169" s="96" t="s">
        <v>1280</v>
      </c>
      <c r="FI169">
        <v>28</v>
      </c>
      <c r="FJ169" s="96" t="s">
        <v>1280</v>
      </c>
      <c r="FK169">
        <v>11</v>
      </c>
      <c r="FL169" s="96" t="s">
        <v>1280</v>
      </c>
      <c r="FM169">
        <v>12</v>
      </c>
      <c r="FN169">
        <v>98</v>
      </c>
      <c r="FO169">
        <v>33</v>
      </c>
      <c r="FP169" s="96" t="s">
        <v>1280</v>
      </c>
      <c r="FQ169" s="96" t="s">
        <v>1280</v>
      </c>
      <c r="FR169">
        <v>26</v>
      </c>
      <c r="FS169" s="96" t="s">
        <v>1280</v>
      </c>
      <c r="FT169">
        <v>29</v>
      </c>
      <c r="FU169" s="96" t="s">
        <v>1280</v>
      </c>
      <c r="FV169">
        <v>35</v>
      </c>
      <c r="FW169">
        <v>11</v>
      </c>
      <c r="FX169" s="96" t="s">
        <v>1280</v>
      </c>
      <c r="FY169" s="96" t="s">
        <v>1280</v>
      </c>
      <c r="FZ169" s="96" t="s">
        <v>1280</v>
      </c>
      <c r="GA169" s="96" t="s">
        <v>1280</v>
      </c>
      <c r="GB169" s="96" t="s">
        <v>1280</v>
      </c>
      <c r="GC169" s="96" t="s">
        <v>1280</v>
      </c>
      <c r="GD169">
        <v>23</v>
      </c>
      <c r="GE169">
        <v>13</v>
      </c>
      <c r="GF169">
        <v>11</v>
      </c>
      <c r="GG169" s="96" t="s">
        <v>1280</v>
      </c>
      <c r="GH169" s="96" t="s">
        <v>1280</v>
      </c>
      <c r="GI169" s="96" t="s">
        <v>1280</v>
      </c>
      <c r="GJ169" s="96" t="s">
        <v>1280</v>
      </c>
      <c r="GK169" s="96" t="s">
        <v>1280</v>
      </c>
      <c r="GL169" s="96" t="s">
        <v>1280</v>
      </c>
      <c r="GM169">
        <v>50</v>
      </c>
      <c r="GN169" s="96" t="s">
        <v>1280</v>
      </c>
      <c r="GO169" s="96" t="s">
        <v>1280</v>
      </c>
      <c r="GP169" s="96" t="s">
        <v>1280</v>
      </c>
      <c r="GQ169" s="96" t="s">
        <v>1280</v>
      </c>
      <c r="GR169" s="96" t="s">
        <v>1280</v>
      </c>
      <c r="GS169">
        <v>110</v>
      </c>
      <c r="GT169" s="96" t="s">
        <v>1280</v>
      </c>
      <c r="GU169" s="96" t="s">
        <v>1280</v>
      </c>
      <c r="GV169" s="96" t="s">
        <v>1280</v>
      </c>
      <c r="GW169" s="96" t="s">
        <v>1280</v>
      </c>
      <c r="GX169" s="96" t="s">
        <v>1280</v>
      </c>
      <c r="GY169" s="96" t="s">
        <v>1280</v>
      </c>
      <c r="GZ169" s="96" t="s">
        <v>1280</v>
      </c>
      <c r="HA169" s="96" t="s">
        <v>1280</v>
      </c>
      <c r="HB169" s="96" t="s">
        <v>1280</v>
      </c>
      <c r="HC169" s="96" t="s">
        <v>1280</v>
      </c>
      <c r="HD169" s="96" t="s">
        <v>1280</v>
      </c>
      <c r="HE169" s="96" t="s">
        <v>1280</v>
      </c>
      <c r="HF169" s="96" t="s">
        <v>1280</v>
      </c>
      <c r="HG169" s="96" t="s">
        <v>1280</v>
      </c>
      <c r="HH169" s="96" t="s">
        <v>1280</v>
      </c>
      <c r="HI169" s="96" t="s">
        <v>1280</v>
      </c>
      <c r="HJ169" s="96" t="s">
        <v>1280</v>
      </c>
      <c r="HK169" s="96" t="s">
        <v>1280</v>
      </c>
      <c r="HL169" s="96" t="s">
        <v>1280</v>
      </c>
      <c r="HM169" s="96" t="s">
        <v>1280</v>
      </c>
      <c r="HN169" s="96" t="s">
        <v>1280</v>
      </c>
      <c r="HO169" s="96" t="s">
        <v>1280</v>
      </c>
      <c r="HP169">
        <v>61</v>
      </c>
      <c r="HQ169" s="96" t="s">
        <v>1280</v>
      </c>
      <c r="HR169" s="96" t="s">
        <v>1280</v>
      </c>
      <c r="HS169" s="96" t="s">
        <v>1280</v>
      </c>
      <c r="HT169">
        <v>101</v>
      </c>
      <c r="HU169" s="96" t="s">
        <v>1280</v>
      </c>
      <c r="HV169" s="96" t="s">
        <v>1280</v>
      </c>
      <c r="HW169" s="96" t="s">
        <v>1280</v>
      </c>
      <c r="HX169" s="96" t="s">
        <v>1280</v>
      </c>
      <c r="HY169" s="96" t="s">
        <v>1280</v>
      </c>
      <c r="HZ169" s="96" t="s">
        <v>1280</v>
      </c>
      <c r="IA169" s="96" t="s">
        <v>1280</v>
      </c>
      <c r="IB169" s="96" t="s">
        <v>1280</v>
      </c>
      <c r="IC169" s="96" t="s">
        <v>1280</v>
      </c>
      <c r="ID169" s="96" t="s">
        <v>1280</v>
      </c>
      <c r="IE169">
        <v>11</v>
      </c>
      <c r="IF169" s="96" t="s">
        <v>1280</v>
      </c>
      <c r="IG169" s="96" t="s">
        <v>1280</v>
      </c>
      <c r="IH169" s="96" t="s">
        <v>1280</v>
      </c>
      <c r="II169" s="96" t="s">
        <v>1280</v>
      </c>
      <c r="IJ169" s="96" t="s">
        <v>1280</v>
      </c>
      <c r="IK169" s="96" t="s">
        <v>1280</v>
      </c>
      <c r="IL169" s="96" t="s">
        <v>1280</v>
      </c>
      <c r="IM169" s="96" t="s">
        <v>1280</v>
      </c>
      <c r="IN169" s="96" t="s">
        <v>1280</v>
      </c>
      <c r="IO169">
        <v>12</v>
      </c>
      <c r="IP169">
        <v>17</v>
      </c>
      <c r="IQ169">
        <v>13</v>
      </c>
      <c r="IR169" s="96" t="s">
        <v>1280</v>
      </c>
      <c r="IS169" s="96" t="s">
        <v>1280</v>
      </c>
      <c r="IT169" s="96" t="s">
        <v>1280</v>
      </c>
      <c r="IU169" s="96" t="s">
        <v>1280</v>
      </c>
      <c r="IV169" s="96" t="s">
        <v>1280</v>
      </c>
      <c r="IW169" s="96" t="s">
        <v>1280</v>
      </c>
      <c r="IX169" s="96" t="s">
        <v>1280</v>
      </c>
      <c r="IY169" s="96" t="s">
        <v>1280</v>
      </c>
      <c r="IZ169" s="96" t="s">
        <v>1280</v>
      </c>
      <c r="JA169" s="96" t="s">
        <v>1280</v>
      </c>
      <c r="JB169" s="96" t="s">
        <v>1280</v>
      </c>
      <c r="JC169">
        <v>19</v>
      </c>
      <c r="JD169" s="96" t="s">
        <v>1280</v>
      </c>
      <c r="JE169">
        <v>11</v>
      </c>
      <c r="JF169" s="96" t="s">
        <v>1280</v>
      </c>
      <c r="JG169" s="96" t="s">
        <v>1280</v>
      </c>
      <c r="JH169" s="96" t="s">
        <v>1280</v>
      </c>
      <c r="JI169">
        <v>11</v>
      </c>
      <c r="JJ169">
        <v>16</v>
      </c>
      <c r="JK169">
        <v>12</v>
      </c>
      <c r="JL169" s="96" t="s">
        <v>1280</v>
      </c>
      <c r="JM169" s="96" t="s">
        <v>1280</v>
      </c>
      <c r="JN169" s="96" t="s">
        <v>1280</v>
      </c>
      <c r="JO169">
        <v>16</v>
      </c>
      <c r="JP169" s="96" t="s">
        <v>1280</v>
      </c>
      <c r="JQ169" s="96" t="s">
        <v>1280</v>
      </c>
      <c r="JR169" s="96" t="s">
        <v>1280</v>
      </c>
      <c r="JS169" s="96" t="s">
        <v>1280</v>
      </c>
      <c r="JT169" s="96" t="s">
        <v>1280</v>
      </c>
      <c r="JU169" s="96" t="s">
        <v>1280</v>
      </c>
      <c r="JV169">
        <v>24</v>
      </c>
      <c r="JW169">
        <v>11</v>
      </c>
      <c r="JX169">
        <v>25</v>
      </c>
      <c r="JY169" s="96" t="s">
        <v>1280</v>
      </c>
      <c r="JZ169" s="96" t="s">
        <v>1280</v>
      </c>
      <c r="KA169" s="96" t="s">
        <v>1280</v>
      </c>
      <c r="KB169" s="96" t="s">
        <v>1280</v>
      </c>
      <c r="KC169" s="96" t="s">
        <v>1280</v>
      </c>
      <c r="KD169" s="96" t="s">
        <v>1280</v>
      </c>
      <c r="KE169" s="96" t="s">
        <v>1280</v>
      </c>
      <c r="KF169">
        <v>41</v>
      </c>
      <c r="KG169" s="96" t="s">
        <v>1280</v>
      </c>
      <c r="KH169" s="96" t="s">
        <v>1280</v>
      </c>
      <c r="KI169" s="96" t="s">
        <v>1280</v>
      </c>
      <c r="KJ169" s="96" t="s">
        <v>1280</v>
      </c>
      <c r="KK169" s="96" t="s">
        <v>1280</v>
      </c>
      <c r="KL169" s="96" t="s">
        <v>1280</v>
      </c>
      <c r="KM169" s="96" t="s">
        <v>1280</v>
      </c>
      <c r="KN169" s="96" t="s">
        <v>1280</v>
      </c>
      <c r="KO169" s="96" t="s">
        <v>1280</v>
      </c>
      <c r="KP169" s="96" t="s">
        <v>1280</v>
      </c>
      <c r="KQ169" s="96" t="s">
        <v>1280</v>
      </c>
      <c r="KR169" s="96" t="s">
        <v>1280</v>
      </c>
      <c r="KS169" s="96" t="s">
        <v>1280</v>
      </c>
      <c r="KT169" s="96" t="s">
        <v>1280</v>
      </c>
      <c r="KU169" s="96" t="s">
        <v>1280</v>
      </c>
      <c r="KV169" s="96" t="s">
        <v>1280</v>
      </c>
      <c r="KW169" s="96" t="s">
        <v>1280</v>
      </c>
      <c r="KX169" s="96" t="s">
        <v>1280</v>
      </c>
      <c r="KY169" s="96" t="s">
        <v>1280</v>
      </c>
      <c r="KZ169" s="96" t="s">
        <v>1280</v>
      </c>
      <c r="LA169" s="96" t="s">
        <v>1280</v>
      </c>
      <c r="LB169" s="96" t="s">
        <v>1280</v>
      </c>
      <c r="LC169">
        <v>142</v>
      </c>
      <c r="LD169">
        <v>63</v>
      </c>
      <c r="LE169">
        <v>25</v>
      </c>
      <c r="LF169" s="96" t="s">
        <v>1280</v>
      </c>
      <c r="LG169">
        <v>158</v>
      </c>
      <c r="LH169" s="96" t="s">
        <v>1280</v>
      </c>
      <c r="LI169" s="96" t="s">
        <v>1280</v>
      </c>
      <c r="LJ169" s="96" t="s">
        <v>1280</v>
      </c>
      <c r="LK169" s="96" t="s">
        <v>1280</v>
      </c>
      <c r="LL169">
        <v>89</v>
      </c>
      <c r="LM169" s="96" t="s">
        <v>1280</v>
      </c>
      <c r="LN169" s="96" t="s">
        <v>1280</v>
      </c>
      <c r="LO169" s="96" t="s">
        <v>1280</v>
      </c>
      <c r="LP169">
        <v>14</v>
      </c>
      <c r="LQ169" s="96" t="s">
        <v>1280</v>
      </c>
      <c r="LR169" s="96" t="s">
        <v>1280</v>
      </c>
      <c r="LS169">
        <v>13</v>
      </c>
      <c r="LT169" s="96" t="s">
        <v>1280</v>
      </c>
      <c r="LU169" s="96" t="s">
        <v>1280</v>
      </c>
      <c r="LV169" s="96" t="s">
        <v>1280</v>
      </c>
      <c r="LW169" s="96" t="s">
        <v>1280</v>
      </c>
      <c r="LX169" s="96" t="s">
        <v>1280</v>
      </c>
      <c r="LY169" s="96" t="s">
        <v>1280</v>
      </c>
      <c r="LZ169" s="96" t="s">
        <v>1280</v>
      </c>
      <c r="MA169" s="96" t="s">
        <v>1280</v>
      </c>
      <c r="MB169">
        <v>13</v>
      </c>
      <c r="MC169" s="96" t="s">
        <v>1280</v>
      </c>
      <c r="MD169" s="96" t="s">
        <v>1280</v>
      </c>
      <c r="ME169">
        <v>12</v>
      </c>
      <c r="MF169">
        <v>12</v>
      </c>
      <c r="MG169">
        <v>19</v>
      </c>
      <c r="MH169" s="96" t="s">
        <v>1280</v>
      </c>
      <c r="MI169" s="96" t="s">
        <v>1280</v>
      </c>
      <c r="MJ169">
        <v>19</v>
      </c>
      <c r="MK169" s="96" t="s">
        <v>1280</v>
      </c>
      <c r="ML169" s="96" t="s">
        <v>1280</v>
      </c>
      <c r="MM169" s="96" t="s">
        <v>1280</v>
      </c>
      <c r="MN169">
        <v>22</v>
      </c>
      <c r="MO169">
        <v>120</v>
      </c>
      <c r="MP169" s="96" t="s">
        <v>1280</v>
      </c>
      <c r="MQ169" s="96" t="s">
        <v>1280</v>
      </c>
      <c r="MR169" s="96" t="s">
        <v>1280</v>
      </c>
      <c r="MS169" s="96" t="s">
        <v>1280</v>
      </c>
      <c r="MT169" s="96" t="s">
        <v>1280</v>
      </c>
      <c r="MU169" s="96" t="s">
        <v>1280</v>
      </c>
      <c r="MV169" s="96" t="s">
        <v>1280</v>
      </c>
      <c r="MW169" s="96" t="s">
        <v>1280</v>
      </c>
      <c r="MX169" s="96" t="s">
        <v>1280</v>
      </c>
      <c r="MY169">
        <v>222</v>
      </c>
      <c r="MZ169">
        <v>13</v>
      </c>
      <c r="NA169" s="96" t="s">
        <v>1280</v>
      </c>
      <c r="NB169" s="96" t="s">
        <v>1280</v>
      </c>
      <c r="NC169" s="96" t="s">
        <v>1280</v>
      </c>
      <c r="ND169" s="96" t="s">
        <v>1280</v>
      </c>
      <c r="NE169" s="96" t="s">
        <v>1280</v>
      </c>
      <c r="NF169" s="96" t="s">
        <v>1280</v>
      </c>
      <c r="NG169" s="96" t="s">
        <v>1280</v>
      </c>
      <c r="NH169" s="96" t="s">
        <v>1280</v>
      </c>
      <c r="NI169">
        <v>64</v>
      </c>
      <c r="NJ169">
        <v>227</v>
      </c>
      <c r="NK169" s="96" t="s">
        <v>1280</v>
      </c>
      <c r="NL169" s="96" t="s">
        <v>1280</v>
      </c>
      <c r="NM169" s="96" t="s">
        <v>1280</v>
      </c>
      <c r="NN169" s="96" t="s">
        <v>1280</v>
      </c>
      <c r="NO169" s="96" t="s">
        <v>1280</v>
      </c>
      <c r="NP169">
        <v>41</v>
      </c>
      <c r="NQ169" s="96" t="s">
        <v>1280</v>
      </c>
      <c r="NR169" s="96" t="s">
        <v>1280</v>
      </c>
      <c r="NS169" s="96" t="s">
        <v>1280</v>
      </c>
      <c r="NT169">
        <v>12</v>
      </c>
      <c r="NU169" s="96" t="s">
        <v>1280</v>
      </c>
      <c r="NV169" s="96" t="s">
        <v>1280</v>
      </c>
      <c r="NW169" s="96" t="s">
        <v>1280</v>
      </c>
      <c r="NX169">
        <v>17</v>
      </c>
      <c r="NY169" s="96" t="s">
        <v>1280</v>
      </c>
      <c r="NZ169" s="96" t="s">
        <v>1280</v>
      </c>
      <c r="OA169" s="96" t="s">
        <v>1280</v>
      </c>
      <c r="OB169" s="96" t="s">
        <v>1280</v>
      </c>
      <c r="OC169" s="96" t="s">
        <v>1280</v>
      </c>
      <c r="OD169" s="96" t="s">
        <v>1280</v>
      </c>
      <c r="OE169" s="96" t="s">
        <v>1280</v>
      </c>
      <c r="OF169" s="96" t="s">
        <v>1280</v>
      </c>
      <c r="OG169" s="96" t="s">
        <v>1280</v>
      </c>
      <c r="OH169" s="96" t="s">
        <v>1280</v>
      </c>
      <c r="OI169" s="96" t="s">
        <v>1280</v>
      </c>
      <c r="OJ169">
        <v>15</v>
      </c>
      <c r="OK169" s="96" t="s">
        <v>1280</v>
      </c>
      <c r="OM169" s="96" t="s">
        <v>1280</v>
      </c>
      <c r="ON169" s="96" t="s">
        <v>1280</v>
      </c>
      <c r="OO169" s="96" t="s">
        <v>1280</v>
      </c>
      <c r="OP169" s="96" t="s">
        <v>1280</v>
      </c>
      <c r="OQ169" s="96" t="s">
        <v>1280</v>
      </c>
      <c r="OR169">
        <v>15</v>
      </c>
      <c r="OS169" s="96" t="s">
        <v>1280</v>
      </c>
      <c r="OT169" s="96" t="s">
        <v>1280</v>
      </c>
      <c r="OU169" s="96" t="s">
        <v>1280</v>
      </c>
      <c r="OV169" s="175"/>
      <c r="OW169" s="160">
        <f t="shared" si="24"/>
        <v>3124</v>
      </c>
      <c r="OX169" s="169"/>
      <c r="OZ169" s="169"/>
      <c r="PA169" s="146"/>
      <c r="PB169" s="146"/>
      <c r="PC169" s="146"/>
      <c r="PD169" s="146"/>
      <c r="PE169" s="146"/>
      <c r="PF169" s="146"/>
      <c r="PG169" s="146"/>
      <c r="PH169" s="146"/>
      <c r="PI169" s="146"/>
      <c r="PJ169" s="146"/>
      <c r="PK169" s="146"/>
      <c r="PL169" s="146"/>
      <c r="PM169" s="146"/>
      <c r="PN169" s="146"/>
      <c r="PO169" s="146"/>
      <c r="PP169" s="146"/>
      <c r="PQ169" s="146"/>
      <c r="PR169" s="146"/>
      <c r="PS169" s="146"/>
      <c r="PT169" s="146"/>
      <c r="PU169" s="146"/>
    </row>
    <row r="170" spans="1:437">
      <c r="A170" t="s">
        <v>1274</v>
      </c>
      <c r="B170" s="96" t="s">
        <v>1280</v>
      </c>
      <c r="C170">
        <v>16</v>
      </c>
      <c r="D170" s="96" t="s">
        <v>1280</v>
      </c>
      <c r="E170">
        <v>84</v>
      </c>
      <c r="F170">
        <v>34</v>
      </c>
      <c r="G170">
        <v>65</v>
      </c>
      <c r="H170">
        <v>17</v>
      </c>
      <c r="I170" s="96" t="s">
        <v>1280</v>
      </c>
      <c r="J170" s="96" t="s">
        <v>1280</v>
      </c>
      <c r="K170" s="96" t="s">
        <v>1280</v>
      </c>
      <c r="L170" s="96" t="s">
        <v>1280</v>
      </c>
      <c r="M170" s="96" t="s">
        <v>1280</v>
      </c>
      <c r="N170">
        <v>16</v>
      </c>
      <c r="O170" s="96" t="s">
        <v>1280</v>
      </c>
      <c r="P170" s="96" t="s">
        <v>1280</v>
      </c>
      <c r="Q170" s="96" t="s">
        <v>1280</v>
      </c>
      <c r="R170">
        <v>19</v>
      </c>
      <c r="S170">
        <v>30</v>
      </c>
      <c r="T170" s="96" t="s">
        <v>1280</v>
      </c>
      <c r="U170" s="96" t="s">
        <v>1280</v>
      </c>
      <c r="V170">
        <v>21</v>
      </c>
      <c r="W170">
        <v>17</v>
      </c>
      <c r="X170">
        <v>22</v>
      </c>
      <c r="Y170">
        <v>45</v>
      </c>
      <c r="Z170">
        <v>127</v>
      </c>
      <c r="AA170">
        <v>27</v>
      </c>
      <c r="AB170">
        <v>21</v>
      </c>
      <c r="AC170">
        <v>12</v>
      </c>
      <c r="AD170">
        <v>350</v>
      </c>
      <c r="AE170">
        <v>221</v>
      </c>
      <c r="AF170" s="96" t="s">
        <v>1280</v>
      </c>
      <c r="AG170" s="96" t="s">
        <v>1280</v>
      </c>
      <c r="AH170">
        <v>18</v>
      </c>
      <c r="AI170">
        <v>18</v>
      </c>
      <c r="AJ170" s="96" t="s">
        <v>1280</v>
      </c>
      <c r="AK170">
        <v>12</v>
      </c>
      <c r="AL170">
        <v>22</v>
      </c>
      <c r="AM170">
        <v>21</v>
      </c>
      <c r="AN170" s="96" t="s">
        <v>1280</v>
      </c>
      <c r="AO170">
        <v>31</v>
      </c>
      <c r="AP170">
        <v>29</v>
      </c>
      <c r="AQ170">
        <v>17</v>
      </c>
      <c r="AR170">
        <v>26</v>
      </c>
      <c r="AS170">
        <v>16</v>
      </c>
      <c r="AT170">
        <v>28</v>
      </c>
      <c r="AU170" s="96" t="s">
        <v>1280</v>
      </c>
      <c r="AV170">
        <v>35</v>
      </c>
      <c r="AW170">
        <v>52</v>
      </c>
      <c r="AX170" s="96" t="s">
        <v>1280</v>
      </c>
      <c r="AY170" s="96" t="s">
        <v>1280</v>
      </c>
      <c r="AZ170">
        <v>53</v>
      </c>
      <c r="BA170">
        <v>29</v>
      </c>
      <c r="BB170" s="96" t="s">
        <v>1280</v>
      </c>
      <c r="BC170" s="96" t="s">
        <v>1280</v>
      </c>
      <c r="BD170">
        <v>34</v>
      </c>
      <c r="BE170" s="96" t="s">
        <v>1280</v>
      </c>
      <c r="BF170">
        <v>28</v>
      </c>
      <c r="BG170" s="96" t="s">
        <v>1280</v>
      </c>
      <c r="BH170" s="96" t="s">
        <v>1280</v>
      </c>
      <c r="BI170" s="96" t="s">
        <v>1280</v>
      </c>
      <c r="BJ170">
        <v>179</v>
      </c>
      <c r="BK170">
        <v>135</v>
      </c>
      <c r="BL170">
        <v>66</v>
      </c>
      <c r="BM170" s="96" t="s">
        <v>1280</v>
      </c>
      <c r="BN170">
        <v>13</v>
      </c>
      <c r="BO170">
        <v>38</v>
      </c>
      <c r="BP170" s="96" t="s">
        <v>1280</v>
      </c>
      <c r="BQ170">
        <v>45</v>
      </c>
      <c r="BR170">
        <v>46</v>
      </c>
      <c r="BS170">
        <v>18</v>
      </c>
      <c r="BT170">
        <v>14</v>
      </c>
      <c r="BU170">
        <v>43</v>
      </c>
      <c r="BV170">
        <v>26</v>
      </c>
      <c r="BW170">
        <v>17</v>
      </c>
      <c r="BX170" s="96" t="s">
        <v>1280</v>
      </c>
      <c r="BY170">
        <v>19</v>
      </c>
      <c r="BZ170" s="96" t="s">
        <v>1280</v>
      </c>
      <c r="CA170">
        <v>29</v>
      </c>
      <c r="CB170" s="96" t="s">
        <v>1280</v>
      </c>
      <c r="CC170">
        <v>46</v>
      </c>
      <c r="CD170">
        <v>42</v>
      </c>
      <c r="CE170">
        <v>64</v>
      </c>
      <c r="CF170">
        <v>45</v>
      </c>
      <c r="CG170">
        <v>25</v>
      </c>
      <c r="CH170" s="96" t="s">
        <v>1280</v>
      </c>
      <c r="CI170">
        <v>33</v>
      </c>
      <c r="CJ170">
        <v>32</v>
      </c>
      <c r="CK170">
        <v>13</v>
      </c>
      <c r="CL170">
        <v>17</v>
      </c>
      <c r="CM170">
        <v>42</v>
      </c>
      <c r="CN170">
        <v>71</v>
      </c>
      <c r="CO170" s="96" t="s">
        <v>1280</v>
      </c>
      <c r="CP170">
        <v>49</v>
      </c>
      <c r="CQ170">
        <v>21</v>
      </c>
      <c r="CR170">
        <v>31</v>
      </c>
      <c r="CS170">
        <v>42</v>
      </c>
      <c r="CT170">
        <v>19</v>
      </c>
      <c r="CU170">
        <v>45</v>
      </c>
      <c r="CV170">
        <v>43</v>
      </c>
      <c r="CW170">
        <v>12</v>
      </c>
      <c r="CX170">
        <v>28</v>
      </c>
      <c r="CY170">
        <v>34</v>
      </c>
      <c r="CZ170">
        <v>105</v>
      </c>
      <c r="DA170">
        <v>71</v>
      </c>
      <c r="DB170">
        <v>19</v>
      </c>
      <c r="DC170" s="96" t="s">
        <v>1280</v>
      </c>
      <c r="DD170" s="96" t="s">
        <v>1280</v>
      </c>
      <c r="DE170">
        <v>49</v>
      </c>
      <c r="DF170" s="96" t="s">
        <v>1280</v>
      </c>
      <c r="DG170">
        <v>49</v>
      </c>
      <c r="DH170">
        <v>22</v>
      </c>
      <c r="DI170" s="96" t="s">
        <v>1280</v>
      </c>
      <c r="DJ170">
        <v>22</v>
      </c>
      <c r="DK170">
        <v>92</v>
      </c>
      <c r="DL170">
        <v>11</v>
      </c>
      <c r="DM170">
        <v>13</v>
      </c>
      <c r="DN170">
        <v>23</v>
      </c>
      <c r="DO170">
        <v>36</v>
      </c>
      <c r="DP170" s="96" t="s">
        <v>1280</v>
      </c>
      <c r="DQ170">
        <v>14</v>
      </c>
      <c r="DR170" s="96" t="s">
        <v>1280</v>
      </c>
      <c r="DS170" s="96" t="s">
        <v>1280</v>
      </c>
      <c r="DT170">
        <v>78</v>
      </c>
      <c r="DU170" s="96" t="s">
        <v>1280</v>
      </c>
      <c r="DW170">
        <v>36</v>
      </c>
      <c r="DX170">
        <v>39</v>
      </c>
      <c r="DY170" s="96" t="s">
        <v>1280</v>
      </c>
      <c r="DZ170">
        <v>25</v>
      </c>
      <c r="EA170">
        <v>74</v>
      </c>
      <c r="EC170">
        <v>35</v>
      </c>
      <c r="ED170" s="96" t="s">
        <v>1280</v>
      </c>
      <c r="EE170" s="96" t="s">
        <v>1280</v>
      </c>
      <c r="EF170" s="96" t="s">
        <v>1280</v>
      </c>
      <c r="EG170" s="96" t="s">
        <v>1280</v>
      </c>
      <c r="EH170">
        <v>25</v>
      </c>
      <c r="EI170">
        <v>64</v>
      </c>
      <c r="EJ170" s="96" t="s">
        <v>1280</v>
      </c>
      <c r="EK170" s="96" t="s">
        <v>1280</v>
      </c>
      <c r="EL170">
        <v>21</v>
      </c>
      <c r="EM170">
        <v>55</v>
      </c>
      <c r="EN170">
        <v>142</v>
      </c>
      <c r="EO170">
        <v>57</v>
      </c>
      <c r="EP170">
        <v>247</v>
      </c>
      <c r="EQ170">
        <v>36</v>
      </c>
      <c r="ER170">
        <v>14</v>
      </c>
      <c r="ES170">
        <v>31</v>
      </c>
      <c r="ET170">
        <v>63</v>
      </c>
      <c r="EU170" s="96" t="s">
        <v>1280</v>
      </c>
      <c r="EV170" s="96" t="s">
        <v>1280</v>
      </c>
      <c r="EW170" s="96" t="s">
        <v>1280</v>
      </c>
      <c r="EX170" s="96" t="s">
        <v>1280</v>
      </c>
      <c r="EY170" s="96" t="s">
        <v>1280</v>
      </c>
      <c r="EZ170" s="96" t="s">
        <v>1280</v>
      </c>
      <c r="FA170">
        <v>35</v>
      </c>
      <c r="FB170">
        <v>43</v>
      </c>
      <c r="FC170" s="96" t="s">
        <v>1280</v>
      </c>
      <c r="FD170">
        <v>11</v>
      </c>
      <c r="FE170">
        <v>70</v>
      </c>
      <c r="FF170">
        <v>35</v>
      </c>
      <c r="FG170">
        <v>13</v>
      </c>
      <c r="FH170" s="96" t="s">
        <v>1280</v>
      </c>
      <c r="FI170" s="96" t="s">
        <v>1280</v>
      </c>
      <c r="FJ170">
        <v>33</v>
      </c>
      <c r="FK170">
        <v>16</v>
      </c>
      <c r="FL170">
        <v>40</v>
      </c>
      <c r="FM170">
        <v>46</v>
      </c>
      <c r="FN170">
        <v>36</v>
      </c>
      <c r="FO170">
        <v>110</v>
      </c>
      <c r="FP170">
        <v>35</v>
      </c>
      <c r="FQ170">
        <v>14</v>
      </c>
      <c r="FR170" s="96" t="s">
        <v>1280</v>
      </c>
      <c r="FS170">
        <v>11</v>
      </c>
      <c r="FT170">
        <v>21</v>
      </c>
      <c r="FU170">
        <v>11</v>
      </c>
      <c r="FV170">
        <v>125</v>
      </c>
      <c r="FW170">
        <v>68</v>
      </c>
      <c r="FX170" s="96" t="s">
        <v>1280</v>
      </c>
      <c r="FY170" s="96" t="s">
        <v>1280</v>
      </c>
      <c r="FZ170" s="96" t="s">
        <v>1280</v>
      </c>
      <c r="GA170">
        <v>14</v>
      </c>
      <c r="GB170">
        <v>58</v>
      </c>
      <c r="GC170">
        <v>12</v>
      </c>
      <c r="GD170">
        <v>300</v>
      </c>
      <c r="GE170" s="96" t="s">
        <v>1280</v>
      </c>
      <c r="GF170" s="96" t="s">
        <v>1280</v>
      </c>
      <c r="GG170" s="96" t="s">
        <v>1280</v>
      </c>
      <c r="GH170" s="96" t="s">
        <v>1280</v>
      </c>
      <c r="GI170" s="96" t="s">
        <v>1280</v>
      </c>
      <c r="GJ170" s="96" t="s">
        <v>1280</v>
      </c>
      <c r="GK170" s="96" t="s">
        <v>1280</v>
      </c>
      <c r="GL170">
        <v>11</v>
      </c>
      <c r="GM170">
        <v>150</v>
      </c>
      <c r="GN170" s="96" t="s">
        <v>1280</v>
      </c>
      <c r="GO170" s="96" t="s">
        <v>1280</v>
      </c>
      <c r="GP170">
        <v>77</v>
      </c>
      <c r="GQ170" s="96" t="s">
        <v>1280</v>
      </c>
      <c r="GR170">
        <v>13</v>
      </c>
      <c r="GS170" s="96" t="s">
        <v>1280</v>
      </c>
      <c r="GT170">
        <v>38</v>
      </c>
      <c r="GU170" s="96" t="s">
        <v>1280</v>
      </c>
      <c r="GV170">
        <v>13</v>
      </c>
      <c r="GW170" s="96" t="s">
        <v>1280</v>
      </c>
      <c r="GX170">
        <v>39</v>
      </c>
      <c r="GY170" s="96" t="s">
        <v>1280</v>
      </c>
      <c r="GZ170">
        <v>24</v>
      </c>
      <c r="HA170">
        <v>205</v>
      </c>
      <c r="HB170" s="96" t="s">
        <v>1280</v>
      </c>
      <c r="HC170" s="96" t="s">
        <v>1280</v>
      </c>
      <c r="HD170" s="96" t="s">
        <v>1280</v>
      </c>
      <c r="HE170">
        <v>36</v>
      </c>
      <c r="HF170">
        <v>48</v>
      </c>
      <c r="HG170">
        <v>37</v>
      </c>
      <c r="HH170">
        <v>16</v>
      </c>
      <c r="HI170">
        <v>39</v>
      </c>
      <c r="HJ170">
        <v>15</v>
      </c>
      <c r="HK170">
        <v>57</v>
      </c>
      <c r="HL170">
        <v>30</v>
      </c>
      <c r="HM170">
        <v>22</v>
      </c>
      <c r="HN170">
        <v>90</v>
      </c>
      <c r="HO170">
        <v>45</v>
      </c>
      <c r="HP170">
        <v>52</v>
      </c>
      <c r="HQ170">
        <v>14</v>
      </c>
      <c r="HR170" s="96" t="s">
        <v>1280</v>
      </c>
      <c r="HS170">
        <v>19</v>
      </c>
      <c r="HT170">
        <v>41</v>
      </c>
      <c r="HU170">
        <v>12</v>
      </c>
      <c r="HV170">
        <v>12</v>
      </c>
      <c r="HW170" s="96" t="s">
        <v>1280</v>
      </c>
      <c r="HX170">
        <v>35</v>
      </c>
      <c r="HY170" s="96" t="s">
        <v>1280</v>
      </c>
      <c r="HZ170" s="96" t="s">
        <v>1280</v>
      </c>
      <c r="IA170">
        <v>27</v>
      </c>
      <c r="IB170" s="96" t="s">
        <v>1280</v>
      </c>
      <c r="IC170" s="96" t="s">
        <v>1280</v>
      </c>
      <c r="ID170" s="96" t="s">
        <v>1280</v>
      </c>
      <c r="IE170">
        <v>24</v>
      </c>
      <c r="IF170" s="96" t="s">
        <v>1280</v>
      </c>
      <c r="IG170" s="96" t="s">
        <v>1280</v>
      </c>
      <c r="IH170">
        <v>22</v>
      </c>
      <c r="II170">
        <v>14</v>
      </c>
      <c r="IJ170" s="96" t="s">
        <v>1280</v>
      </c>
      <c r="IK170" s="96" t="s">
        <v>1280</v>
      </c>
      <c r="IL170">
        <v>54</v>
      </c>
      <c r="IM170" s="96" t="s">
        <v>1280</v>
      </c>
      <c r="IN170" s="96" t="s">
        <v>1280</v>
      </c>
      <c r="IO170">
        <v>12</v>
      </c>
      <c r="IP170">
        <v>63</v>
      </c>
      <c r="IQ170" s="96" t="s">
        <v>1280</v>
      </c>
      <c r="IR170">
        <v>16</v>
      </c>
      <c r="IS170">
        <v>130</v>
      </c>
      <c r="IT170">
        <v>62</v>
      </c>
      <c r="IU170">
        <v>34</v>
      </c>
      <c r="IV170" s="96" t="s">
        <v>1280</v>
      </c>
      <c r="IW170">
        <v>25</v>
      </c>
      <c r="IX170" s="96" t="s">
        <v>1280</v>
      </c>
      <c r="IY170" s="96" t="s">
        <v>1280</v>
      </c>
      <c r="IZ170" s="96" t="s">
        <v>1280</v>
      </c>
      <c r="JA170" s="96" t="s">
        <v>1280</v>
      </c>
      <c r="JB170" s="96" t="s">
        <v>1280</v>
      </c>
      <c r="JC170" s="96" t="s">
        <v>1280</v>
      </c>
      <c r="JD170" s="96" t="s">
        <v>1280</v>
      </c>
      <c r="JE170">
        <v>56</v>
      </c>
      <c r="JF170">
        <v>116</v>
      </c>
      <c r="JG170" s="96" t="s">
        <v>1280</v>
      </c>
      <c r="JH170" s="96" t="s">
        <v>1280</v>
      </c>
      <c r="JI170">
        <v>137</v>
      </c>
      <c r="JJ170">
        <v>31</v>
      </c>
      <c r="JK170">
        <v>70</v>
      </c>
      <c r="JL170">
        <v>32</v>
      </c>
      <c r="JM170">
        <v>53</v>
      </c>
      <c r="JN170">
        <v>63</v>
      </c>
      <c r="JO170">
        <v>124</v>
      </c>
      <c r="JP170">
        <v>99</v>
      </c>
      <c r="JQ170">
        <v>18</v>
      </c>
      <c r="JR170">
        <v>22</v>
      </c>
      <c r="JS170">
        <v>117</v>
      </c>
      <c r="JT170">
        <v>31</v>
      </c>
      <c r="JU170">
        <v>60</v>
      </c>
      <c r="JV170">
        <v>190</v>
      </c>
      <c r="JW170">
        <v>91</v>
      </c>
      <c r="JX170" s="96" t="s">
        <v>1280</v>
      </c>
      <c r="JY170">
        <v>21</v>
      </c>
      <c r="JZ170" s="96" t="s">
        <v>1280</v>
      </c>
      <c r="KA170" s="96" t="s">
        <v>1280</v>
      </c>
      <c r="KB170">
        <v>14</v>
      </c>
      <c r="KC170">
        <v>33</v>
      </c>
      <c r="KD170" s="96" t="s">
        <v>1280</v>
      </c>
      <c r="KE170" s="96" t="s">
        <v>1280</v>
      </c>
      <c r="KF170" s="96" t="s">
        <v>1280</v>
      </c>
      <c r="KG170">
        <v>12</v>
      </c>
      <c r="KH170">
        <v>11</v>
      </c>
      <c r="KI170" s="96" t="s">
        <v>1280</v>
      </c>
      <c r="KJ170">
        <v>27</v>
      </c>
      <c r="KK170" s="96" t="s">
        <v>1280</v>
      </c>
      <c r="KL170" s="96" t="s">
        <v>1280</v>
      </c>
      <c r="KM170" s="96" t="s">
        <v>1280</v>
      </c>
      <c r="KN170" s="96" t="s">
        <v>1280</v>
      </c>
      <c r="KO170" s="96" t="s">
        <v>1280</v>
      </c>
      <c r="KP170" s="96" t="s">
        <v>1280</v>
      </c>
      <c r="KQ170" s="96" t="s">
        <v>1280</v>
      </c>
      <c r="KR170" s="96" t="s">
        <v>1280</v>
      </c>
      <c r="KS170" s="96" t="s">
        <v>1280</v>
      </c>
      <c r="KT170">
        <v>155</v>
      </c>
      <c r="KU170" s="96" t="s">
        <v>1280</v>
      </c>
      <c r="KV170" s="96" t="s">
        <v>1280</v>
      </c>
      <c r="KW170" s="96" t="s">
        <v>1280</v>
      </c>
      <c r="KX170">
        <v>16</v>
      </c>
      <c r="KY170">
        <v>12</v>
      </c>
      <c r="KZ170" s="96" t="s">
        <v>1280</v>
      </c>
      <c r="LA170">
        <v>22</v>
      </c>
      <c r="LB170">
        <v>19</v>
      </c>
      <c r="LC170">
        <v>28</v>
      </c>
      <c r="LD170">
        <v>70</v>
      </c>
      <c r="LE170" s="96" t="s">
        <v>1280</v>
      </c>
      <c r="LF170" s="96" t="s">
        <v>1280</v>
      </c>
      <c r="LG170">
        <v>134</v>
      </c>
      <c r="LH170" s="96" t="s">
        <v>1280</v>
      </c>
      <c r="LI170" s="96" t="s">
        <v>1280</v>
      </c>
      <c r="LJ170">
        <v>103</v>
      </c>
      <c r="LK170" s="96" t="s">
        <v>1280</v>
      </c>
      <c r="LL170" s="96" t="s">
        <v>1280</v>
      </c>
      <c r="LM170" s="96" t="s">
        <v>1280</v>
      </c>
      <c r="LN170" s="96" t="s">
        <v>1280</v>
      </c>
      <c r="LO170">
        <v>19</v>
      </c>
      <c r="LP170">
        <v>147</v>
      </c>
      <c r="LQ170">
        <v>15</v>
      </c>
      <c r="LR170" s="96" t="s">
        <v>1280</v>
      </c>
      <c r="LS170">
        <v>19</v>
      </c>
      <c r="LT170" s="96" t="s">
        <v>1280</v>
      </c>
      <c r="LU170">
        <v>69</v>
      </c>
      <c r="LV170">
        <v>11</v>
      </c>
      <c r="LW170" s="96" t="s">
        <v>1280</v>
      </c>
      <c r="LX170">
        <v>16</v>
      </c>
      <c r="LY170">
        <v>15</v>
      </c>
      <c r="LZ170">
        <v>84</v>
      </c>
      <c r="MA170" s="96" t="s">
        <v>1280</v>
      </c>
      <c r="MB170" s="96" t="s">
        <v>1280</v>
      </c>
      <c r="MC170" s="96" t="s">
        <v>1280</v>
      </c>
      <c r="MD170" s="96" t="s">
        <v>1280</v>
      </c>
      <c r="ME170" s="96" t="s">
        <v>1280</v>
      </c>
      <c r="MF170" s="96" t="s">
        <v>1280</v>
      </c>
      <c r="MG170" s="96" t="s">
        <v>1280</v>
      </c>
      <c r="MH170" s="96" t="s">
        <v>1280</v>
      </c>
      <c r="MI170" s="96" t="s">
        <v>1280</v>
      </c>
      <c r="MJ170">
        <v>35</v>
      </c>
      <c r="MK170" s="96" t="s">
        <v>1280</v>
      </c>
      <c r="ML170" s="96" t="s">
        <v>1280</v>
      </c>
      <c r="MM170">
        <v>20</v>
      </c>
      <c r="MN170">
        <v>18</v>
      </c>
      <c r="MO170">
        <v>334</v>
      </c>
      <c r="MP170">
        <v>14</v>
      </c>
      <c r="MQ170" s="96" t="s">
        <v>1280</v>
      </c>
      <c r="MR170">
        <v>16</v>
      </c>
      <c r="MS170">
        <v>43</v>
      </c>
      <c r="MT170" s="96" t="s">
        <v>1280</v>
      </c>
      <c r="MU170" s="96" t="s">
        <v>1280</v>
      </c>
      <c r="MV170">
        <v>27</v>
      </c>
      <c r="MW170">
        <v>11</v>
      </c>
      <c r="MX170">
        <v>54</v>
      </c>
      <c r="MY170" s="96" t="s">
        <v>1280</v>
      </c>
      <c r="MZ170">
        <v>31</v>
      </c>
      <c r="NA170" s="96" t="s">
        <v>1280</v>
      </c>
      <c r="NB170" s="96" t="s">
        <v>1280</v>
      </c>
      <c r="NC170" s="96" t="s">
        <v>1280</v>
      </c>
      <c r="ND170">
        <v>11</v>
      </c>
      <c r="NE170">
        <v>13</v>
      </c>
      <c r="NF170" s="96" t="s">
        <v>1280</v>
      </c>
      <c r="NG170">
        <v>40</v>
      </c>
      <c r="NH170">
        <v>18</v>
      </c>
      <c r="NI170" s="96" t="s">
        <v>1280</v>
      </c>
      <c r="NJ170" s="96" t="s">
        <v>1280</v>
      </c>
      <c r="NK170">
        <v>43</v>
      </c>
      <c r="NL170" s="96" t="s">
        <v>1280</v>
      </c>
      <c r="NM170">
        <v>118</v>
      </c>
      <c r="NN170">
        <v>76</v>
      </c>
      <c r="NO170" s="96" t="s">
        <v>1280</v>
      </c>
      <c r="NP170" s="96" t="s">
        <v>1280</v>
      </c>
      <c r="NQ170">
        <v>23</v>
      </c>
      <c r="NR170" s="96" t="s">
        <v>1280</v>
      </c>
      <c r="NS170" s="96" t="s">
        <v>1280</v>
      </c>
      <c r="NT170" s="96" t="s">
        <v>1280</v>
      </c>
      <c r="NU170">
        <v>95</v>
      </c>
      <c r="NV170" s="96" t="s">
        <v>1280</v>
      </c>
      <c r="NW170">
        <v>23</v>
      </c>
      <c r="NX170">
        <v>58</v>
      </c>
      <c r="NY170" s="96" t="s">
        <v>1280</v>
      </c>
      <c r="NZ170" s="96" t="s">
        <v>1280</v>
      </c>
      <c r="OA170">
        <v>33</v>
      </c>
      <c r="OB170">
        <v>193</v>
      </c>
      <c r="OC170">
        <v>176</v>
      </c>
      <c r="OD170">
        <v>12</v>
      </c>
      <c r="OE170" s="96" t="s">
        <v>1280</v>
      </c>
      <c r="OF170">
        <v>53</v>
      </c>
      <c r="OG170">
        <v>23</v>
      </c>
      <c r="OH170">
        <v>21</v>
      </c>
      <c r="OI170" s="96" t="s">
        <v>1280</v>
      </c>
      <c r="OJ170">
        <v>21</v>
      </c>
      <c r="OK170">
        <v>22</v>
      </c>
      <c r="OM170">
        <v>43</v>
      </c>
      <c r="ON170" s="96" t="s">
        <v>1280</v>
      </c>
      <c r="OO170">
        <v>13</v>
      </c>
      <c r="OP170" s="96" t="s">
        <v>1280</v>
      </c>
      <c r="OQ170">
        <v>122</v>
      </c>
      <c r="OR170">
        <v>62</v>
      </c>
      <c r="OS170">
        <v>11</v>
      </c>
      <c r="OT170" s="96" t="s">
        <v>1280</v>
      </c>
      <c r="OU170" s="96" t="s">
        <v>1280</v>
      </c>
      <c r="OV170" s="175"/>
      <c r="OW170" s="160">
        <f t="shared" si="24"/>
        <v>11761</v>
      </c>
      <c r="OX170" s="169"/>
      <c r="OZ170" s="169"/>
      <c r="PA170" s="146"/>
      <c r="PB170" s="146"/>
      <c r="PC170" s="146"/>
      <c r="PD170" s="146"/>
      <c r="PE170" s="146"/>
      <c r="PF170" s="146"/>
      <c r="PG170" s="146"/>
      <c r="PH170" s="146"/>
      <c r="PI170" s="146"/>
      <c r="PJ170" s="146"/>
      <c r="PK170" s="146"/>
      <c r="PL170" s="146"/>
      <c r="PM170" s="146"/>
      <c r="PN170" s="146"/>
      <c r="PO170" s="146"/>
      <c r="PP170" s="146"/>
      <c r="PQ170" s="146"/>
      <c r="PR170" s="146"/>
      <c r="PS170" s="146"/>
      <c r="PT170" s="146"/>
      <c r="PU170" s="146"/>
    </row>
    <row r="171" spans="1:437">
      <c r="A171" t="s">
        <v>1275</v>
      </c>
      <c r="B171">
        <v>20</v>
      </c>
      <c r="C171">
        <v>622</v>
      </c>
      <c r="D171">
        <v>29</v>
      </c>
      <c r="E171">
        <v>1723</v>
      </c>
      <c r="F171">
        <v>421</v>
      </c>
      <c r="G171">
        <v>1038</v>
      </c>
      <c r="H171">
        <v>168</v>
      </c>
      <c r="I171">
        <v>90</v>
      </c>
      <c r="J171">
        <v>98</v>
      </c>
      <c r="K171">
        <v>21</v>
      </c>
      <c r="L171">
        <v>260</v>
      </c>
      <c r="M171">
        <v>213</v>
      </c>
      <c r="N171">
        <v>76</v>
      </c>
      <c r="O171" s="96" t="s">
        <v>1280</v>
      </c>
      <c r="P171" s="96" t="s">
        <v>1280</v>
      </c>
      <c r="Q171">
        <v>82</v>
      </c>
      <c r="R171">
        <v>78</v>
      </c>
      <c r="S171">
        <v>730</v>
      </c>
      <c r="T171">
        <v>468</v>
      </c>
      <c r="U171">
        <v>63</v>
      </c>
      <c r="V171">
        <v>186</v>
      </c>
      <c r="W171">
        <v>88</v>
      </c>
      <c r="X171">
        <v>171</v>
      </c>
      <c r="Y171">
        <v>300</v>
      </c>
      <c r="Z171">
        <v>394</v>
      </c>
      <c r="AA171">
        <v>368</v>
      </c>
      <c r="AB171">
        <v>270</v>
      </c>
      <c r="AC171">
        <v>394</v>
      </c>
      <c r="AD171">
        <v>2058</v>
      </c>
      <c r="AE171">
        <v>1875</v>
      </c>
      <c r="AF171">
        <v>241</v>
      </c>
      <c r="AG171">
        <v>98</v>
      </c>
      <c r="AH171">
        <v>109</v>
      </c>
      <c r="AI171">
        <v>94</v>
      </c>
      <c r="AJ171">
        <v>72</v>
      </c>
      <c r="AK171">
        <v>78</v>
      </c>
      <c r="AL171">
        <v>122</v>
      </c>
      <c r="AM171">
        <v>166</v>
      </c>
      <c r="AN171">
        <v>105</v>
      </c>
      <c r="AO171">
        <v>187</v>
      </c>
      <c r="AP171">
        <v>167</v>
      </c>
      <c r="AQ171">
        <v>110</v>
      </c>
      <c r="AR171">
        <v>126</v>
      </c>
      <c r="AS171">
        <v>79</v>
      </c>
      <c r="AT171">
        <v>113</v>
      </c>
      <c r="AU171">
        <v>76</v>
      </c>
      <c r="AV171">
        <v>102</v>
      </c>
      <c r="AW171">
        <v>609</v>
      </c>
      <c r="AX171">
        <v>99</v>
      </c>
      <c r="AY171">
        <v>70</v>
      </c>
      <c r="AZ171">
        <v>263</v>
      </c>
      <c r="BA171">
        <v>161</v>
      </c>
      <c r="BB171">
        <v>16</v>
      </c>
      <c r="BC171">
        <v>17</v>
      </c>
      <c r="BD171">
        <v>426</v>
      </c>
      <c r="BE171">
        <v>47</v>
      </c>
      <c r="BF171">
        <v>250</v>
      </c>
      <c r="BG171">
        <v>47</v>
      </c>
      <c r="BH171">
        <v>119</v>
      </c>
      <c r="BI171">
        <v>94</v>
      </c>
      <c r="BJ171">
        <v>1237</v>
      </c>
      <c r="BK171">
        <v>631</v>
      </c>
      <c r="BL171">
        <v>91</v>
      </c>
      <c r="BM171">
        <v>27</v>
      </c>
      <c r="BN171">
        <v>93</v>
      </c>
      <c r="BO171">
        <v>245</v>
      </c>
      <c r="BP171">
        <v>131</v>
      </c>
      <c r="BQ171">
        <v>309</v>
      </c>
      <c r="BR171">
        <v>357</v>
      </c>
      <c r="BS171">
        <v>127</v>
      </c>
      <c r="BT171">
        <v>79</v>
      </c>
      <c r="BU171">
        <v>273</v>
      </c>
      <c r="BV171">
        <v>148</v>
      </c>
      <c r="BW171">
        <v>113</v>
      </c>
      <c r="BX171">
        <v>34</v>
      </c>
      <c r="BY171">
        <v>181</v>
      </c>
      <c r="BZ171">
        <v>73</v>
      </c>
      <c r="CA171">
        <v>126</v>
      </c>
      <c r="CB171">
        <v>62</v>
      </c>
      <c r="CC171">
        <v>65</v>
      </c>
      <c r="CD171">
        <v>299</v>
      </c>
      <c r="CE171">
        <v>147</v>
      </c>
      <c r="CF171">
        <v>219</v>
      </c>
      <c r="CG171">
        <v>59</v>
      </c>
      <c r="CH171">
        <v>104</v>
      </c>
      <c r="CI171">
        <v>33</v>
      </c>
      <c r="CJ171">
        <v>38</v>
      </c>
      <c r="CK171">
        <v>104</v>
      </c>
      <c r="CL171">
        <v>62</v>
      </c>
      <c r="CM171">
        <v>299</v>
      </c>
      <c r="CN171">
        <v>162</v>
      </c>
      <c r="CO171">
        <v>39</v>
      </c>
      <c r="CP171">
        <v>67</v>
      </c>
      <c r="CQ171">
        <v>75</v>
      </c>
      <c r="CR171">
        <v>74</v>
      </c>
      <c r="CS171">
        <v>221</v>
      </c>
      <c r="CT171">
        <v>57</v>
      </c>
      <c r="CU171">
        <v>59</v>
      </c>
      <c r="CV171">
        <v>127</v>
      </c>
      <c r="CW171">
        <v>62</v>
      </c>
      <c r="CX171">
        <v>22</v>
      </c>
      <c r="CY171">
        <v>66</v>
      </c>
      <c r="CZ171">
        <v>201</v>
      </c>
      <c r="DA171">
        <v>173</v>
      </c>
      <c r="DB171">
        <v>172</v>
      </c>
      <c r="DC171">
        <v>114</v>
      </c>
      <c r="DD171">
        <v>37</v>
      </c>
      <c r="DE171">
        <v>426</v>
      </c>
      <c r="DF171">
        <v>23</v>
      </c>
      <c r="DG171">
        <v>292</v>
      </c>
      <c r="DH171">
        <v>152</v>
      </c>
      <c r="DI171">
        <v>26</v>
      </c>
      <c r="DJ171">
        <v>61</v>
      </c>
      <c r="DK171">
        <v>268</v>
      </c>
      <c r="DL171">
        <v>96</v>
      </c>
      <c r="DM171">
        <v>156</v>
      </c>
      <c r="DN171">
        <v>109</v>
      </c>
      <c r="DO171">
        <v>392</v>
      </c>
      <c r="DP171">
        <v>69</v>
      </c>
      <c r="DQ171">
        <v>181</v>
      </c>
      <c r="DR171" s="96" t="s">
        <v>1280</v>
      </c>
      <c r="DS171" s="96" t="s">
        <v>1280</v>
      </c>
      <c r="DT171">
        <v>481</v>
      </c>
      <c r="DU171">
        <v>149</v>
      </c>
      <c r="DW171">
        <v>853</v>
      </c>
      <c r="DX171">
        <v>108</v>
      </c>
      <c r="DY171">
        <v>32</v>
      </c>
      <c r="DZ171">
        <v>69</v>
      </c>
      <c r="EA171">
        <v>299</v>
      </c>
      <c r="EC171">
        <v>123</v>
      </c>
      <c r="ED171">
        <v>59</v>
      </c>
      <c r="EE171">
        <v>162</v>
      </c>
      <c r="EF171">
        <v>35</v>
      </c>
      <c r="EG171">
        <v>77</v>
      </c>
      <c r="EH171">
        <v>112</v>
      </c>
      <c r="EI171">
        <v>198</v>
      </c>
      <c r="EJ171">
        <v>41</v>
      </c>
      <c r="EK171">
        <v>148</v>
      </c>
      <c r="EL171">
        <v>85</v>
      </c>
      <c r="EM171">
        <v>100</v>
      </c>
      <c r="EN171">
        <v>37</v>
      </c>
      <c r="EO171">
        <v>251</v>
      </c>
      <c r="EP171">
        <v>67</v>
      </c>
      <c r="EQ171">
        <v>170</v>
      </c>
      <c r="ER171">
        <v>49</v>
      </c>
      <c r="ES171">
        <v>55</v>
      </c>
      <c r="ET171">
        <v>244</v>
      </c>
      <c r="EU171">
        <v>121</v>
      </c>
      <c r="EV171">
        <v>17</v>
      </c>
      <c r="EW171">
        <v>116</v>
      </c>
      <c r="EX171">
        <v>25</v>
      </c>
      <c r="EY171">
        <v>69</v>
      </c>
      <c r="EZ171">
        <v>17</v>
      </c>
      <c r="FA171">
        <v>349</v>
      </c>
      <c r="FB171">
        <v>118</v>
      </c>
      <c r="FC171">
        <v>338</v>
      </c>
      <c r="FD171">
        <v>148</v>
      </c>
      <c r="FE171">
        <v>340</v>
      </c>
      <c r="FF171">
        <v>275</v>
      </c>
      <c r="FG171">
        <v>22</v>
      </c>
      <c r="FH171">
        <v>100</v>
      </c>
      <c r="FI171">
        <v>122</v>
      </c>
      <c r="FJ171">
        <v>120</v>
      </c>
      <c r="FK171">
        <v>125</v>
      </c>
      <c r="FL171">
        <v>101</v>
      </c>
      <c r="FM171">
        <v>667</v>
      </c>
      <c r="FN171">
        <v>194</v>
      </c>
      <c r="FO171">
        <v>355</v>
      </c>
      <c r="FP171">
        <v>168</v>
      </c>
      <c r="FQ171">
        <v>50</v>
      </c>
      <c r="FR171">
        <v>43</v>
      </c>
      <c r="FS171">
        <v>78</v>
      </c>
      <c r="FT171">
        <v>281</v>
      </c>
      <c r="FU171">
        <v>20</v>
      </c>
      <c r="FV171">
        <v>759</v>
      </c>
      <c r="FW171">
        <v>598</v>
      </c>
      <c r="FX171">
        <v>362</v>
      </c>
      <c r="FY171">
        <v>494</v>
      </c>
      <c r="FZ171">
        <v>50</v>
      </c>
      <c r="GA171">
        <v>156</v>
      </c>
      <c r="GB171">
        <v>213</v>
      </c>
      <c r="GC171">
        <v>128</v>
      </c>
      <c r="GD171">
        <v>782</v>
      </c>
      <c r="GE171">
        <v>49</v>
      </c>
      <c r="GF171">
        <v>42</v>
      </c>
      <c r="GG171">
        <v>20</v>
      </c>
      <c r="GH171" s="96" t="s">
        <v>1280</v>
      </c>
      <c r="GI171" s="96" t="s">
        <v>1280</v>
      </c>
      <c r="GJ171">
        <v>123</v>
      </c>
      <c r="GK171">
        <v>53</v>
      </c>
      <c r="GL171">
        <v>83</v>
      </c>
      <c r="GM171">
        <v>1101</v>
      </c>
      <c r="GN171" s="96" t="s">
        <v>1280</v>
      </c>
      <c r="GO171">
        <v>63</v>
      </c>
      <c r="GP171">
        <v>97</v>
      </c>
      <c r="GQ171">
        <v>98</v>
      </c>
      <c r="GR171">
        <v>162</v>
      </c>
      <c r="GS171">
        <v>14</v>
      </c>
      <c r="GT171">
        <v>178</v>
      </c>
      <c r="GU171">
        <v>63</v>
      </c>
      <c r="GV171">
        <v>1516</v>
      </c>
      <c r="GW171" s="96" t="s">
        <v>1280</v>
      </c>
      <c r="GX171">
        <v>303</v>
      </c>
      <c r="GY171">
        <v>61</v>
      </c>
      <c r="GZ171">
        <v>303</v>
      </c>
      <c r="HA171">
        <v>517</v>
      </c>
      <c r="HB171">
        <v>46</v>
      </c>
      <c r="HC171">
        <v>20</v>
      </c>
      <c r="HD171">
        <v>124</v>
      </c>
      <c r="HE171">
        <v>118</v>
      </c>
      <c r="HF171">
        <v>131</v>
      </c>
      <c r="HG171">
        <v>178</v>
      </c>
      <c r="HH171">
        <v>274</v>
      </c>
      <c r="HI171">
        <v>177</v>
      </c>
      <c r="HJ171">
        <v>149</v>
      </c>
      <c r="HK171">
        <v>416</v>
      </c>
      <c r="HL171">
        <v>182</v>
      </c>
      <c r="HM171">
        <v>175</v>
      </c>
      <c r="HN171">
        <v>341</v>
      </c>
      <c r="HO171">
        <v>814</v>
      </c>
      <c r="HP171">
        <v>326</v>
      </c>
      <c r="HQ171">
        <v>470</v>
      </c>
      <c r="HR171">
        <v>60</v>
      </c>
      <c r="HS171">
        <v>107</v>
      </c>
      <c r="HT171">
        <v>283</v>
      </c>
      <c r="HU171">
        <v>150</v>
      </c>
      <c r="HV171">
        <v>105</v>
      </c>
      <c r="HW171">
        <v>50</v>
      </c>
      <c r="HX171">
        <v>170</v>
      </c>
      <c r="HY171">
        <v>36</v>
      </c>
      <c r="HZ171">
        <v>14</v>
      </c>
      <c r="IA171">
        <v>169</v>
      </c>
      <c r="IB171">
        <v>58</v>
      </c>
      <c r="IC171" s="96" t="s">
        <v>1280</v>
      </c>
      <c r="ID171">
        <v>32</v>
      </c>
      <c r="IE171">
        <v>301</v>
      </c>
      <c r="IF171">
        <v>42</v>
      </c>
      <c r="IG171">
        <v>47</v>
      </c>
      <c r="IH171">
        <v>634</v>
      </c>
      <c r="II171">
        <v>42</v>
      </c>
      <c r="IJ171">
        <v>202</v>
      </c>
      <c r="IK171">
        <v>83</v>
      </c>
      <c r="IL171">
        <v>432</v>
      </c>
      <c r="IM171">
        <v>27</v>
      </c>
      <c r="IN171">
        <v>51</v>
      </c>
      <c r="IO171">
        <v>98</v>
      </c>
      <c r="IP171">
        <v>261</v>
      </c>
      <c r="IQ171">
        <v>163</v>
      </c>
      <c r="IR171">
        <v>121</v>
      </c>
      <c r="IS171">
        <v>135</v>
      </c>
      <c r="IT171">
        <v>106</v>
      </c>
      <c r="IU171">
        <v>212</v>
      </c>
      <c r="IV171">
        <v>49</v>
      </c>
      <c r="IW171">
        <v>69</v>
      </c>
      <c r="IX171">
        <v>16</v>
      </c>
      <c r="IY171" s="96" t="s">
        <v>1280</v>
      </c>
      <c r="IZ171">
        <v>45</v>
      </c>
      <c r="JA171">
        <v>55</v>
      </c>
      <c r="JB171">
        <v>25</v>
      </c>
      <c r="JC171">
        <v>202</v>
      </c>
      <c r="JD171">
        <v>17</v>
      </c>
      <c r="JE171">
        <v>199</v>
      </c>
      <c r="JF171">
        <v>302</v>
      </c>
      <c r="JG171">
        <v>79</v>
      </c>
      <c r="JH171">
        <v>69</v>
      </c>
      <c r="JI171">
        <v>663</v>
      </c>
      <c r="JJ171">
        <v>626</v>
      </c>
      <c r="JK171">
        <v>229</v>
      </c>
      <c r="JL171">
        <v>241</v>
      </c>
      <c r="JM171">
        <v>220</v>
      </c>
      <c r="JN171">
        <v>362</v>
      </c>
      <c r="JO171">
        <v>424</v>
      </c>
      <c r="JP171">
        <v>277</v>
      </c>
      <c r="JQ171">
        <v>416</v>
      </c>
      <c r="JR171">
        <v>105</v>
      </c>
      <c r="JS171">
        <v>874</v>
      </c>
      <c r="JT171">
        <v>279</v>
      </c>
      <c r="JU171">
        <v>475</v>
      </c>
      <c r="JV171">
        <v>569</v>
      </c>
      <c r="JW171">
        <v>1222</v>
      </c>
      <c r="JX171">
        <v>25</v>
      </c>
      <c r="JY171">
        <v>487</v>
      </c>
      <c r="JZ171" s="96" t="s">
        <v>1280</v>
      </c>
      <c r="KA171">
        <v>25</v>
      </c>
      <c r="KB171">
        <v>234</v>
      </c>
      <c r="KC171">
        <v>229</v>
      </c>
      <c r="KD171">
        <v>58</v>
      </c>
      <c r="KE171" s="96" t="s">
        <v>1280</v>
      </c>
      <c r="KF171">
        <v>626</v>
      </c>
      <c r="KG171">
        <v>160</v>
      </c>
      <c r="KH171">
        <v>99</v>
      </c>
      <c r="KI171">
        <v>198</v>
      </c>
      <c r="KJ171">
        <v>38</v>
      </c>
      <c r="KK171">
        <v>22</v>
      </c>
      <c r="KL171">
        <v>38</v>
      </c>
      <c r="KM171">
        <v>177</v>
      </c>
      <c r="KN171">
        <v>189</v>
      </c>
      <c r="KO171">
        <v>32</v>
      </c>
      <c r="KP171">
        <v>71</v>
      </c>
      <c r="KQ171">
        <v>89</v>
      </c>
      <c r="KR171" s="96" t="s">
        <v>1280</v>
      </c>
      <c r="KS171">
        <v>37</v>
      </c>
      <c r="KT171">
        <v>351</v>
      </c>
      <c r="KU171" s="96" t="s">
        <v>1280</v>
      </c>
      <c r="KV171">
        <v>122</v>
      </c>
      <c r="KW171">
        <v>23</v>
      </c>
      <c r="KX171">
        <v>120</v>
      </c>
      <c r="KY171">
        <v>36</v>
      </c>
      <c r="KZ171">
        <v>17</v>
      </c>
      <c r="LA171">
        <v>182</v>
      </c>
      <c r="LB171">
        <v>295</v>
      </c>
      <c r="LC171">
        <v>140</v>
      </c>
      <c r="LD171">
        <v>704</v>
      </c>
      <c r="LE171">
        <v>85</v>
      </c>
      <c r="LF171">
        <v>221</v>
      </c>
      <c r="LG171">
        <v>997</v>
      </c>
      <c r="LH171">
        <v>326</v>
      </c>
      <c r="LI171">
        <v>57</v>
      </c>
      <c r="LJ171">
        <v>1031</v>
      </c>
      <c r="LK171">
        <v>29</v>
      </c>
      <c r="LL171" s="96" t="s">
        <v>1280</v>
      </c>
      <c r="LM171">
        <v>135</v>
      </c>
      <c r="LN171">
        <v>14</v>
      </c>
      <c r="LO171">
        <v>732</v>
      </c>
      <c r="LP171">
        <v>473</v>
      </c>
      <c r="LQ171">
        <v>102</v>
      </c>
      <c r="LR171">
        <v>41</v>
      </c>
      <c r="LS171">
        <v>96</v>
      </c>
      <c r="LT171" s="96" t="s">
        <v>1280</v>
      </c>
      <c r="LU171">
        <v>270</v>
      </c>
      <c r="LV171">
        <v>111</v>
      </c>
      <c r="LW171" s="96" t="s">
        <v>1280</v>
      </c>
      <c r="LX171">
        <v>192</v>
      </c>
      <c r="LY171">
        <v>185</v>
      </c>
      <c r="LZ171">
        <v>354</v>
      </c>
      <c r="MA171">
        <v>93</v>
      </c>
      <c r="MB171">
        <v>23</v>
      </c>
      <c r="MC171">
        <v>141</v>
      </c>
      <c r="MD171">
        <v>66</v>
      </c>
      <c r="ME171">
        <v>129</v>
      </c>
      <c r="MF171">
        <v>375</v>
      </c>
      <c r="MG171">
        <v>63</v>
      </c>
      <c r="MH171">
        <v>30</v>
      </c>
      <c r="MI171">
        <v>87</v>
      </c>
      <c r="MJ171">
        <v>205</v>
      </c>
      <c r="MK171">
        <v>39</v>
      </c>
      <c r="ML171">
        <v>432</v>
      </c>
      <c r="MM171">
        <v>360</v>
      </c>
      <c r="MN171">
        <v>582</v>
      </c>
      <c r="MO171">
        <v>1646</v>
      </c>
      <c r="MP171">
        <v>205</v>
      </c>
      <c r="MQ171">
        <v>141</v>
      </c>
      <c r="MR171">
        <v>217</v>
      </c>
      <c r="MS171">
        <v>134</v>
      </c>
      <c r="MT171">
        <v>62</v>
      </c>
      <c r="MU171">
        <v>34</v>
      </c>
      <c r="MV171">
        <v>124</v>
      </c>
      <c r="MW171">
        <v>28</v>
      </c>
      <c r="MX171">
        <v>46</v>
      </c>
      <c r="MY171">
        <v>34</v>
      </c>
      <c r="MZ171">
        <v>183</v>
      </c>
      <c r="NA171">
        <v>47</v>
      </c>
      <c r="NB171">
        <v>34</v>
      </c>
      <c r="NC171">
        <v>50</v>
      </c>
      <c r="ND171">
        <v>78</v>
      </c>
      <c r="NE171">
        <v>24</v>
      </c>
      <c r="NF171">
        <v>39</v>
      </c>
      <c r="NG171">
        <v>202</v>
      </c>
      <c r="NH171">
        <v>130</v>
      </c>
      <c r="NI171" s="96" t="s">
        <v>1280</v>
      </c>
      <c r="NJ171" s="96" t="s">
        <v>1280</v>
      </c>
      <c r="NK171">
        <v>55</v>
      </c>
      <c r="NL171">
        <v>20</v>
      </c>
      <c r="NM171">
        <v>141</v>
      </c>
      <c r="NN171">
        <v>121</v>
      </c>
      <c r="NO171">
        <v>83</v>
      </c>
      <c r="NP171">
        <v>450</v>
      </c>
      <c r="NQ171">
        <v>274</v>
      </c>
      <c r="NR171">
        <v>37</v>
      </c>
      <c r="NS171">
        <v>32</v>
      </c>
      <c r="NT171">
        <v>46</v>
      </c>
      <c r="NU171">
        <v>630</v>
      </c>
      <c r="NV171">
        <v>87</v>
      </c>
      <c r="NW171">
        <v>47</v>
      </c>
      <c r="NX171">
        <v>463</v>
      </c>
      <c r="NY171" s="96" t="s">
        <v>1280</v>
      </c>
      <c r="NZ171" s="96" t="s">
        <v>1280</v>
      </c>
      <c r="OA171">
        <v>322</v>
      </c>
      <c r="OB171">
        <v>1352</v>
      </c>
      <c r="OC171">
        <v>509</v>
      </c>
      <c r="OD171">
        <v>57</v>
      </c>
      <c r="OE171">
        <v>27</v>
      </c>
      <c r="OF171">
        <v>263</v>
      </c>
      <c r="OG171">
        <v>204</v>
      </c>
      <c r="OH171">
        <v>450</v>
      </c>
      <c r="OI171">
        <v>73</v>
      </c>
      <c r="OJ171">
        <v>272</v>
      </c>
      <c r="OK171">
        <v>147</v>
      </c>
      <c r="OM171">
        <v>284</v>
      </c>
      <c r="ON171">
        <v>25</v>
      </c>
      <c r="OO171">
        <v>81</v>
      </c>
      <c r="OP171">
        <v>17</v>
      </c>
      <c r="OQ171">
        <v>563</v>
      </c>
      <c r="OR171">
        <v>179</v>
      </c>
      <c r="OS171">
        <v>510</v>
      </c>
      <c r="OT171">
        <v>111</v>
      </c>
      <c r="OU171">
        <v>92</v>
      </c>
      <c r="OV171" s="175"/>
      <c r="OW171" s="160">
        <f t="shared" si="24"/>
        <v>83706</v>
      </c>
      <c r="OX171" s="169"/>
      <c r="OZ171" s="169"/>
      <c r="PA171" s="146"/>
      <c r="PB171" s="146"/>
      <c r="PC171" s="146"/>
      <c r="PD171" s="146"/>
      <c r="PE171" s="146"/>
      <c r="PF171" s="146"/>
      <c r="PG171" s="146"/>
      <c r="PH171" s="146"/>
      <c r="PI171" s="146"/>
      <c r="PJ171" s="146"/>
      <c r="PK171" s="146"/>
      <c r="PL171" s="146"/>
      <c r="PM171" s="146"/>
      <c r="PN171" s="146"/>
      <c r="PO171" s="146"/>
      <c r="PP171" s="146"/>
      <c r="PQ171" s="146"/>
      <c r="PR171" s="146"/>
      <c r="PS171" s="146"/>
      <c r="PT171" s="146"/>
      <c r="PU171" s="146"/>
    </row>
    <row r="172" spans="1:437">
      <c r="A172" t="s">
        <v>1276</v>
      </c>
      <c r="B172">
        <v>40</v>
      </c>
      <c r="C172">
        <v>100</v>
      </c>
      <c r="D172">
        <v>79</v>
      </c>
      <c r="E172">
        <v>36</v>
      </c>
      <c r="F172">
        <v>106</v>
      </c>
      <c r="G172">
        <v>32</v>
      </c>
      <c r="H172">
        <v>331</v>
      </c>
      <c r="I172">
        <v>30</v>
      </c>
      <c r="J172">
        <v>65</v>
      </c>
      <c r="K172">
        <v>131</v>
      </c>
      <c r="L172">
        <v>99</v>
      </c>
      <c r="M172">
        <v>260</v>
      </c>
      <c r="N172" s="96" t="s">
        <v>1280</v>
      </c>
      <c r="O172" s="96" t="s">
        <v>1280</v>
      </c>
      <c r="P172" s="96" t="s">
        <v>1280</v>
      </c>
      <c r="Q172">
        <v>17</v>
      </c>
      <c r="R172">
        <v>200</v>
      </c>
      <c r="S172">
        <v>53</v>
      </c>
      <c r="T172">
        <v>15</v>
      </c>
      <c r="U172">
        <v>82</v>
      </c>
      <c r="V172">
        <v>36</v>
      </c>
      <c r="W172">
        <v>110</v>
      </c>
      <c r="X172">
        <v>21</v>
      </c>
      <c r="Y172">
        <v>88</v>
      </c>
      <c r="Z172">
        <v>22</v>
      </c>
      <c r="AA172">
        <v>14</v>
      </c>
      <c r="AB172">
        <v>110</v>
      </c>
      <c r="AC172">
        <v>20</v>
      </c>
      <c r="AD172">
        <v>6772</v>
      </c>
      <c r="AE172">
        <v>2124</v>
      </c>
      <c r="AF172" s="96" t="s">
        <v>1280</v>
      </c>
      <c r="AG172">
        <v>590</v>
      </c>
      <c r="AH172">
        <v>331</v>
      </c>
      <c r="AI172">
        <v>276</v>
      </c>
      <c r="AJ172">
        <v>381</v>
      </c>
      <c r="AK172">
        <v>384</v>
      </c>
      <c r="AL172">
        <v>319</v>
      </c>
      <c r="AM172">
        <v>513</v>
      </c>
      <c r="AN172">
        <v>694</v>
      </c>
      <c r="AO172">
        <v>206</v>
      </c>
      <c r="AP172">
        <v>241</v>
      </c>
      <c r="AQ172">
        <v>494</v>
      </c>
      <c r="AR172">
        <v>334</v>
      </c>
      <c r="AS172">
        <v>332</v>
      </c>
      <c r="AT172">
        <v>388</v>
      </c>
      <c r="AU172">
        <v>396</v>
      </c>
      <c r="AV172">
        <v>253</v>
      </c>
      <c r="AW172">
        <v>42</v>
      </c>
      <c r="AX172">
        <v>287</v>
      </c>
      <c r="AY172">
        <v>602</v>
      </c>
      <c r="AZ172">
        <v>395</v>
      </c>
      <c r="BA172">
        <v>523</v>
      </c>
      <c r="BB172">
        <v>52</v>
      </c>
      <c r="BC172">
        <v>94</v>
      </c>
      <c r="BD172">
        <v>31</v>
      </c>
      <c r="BE172">
        <v>242</v>
      </c>
      <c r="BF172">
        <v>160</v>
      </c>
      <c r="BG172">
        <v>229</v>
      </c>
      <c r="BH172">
        <v>69</v>
      </c>
      <c r="BI172" s="96" t="s">
        <v>1280</v>
      </c>
      <c r="BJ172">
        <v>462</v>
      </c>
      <c r="BK172">
        <v>1200</v>
      </c>
      <c r="BL172">
        <v>151</v>
      </c>
      <c r="BM172">
        <v>41</v>
      </c>
      <c r="BN172">
        <v>520</v>
      </c>
      <c r="BO172">
        <v>477</v>
      </c>
      <c r="BP172" s="96" t="s">
        <v>1280</v>
      </c>
      <c r="BQ172">
        <v>82</v>
      </c>
      <c r="BR172">
        <v>42</v>
      </c>
      <c r="BS172">
        <v>157</v>
      </c>
      <c r="BT172">
        <v>13</v>
      </c>
      <c r="BU172">
        <v>22</v>
      </c>
      <c r="BV172">
        <v>186</v>
      </c>
      <c r="BW172">
        <v>231</v>
      </c>
      <c r="BX172">
        <v>13</v>
      </c>
      <c r="BY172">
        <v>11</v>
      </c>
      <c r="BZ172">
        <v>89</v>
      </c>
      <c r="CA172">
        <v>379</v>
      </c>
      <c r="CB172" s="96" t="s">
        <v>1280</v>
      </c>
      <c r="CC172">
        <v>25</v>
      </c>
      <c r="CD172">
        <v>245</v>
      </c>
      <c r="CE172">
        <v>193</v>
      </c>
      <c r="CF172">
        <v>376</v>
      </c>
      <c r="CG172">
        <v>182</v>
      </c>
      <c r="CH172">
        <v>574</v>
      </c>
      <c r="CI172">
        <v>225</v>
      </c>
      <c r="CJ172">
        <v>134</v>
      </c>
      <c r="CK172">
        <v>315</v>
      </c>
      <c r="CL172">
        <v>339</v>
      </c>
      <c r="CM172">
        <v>245</v>
      </c>
      <c r="CN172">
        <v>40</v>
      </c>
      <c r="CO172">
        <v>108</v>
      </c>
      <c r="CP172">
        <v>137</v>
      </c>
      <c r="CQ172">
        <v>169</v>
      </c>
      <c r="CR172">
        <v>198</v>
      </c>
      <c r="CS172">
        <v>433</v>
      </c>
      <c r="CT172">
        <v>307</v>
      </c>
      <c r="CU172">
        <v>194</v>
      </c>
      <c r="CV172">
        <v>423</v>
      </c>
      <c r="CW172">
        <v>193</v>
      </c>
      <c r="CX172">
        <v>60</v>
      </c>
      <c r="CY172">
        <v>71</v>
      </c>
      <c r="CZ172">
        <v>179</v>
      </c>
      <c r="DA172">
        <v>164</v>
      </c>
      <c r="DB172">
        <v>334</v>
      </c>
      <c r="DC172">
        <v>543</v>
      </c>
      <c r="DD172">
        <v>363</v>
      </c>
      <c r="DE172">
        <v>2285</v>
      </c>
      <c r="DF172">
        <v>35</v>
      </c>
      <c r="DG172">
        <v>220</v>
      </c>
      <c r="DH172">
        <v>41</v>
      </c>
      <c r="DI172">
        <v>154</v>
      </c>
      <c r="DJ172">
        <v>67</v>
      </c>
      <c r="DK172">
        <v>380</v>
      </c>
      <c r="DL172">
        <v>29</v>
      </c>
      <c r="DM172">
        <v>264</v>
      </c>
      <c r="DN172">
        <v>233</v>
      </c>
      <c r="DO172">
        <v>66</v>
      </c>
      <c r="DP172">
        <v>443</v>
      </c>
      <c r="DQ172">
        <v>101</v>
      </c>
      <c r="DR172">
        <v>50</v>
      </c>
      <c r="DS172">
        <v>33</v>
      </c>
      <c r="DT172">
        <v>58</v>
      </c>
      <c r="DU172">
        <v>45</v>
      </c>
      <c r="DW172">
        <v>245</v>
      </c>
      <c r="DX172">
        <v>301</v>
      </c>
      <c r="DY172">
        <v>232</v>
      </c>
      <c r="DZ172">
        <v>399</v>
      </c>
      <c r="EA172">
        <v>110</v>
      </c>
      <c r="EC172">
        <v>189</v>
      </c>
      <c r="ED172">
        <v>28</v>
      </c>
      <c r="EE172">
        <v>175</v>
      </c>
      <c r="EF172">
        <v>139</v>
      </c>
      <c r="EG172">
        <v>18</v>
      </c>
      <c r="EH172">
        <v>34</v>
      </c>
      <c r="EI172">
        <v>204</v>
      </c>
      <c r="EJ172" s="96" t="s">
        <v>1280</v>
      </c>
      <c r="EK172" s="96" t="s">
        <v>1280</v>
      </c>
      <c r="EL172">
        <v>19</v>
      </c>
      <c r="EM172">
        <v>154</v>
      </c>
      <c r="EN172">
        <v>225</v>
      </c>
      <c r="EO172">
        <v>299</v>
      </c>
      <c r="EP172">
        <v>50</v>
      </c>
      <c r="EQ172">
        <v>181</v>
      </c>
      <c r="ER172">
        <v>77</v>
      </c>
      <c r="ES172">
        <v>134</v>
      </c>
      <c r="ET172">
        <v>525</v>
      </c>
      <c r="EU172">
        <v>42</v>
      </c>
      <c r="EV172">
        <v>35</v>
      </c>
      <c r="EW172">
        <v>314</v>
      </c>
      <c r="EX172">
        <v>143</v>
      </c>
      <c r="EY172">
        <v>126</v>
      </c>
      <c r="EZ172">
        <v>95</v>
      </c>
      <c r="FA172">
        <v>180</v>
      </c>
      <c r="FB172">
        <v>20</v>
      </c>
      <c r="FC172">
        <v>54</v>
      </c>
      <c r="FD172">
        <v>36</v>
      </c>
      <c r="FE172">
        <v>157</v>
      </c>
      <c r="FF172">
        <v>230</v>
      </c>
      <c r="FG172" s="96" t="s">
        <v>1280</v>
      </c>
      <c r="FH172">
        <v>63</v>
      </c>
      <c r="FI172">
        <v>213</v>
      </c>
      <c r="FJ172">
        <v>212</v>
      </c>
      <c r="FK172">
        <v>566</v>
      </c>
      <c r="FL172">
        <v>115</v>
      </c>
      <c r="FM172">
        <v>106</v>
      </c>
      <c r="FN172">
        <v>726</v>
      </c>
      <c r="FO172">
        <v>548</v>
      </c>
      <c r="FP172" s="96" t="s">
        <v>1280</v>
      </c>
      <c r="FQ172">
        <v>32</v>
      </c>
      <c r="FR172">
        <v>396</v>
      </c>
      <c r="FS172">
        <v>39</v>
      </c>
      <c r="FT172">
        <v>243</v>
      </c>
      <c r="FU172">
        <v>12</v>
      </c>
      <c r="FV172">
        <v>2507</v>
      </c>
      <c r="FW172">
        <v>17</v>
      </c>
      <c r="FX172" s="96" t="s">
        <v>1280</v>
      </c>
      <c r="FY172">
        <v>15</v>
      </c>
      <c r="FZ172" s="96" t="s">
        <v>1280</v>
      </c>
      <c r="GA172">
        <v>19</v>
      </c>
      <c r="GB172">
        <v>58</v>
      </c>
      <c r="GC172">
        <v>150</v>
      </c>
      <c r="GD172">
        <v>244</v>
      </c>
      <c r="GE172">
        <v>215</v>
      </c>
      <c r="GF172">
        <v>207</v>
      </c>
      <c r="GG172">
        <v>138</v>
      </c>
      <c r="GH172">
        <v>89</v>
      </c>
      <c r="GI172">
        <v>31</v>
      </c>
      <c r="GJ172">
        <v>290</v>
      </c>
      <c r="GK172">
        <v>20</v>
      </c>
      <c r="GL172">
        <v>253</v>
      </c>
      <c r="GM172">
        <v>335</v>
      </c>
      <c r="GN172">
        <v>15</v>
      </c>
      <c r="GO172" s="96" t="s">
        <v>1280</v>
      </c>
      <c r="GP172" s="96" t="s">
        <v>1280</v>
      </c>
      <c r="GQ172">
        <v>171</v>
      </c>
      <c r="GR172">
        <v>17</v>
      </c>
      <c r="GS172" s="96" t="s">
        <v>1280</v>
      </c>
      <c r="GT172">
        <v>307</v>
      </c>
      <c r="GU172">
        <v>434</v>
      </c>
      <c r="GV172">
        <v>60</v>
      </c>
      <c r="GW172">
        <v>61</v>
      </c>
      <c r="GX172">
        <v>175</v>
      </c>
      <c r="GY172">
        <v>561</v>
      </c>
      <c r="GZ172">
        <v>752</v>
      </c>
      <c r="HA172">
        <v>203</v>
      </c>
      <c r="HB172">
        <v>156</v>
      </c>
      <c r="HC172">
        <v>30</v>
      </c>
      <c r="HD172" s="96" t="s">
        <v>1280</v>
      </c>
      <c r="HE172">
        <v>462</v>
      </c>
      <c r="HF172">
        <v>525</v>
      </c>
      <c r="HG172">
        <v>58</v>
      </c>
      <c r="HH172">
        <v>317</v>
      </c>
      <c r="HI172">
        <v>118</v>
      </c>
      <c r="HJ172">
        <v>27</v>
      </c>
      <c r="HK172">
        <v>52</v>
      </c>
      <c r="HL172">
        <v>23</v>
      </c>
      <c r="HM172" s="96" t="s">
        <v>1280</v>
      </c>
      <c r="HN172">
        <v>16</v>
      </c>
      <c r="HO172">
        <v>16</v>
      </c>
      <c r="HP172">
        <v>166</v>
      </c>
      <c r="HQ172" s="96" t="s">
        <v>1280</v>
      </c>
      <c r="HR172">
        <v>65</v>
      </c>
      <c r="HS172">
        <v>252</v>
      </c>
      <c r="HT172">
        <v>113</v>
      </c>
      <c r="HU172">
        <v>196</v>
      </c>
      <c r="HV172">
        <v>205</v>
      </c>
      <c r="HW172">
        <v>96</v>
      </c>
      <c r="HX172">
        <v>438</v>
      </c>
      <c r="HY172">
        <v>101</v>
      </c>
      <c r="HZ172">
        <v>39</v>
      </c>
      <c r="IA172">
        <v>129</v>
      </c>
      <c r="IB172" s="96" t="s">
        <v>1280</v>
      </c>
      <c r="IC172">
        <v>11</v>
      </c>
      <c r="ID172">
        <v>61</v>
      </c>
      <c r="IE172">
        <v>31</v>
      </c>
      <c r="IF172">
        <v>123</v>
      </c>
      <c r="IG172" s="96" t="s">
        <v>1280</v>
      </c>
      <c r="IH172">
        <v>234</v>
      </c>
      <c r="II172" s="96" t="s">
        <v>1280</v>
      </c>
      <c r="IJ172" s="96" t="s">
        <v>1280</v>
      </c>
      <c r="IK172">
        <v>49</v>
      </c>
      <c r="IL172">
        <v>64</v>
      </c>
      <c r="IM172">
        <v>110</v>
      </c>
      <c r="IN172">
        <v>162</v>
      </c>
      <c r="IO172">
        <v>139</v>
      </c>
      <c r="IP172">
        <v>54</v>
      </c>
      <c r="IQ172">
        <v>164</v>
      </c>
      <c r="IR172">
        <v>54</v>
      </c>
      <c r="IS172" s="96" t="s">
        <v>1280</v>
      </c>
      <c r="IT172" s="96" t="s">
        <v>1280</v>
      </c>
      <c r="IU172">
        <v>22</v>
      </c>
      <c r="IV172" s="96" t="s">
        <v>1280</v>
      </c>
      <c r="IW172">
        <v>15</v>
      </c>
      <c r="IX172" s="96" t="s">
        <v>1280</v>
      </c>
      <c r="IY172" s="96" t="s">
        <v>1280</v>
      </c>
      <c r="IZ172">
        <v>127</v>
      </c>
      <c r="JA172">
        <v>187</v>
      </c>
      <c r="JB172">
        <v>106</v>
      </c>
      <c r="JC172">
        <v>1039</v>
      </c>
      <c r="JD172">
        <v>103</v>
      </c>
      <c r="JE172">
        <v>435</v>
      </c>
      <c r="JF172">
        <v>285</v>
      </c>
      <c r="JG172">
        <v>220</v>
      </c>
      <c r="JH172">
        <v>70</v>
      </c>
      <c r="JI172">
        <v>387</v>
      </c>
      <c r="JJ172">
        <v>491</v>
      </c>
      <c r="JK172">
        <v>650</v>
      </c>
      <c r="JL172">
        <v>486</v>
      </c>
      <c r="JM172">
        <v>670</v>
      </c>
      <c r="JN172">
        <v>587</v>
      </c>
      <c r="JO172">
        <v>561</v>
      </c>
      <c r="JP172">
        <v>390</v>
      </c>
      <c r="JQ172">
        <v>636</v>
      </c>
      <c r="JR172">
        <v>478</v>
      </c>
      <c r="JS172">
        <v>287</v>
      </c>
      <c r="JT172">
        <v>925</v>
      </c>
      <c r="JU172">
        <v>1203</v>
      </c>
      <c r="JV172">
        <v>217</v>
      </c>
      <c r="JW172">
        <v>1766</v>
      </c>
      <c r="JX172">
        <v>28</v>
      </c>
      <c r="JY172" s="96" t="s">
        <v>1280</v>
      </c>
      <c r="JZ172" s="96" t="s">
        <v>1280</v>
      </c>
      <c r="KA172">
        <v>158</v>
      </c>
      <c r="KB172">
        <v>161</v>
      </c>
      <c r="KC172" s="96" t="s">
        <v>1280</v>
      </c>
      <c r="KD172">
        <v>201</v>
      </c>
      <c r="KE172">
        <v>527</v>
      </c>
      <c r="KF172">
        <v>32</v>
      </c>
      <c r="KG172">
        <v>13</v>
      </c>
      <c r="KH172">
        <v>107</v>
      </c>
      <c r="KI172">
        <v>35</v>
      </c>
      <c r="KJ172">
        <v>18</v>
      </c>
      <c r="KK172">
        <v>85</v>
      </c>
      <c r="KL172">
        <v>119</v>
      </c>
      <c r="KM172">
        <v>323</v>
      </c>
      <c r="KN172">
        <v>298</v>
      </c>
      <c r="KO172">
        <v>102</v>
      </c>
      <c r="KP172">
        <v>185</v>
      </c>
      <c r="KQ172">
        <v>332</v>
      </c>
      <c r="KR172">
        <v>39</v>
      </c>
      <c r="KS172">
        <v>40</v>
      </c>
      <c r="KT172">
        <v>46</v>
      </c>
      <c r="KU172">
        <v>107</v>
      </c>
      <c r="KV172">
        <v>125</v>
      </c>
      <c r="KW172">
        <v>165</v>
      </c>
      <c r="KX172">
        <v>25</v>
      </c>
      <c r="KY172">
        <v>114</v>
      </c>
      <c r="KZ172">
        <v>46</v>
      </c>
      <c r="LA172" s="96" t="s">
        <v>1280</v>
      </c>
      <c r="LB172">
        <v>442</v>
      </c>
      <c r="LC172">
        <v>107</v>
      </c>
      <c r="LD172">
        <v>393</v>
      </c>
      <c r="LE172">
        <v>484</v>
      </c>
      <c r="LF172">
        <v>37</v>
      </c>
      <c r="LG172">
        <v>271</v>
      </c>
      <c r="LH172" s="96" t="s">
        <v>1280</v>
      </c>
      <c r="LI172">
        <v>79</v>
      </c>
      <c r="LJ172">
        <v>51</v>
      </c>
      <c r="LK172">
        <v>64</v>
      </c>
      <c r="LL172" s="96" t="s">
        <v>1280</v>
      </c>
      <c r="LM172">
        <v>196</v>
      </c>
      <c r="LN172">
        <v>67</v>
      </c>
      <c r="LO172" s="96" t="s">
        <v>1280</v>
      </c>
      <c r="LP172">
        <v>1908</v>
      </c>
      <c r="LQ172">
        <v>108</v>
      </c>
      <c r="LR172">
        <v>113</v>
      </c>
      <c r="LS172">
        <v>75</v>
      </c>
      <c r="LT172">
        <v>15</v>
      </c>
      <c r="LU172">
        <v>37</v>
      </c>
      <c r="LV172">
        <v>25</v>
      </c>
      <c r="LW172" s="96" t="s">
        <v>1280</v>
      </c>
      <c r="LX172">
        <v>26</v>
      </c>
      <c r="LY172" s="96" t="s">
        <v>1280</v>
      </c>
      <c r="LZ172">
        <v>59</v>
      </c>
      <c r="MA172">
        <v>23</v>
      </c>
      <c r="MB172" s="96" t="s">
        <v>1280</v>
      </c>
      <c r="MC172" s="96" t="s">
        <v>1280</v>
      </c>
      <c r="MD172" s="96" t="s">
        <v>1280</v>
      </c>
      <c r="ME172">
        <v>11</v>
      </c>
      <c r="MF172">
        <v>22</v>
      </c>
      <c r="MG172">
        <v>162</v>
      </c>
      <c r="MH172">
        <v>13</v>
      </c>
      <c r="MI172" s="96" t="s">
        <v>1280</v>
      </c>
      <c r="MJ172">
        <v>56</v>
      </c>
      <c r="MK172" s="96" t="s">
        <v>1280</v>
      </c>
      <c r="ML172">
        <v>51</v>
      </c>
      <c r="MM172">
        <v>363</v>
      </c>
      <c r="MN172">
        <v>75</v>
      </c>
      <c r="MO172">
        <v>2355</v>
      </c>
      <c r="MP172" s="96" t="s">
        <v>1280</v>
      </c>
      <c r="MQ172">
        <v>161</v>
      </c>
      <c r="MR172">
        <v>155</v>
      </c>
      <c r="MS172">
        <v>281</v>
      </c>
      <c r="MT172">
        <v>288</v>
      </c>
      <c r="MU172">
        <v>55</v>
      </c>
      <c r="MV172">
        <v>473</v>
      </c>
      <c r="MW172">
        <v>26</v>
      </c>
      <c r="MX172">
        <v>58</v>
      </c>
      <c r="MY172" s="96" t="s">
        <v>1280</v>
      </c>
      <c r="MZ172">
        <v>645</v>
      </c>
      <c r="NA172">
        <v>20</v>
      </c>
      <c r="NB172">
        <v>103</v>
      </c>
      <c r="NC172">
        <v>38</v>
      </c>
      <c r="ND172">
        <v>41</v>
      </c>
      <c r="NE172">
        <v>95</v>
      </c>
      <c r="NF172">
        <v>94</v>
      </c>
      <c r="NG172">
        <v>34</v>
      </c>
      <c r="NH172">
        <v>268</v>
      </c>
      <c r="NI172" s="96" t="s">
        <v>1280</v>
      </c>
      <c r="NJ172" s="96" t="s">
        <v>1280</v>
      </c>
      <c r="NK172">
        <v>13</v>
      </c>
      <c r="NL172">
        <v>193</v>
      </c>
      <c r="NM172">
        <v>18</v>
      </c>
      <c r="NN172">
        <v>12</v>
      </c>
      <c r="NO172">
        <v>38</v>
      </c>
      <c r="NP172">
        <v>56</v>
      </c>
      <c r="NQ172" s="96" t="s">
        <v>1280</v>
      </c>
      <c r="NR172" s="96" t="s">
        <v>1280</v>
      </c>
      <c r="NS172">
        <v>165</v>
      </c>
      <c r="NT172" s="96" t="s">
        <v>1280</v>
      </c>
      <c r="NU172">
        <v>192</v>
      </c>
      <c r="NV172">
        <v>251</v>
      </c>
      <c r="NW172">
        <v>308</v>
      </c>
      <c r="NX172">
        <v>145</v>
      </c>
      <c r="NY172">
        <v>21</v>
      </c>
      <c r="NZ172">
        <v>27</v>
      </c>
      <c r="OA172">
        <v>258</v>
      </c>
      <c r="OB172">
        <v>1730</v>
      </c>
      <c r="OC172">
        <v>115</v>
      </c>
      <c r="OD172">
        <v>13</v>
      </c>
      <c r="OE172">
        <v>61</v>
      </c>
      <c r="OF172">
        <v>395</v>
      </c>
      <c r="OG172">
        <v>379</v>
      </c>
      <c r="OH172">
        <v>50</v>
      </c>
      <c r="OI172">
        <v>26</v>
      </c>
      <c r="OJ172">
        <v>147</v>
      </c>
      <c r="OK172">
        <v>41</v>
      </c>
      <c r="OM172">
        <v>29</v>
      </c>
      <c r="ON172" s="96" t="s">
        <v>1280</v>
      </c>
      <c r="OO172">
        <v>354</v>
      </c>
      <c r="OP172" s="96" t="s">
        <v>1280</v>
      </c>
      <c r="OQ172">
        <v>27</v>
      </c>
      <c r="OR172">
        <v>32</v>
      </c>
      <c r="OS172" s="96" t="s">
        <v>1280</v>
      </c>
      <c r="OT172">
        <v>282</v>
      </c>
      <c r="OU172">
        <v>11</v>
      </c>
      <c r="OV172" s="175"/>
      <c r="OW172" s="160">
        <f t="shared" si="24"/>
        <v>87527</v>
      </c>
      <c r="OX172" s="169"/>
      <c r="OZ172" s="169"/>
      <c r="PA172" s="146"/>
      <c r="PB172" s="146"/>
      <c r="PC172" s="146"/>
      <c r="PD172" s="146"/>
      <c r="PE172" s="146"/>
      <c r="PF172" s="146"/>
      <c r="PG172" s="146"/>
      <c r="PH172" s="146"/>
      <c r="PI172" s="146"/>
      <c r="PJ172" s="146"/>
      <c r="PK172" s="146"/>
      <c r="PL172" s="146"/>
      <c r="PM172" s="146"/>
      <c r="PN172" s="146"/>
      <c r="PO172" s="146"/>
      <c r="PP172" s="146"/>
      <c r="PQ172" s="146"/>
      <c r="PR172" s="146"/>
      <c r="PS172" s="146"/>
      <c r="PT172" s="146"/>
      <c r="PU172" s="146"/>
    </row>
    <row r="173" spans="1:437">
      <c r="A173" t="s">
        <v>1277</v>
      </c>
      <c r="B173" s="96" t="s">
        <v>1280</v>
      </c>
      <c r="C173" s="96" t="s">
        <v>1280</v>
      </c>
      <c r="D173" s="96" t="s">
        <v>1280</v>
      </c>
      <c r="E173" s="96" t="s">
        <v>1280</v>
      </c>
      <c r="F173" s="96" t="s">
        <v>1280</v>
      </c>
      <c r="G173" s="96" t="s">
        <v>1280</v>
      </c>
      <c r="H173" s="96" t="s">
        <v>1280</v>
      </c>
      <c r="I173" s="96" t="s">
        <v>1280</v>
      </c>
      <c r="J173" s="96" t="s">
        <v>1280</v>
      </c>
      <c r="K173" s="96" t="s">
        <v>1280</v>
      </c>
      <c r="L173" s="96" t="s">
        <v>1280</v>
      </c>
      <c r="M173" s="96" t="s">
        <v>1280</v>
      </c>
      <c r="N173" s="96" t="s">
        <v>1280</v>
      </c>
      <c r="O173" s="96" t="s">
        <v>1280</v>
      </c>
      <c r="P173" s="96" t="s">
        <v>1280</v>
      </c>
      <c r="Q173" s="96" t="s">
        <v>1280</v>
      </c>
      <c r="R173" s="96" t="s">
        <v>1280</v>
      </c>
      <c r="S173" s="96" t="s">
        <v>1280</v>
      </c>
      <c r="T173" s="96" t="s">
        <v>1280</v>
      </c>
      <c r="U173" s="96" t="s">
        <v>1280</v>
      </c>
      <c r="V173" s="96" t="s">
        <v>1280</v>
      </c>
      <c r="W173" s="96" t="s">
        <v>1280</v>
      </c>
      <c r="X173" s="96" t="s">
        <v>1280</v>
      </c>
      <c r="Y173" s="96" t="s">
        <v>1280</v>
      </c>
      <c r="Z173" s="96" t="s">
        <v>1280</v>
      </c>
      <c r="AA173" s="96" t="s">
        <v>1280</v>
      </c>
      <c r="AB173" s="96" t="s">
        <v>1280</v>
      </c>
      <c r="AC173" s="96" t="s">
        <v>1280</v>
      </c>
      <c r="AD173">
        <v>54</v>
      </c>
      <c r="AE173">
        <v>17</v>
      </c>
      <c r="AF173" s="96" t="s">
        <v>1280</v>
      </c>
      <c r="AG173" s="96" t="s">
        <v>1280</v>
      </c>
      <c r="AH173" s="96" t="s">
        <v>1280</v>
      </c>
      <c r="AI173">
        <v>17</v>
      </c>
      <c r="AJ173" s="96" t="s">
        <v>1280</v>
      </c>
      <c r="AK173" s="96" t="s">
        <v>1280</v>
      </c>
      <c r="AL173">
        <v>16</v>
      </c>
      <c r="AM173" s="96" t="s">
        <v>1280</v>
      </c>
      <c r="AN173" s="96" t="s">
        <v>1280</v>
      </c>
      <c r="AO173" s="96" t="s">
        <v>1280</v>
      </c>
      <c r="AP173" s="96" t="s">
        <v>1280</v>
      </c>
      <c r="AQ173">
        <v>13</v>
      </c>
      <c r="AR173" s="96" t="s">
        <v>1280</v>
      </c>
      <c r="AS173" s="96" t="s">
        <v>1280</v>
      </c>
      <c r="AT173">
        <v>13</v>
      </c>
      <c r="AU173" s="96" t="s">
        <v>1280</v>
      </c>
      <c r="AV173" s="96" t="s">
        <v>1280</v>
      </c>
      <c r="AW173" s="96" t="s">
        <v>1280</v>
      </c>
      <c r="AX173" s="96" t="s">
        <v>1280</v>
      </c>
      <c r="AY173" s="96" t="s">
        <v>1280</v>
      </c>
      <c r="AZ173" s="96" t="s">
        <v>1280</v>
      </c>
      <c r="BA173" s="96" t="s">
        <v>1280</v>
      </c>
      <c r="BB173" s="96" t="s">
        <v>1280</v>
      </c>
      <c r="BC173" s="96" t="s">
        <v>1280</v>
      </c>
      <c r="BD173" s="96" t="s">
        <v>1280</v>
      </c>
      <c r="BE173" s="96" t="s">
        <v>1280</v>
      </c>
      <c r="BF173" s="96" t="s">
        <v>1280</v>
      </c>
      <c r="BG173" s="96" t="s">
        <v>1280</v>
      </c>
      <c r="BH173" s="96" t="s">
        <v>1280</v>
      </c>
      <c r="BI173" s="96" t="s">
        <v>1280</v>
      </c>
      <c r="BJ173" s="96" t="s">
        <v>1280</v>
      </c>
      <c r="BK173" s="96" t="s">
        <v>1280</v>
      </c>
      <c r="BL173" s="96" t="s">
        <v>1280</v>
      </c>
      <c r="BM173" s="96" t="s">
        <v>1280</v>
      </c>
      <c r="BN173" s="96" t="s">
        <v>1280</v>
      </c>
      <c r="BO173" s="96" t="s">
        <v>1280</v>
      </c>
      <c r="BP173" s="96" t="s">
        <v>1280</v>
      </c>
      <c r="BQ173" s="96" t="s">
        <v>1280</v>
      </c>
      <c r="BR173" s="96" t="s">
        <v>1280</v>
      </c>
      <c r="BS173" s="96" t="s">
        <v>1280</v>
      </c>
      <c r="BT173" s="96" t="s">
        <v>1280</v>
      </c>
      <c r="BU173" s="96" t="s">
        <v>1280</v>
      </c>
      <c r="BV173" s="96" t="s">
        <v>1280</v>
      </c>
      <c r="BW173" s="96" t="s">
        <v>1280</v>
      </c>
      <c r="BX173" s="96" t="s">
        <v>1280</v>
      </c>
      <c r="BY173" s="96" t="s">
        <v>1280</v>
      </c>
      <c r="BZ173" s="96" t="s">
        <v>1280</v>
      </c>
      <c r="CA173" s="96" t="s">
        <v>1280</v>
      </c>
      <c r="CB173" s="96" t="s">
        <v>1280</v>
      </c>
      <c r="CC173" s="96" t="s">
        <v>1280</v>
      </c>
      <c r="CD173" s="96" t="s">
        <v>1280</v>
      </c>
      <c r="CE173" s="96" t="s">
        <v>1280</v>
      </c>
      <c r="CF173" s="96" t="s">
        <v>1280</v>
      </c>
      <c r="CG173" s="96" t="s">
        <v>1280</v>
      </c>
      <c r="CH173" s="96" t="s">
        <v>1280</v>
      </c>
      <c r="CI173" s="96" t="s">
        <v>1280</v>
      </c>
      <c r="CJ173" s="96" t="s">
        <v>1280</v>
      </c>
      <c r="CK173" s="96" t="s">
        <v>1280</v>
      </c>
      <c r="CL173" s="96" t="s">
        <v>1280</v>
      </c>
      <c r="CM173" s="96" t="s">
        <v>1280</v>
      </c>
      <c r="CN173" s="96" t="s">
        <v>1280</v>
      </c>
      <c r="CO173" s="96" t="s">
        <v>1280</v>
      </c>
      <c r="CP173" s="96" t="s">
        <v>1280</v>
      </c>
      <c r="CQ173" s="96" t="s">
        <v>1280</v>
      </c>
      <c r="CR173" s="96" t="s">
        <v>1280</v>
      </c>
      <c r="CS173" s="96" t="s">
        <v>1280</v>
      </c>
      <c r="CT173" s="96" t="s">
        <v>1280</v>
      </c>
      <c r="CU173" s="96" t="s">
        <v>1280</v>
      </c>
      <c r="CV173" s="96" t="s">
        <v>1280</v>
      </c>
      <c r="CW173" s="96" t="s">
        <v>1280</v>
      </c>
      <c r="CX173" s="96" t="s">
        <v>1280</v>
      </c>
      <c r="CY173" s="96" t="s">
        <v>1280</v>
      </c>
      <c r="CZ173" s="96" t="s">
        <v>1280</v>
      </c>
      <c r="DA173" s="96" t="s">
        <v>1280</v>
      </c>
      <c r="DB173" s="96" t="s">
        <v>1280</v>
      </c>
      <c r="DC173" s="96" t="s">
        <v>1280</v>
      </c>
      <c r="DD173" s="96" t="s">
        <v>1280</v>
      </c>
      <c r="DE173" s="96" t="s">
        <v>1280</v>
      </c>
      <c r="DF173" s="96" t="s">
        <v>1280</v>
      </c>
      <c r="DG173" s="96" t="s">
        <v>1280</v>
      </c>
      <c r="DH173" s="96" t="s">
        <v>1280</v>
      </c>
      <c r="DI173" s="96" t="s">
        <v>1280</v>
      </c>
      <c r="DJ173" s="96" t="s">
        <v>1280</v>
      </c>
      <c r="DK173" s="96" t="s">
        <v>1280</v>
      </c>
      <c r="DL173" s="96" t="s">
        <v>1280</v>
      </c>
      <c r="DM173" s="96" t="s">
        <v>1280</v>
      </c>
      <c r="DN173" s="96" t="s">
        <v>1280</v>
      </c>
      <c r="DO173" s="96" t="s">
        <v>1280</v>
      </c>
      <c r="DP173" s="96" t="s">
        <v>1280</v>
      </c>
      <c r="DQ173" s="96" t="s">
        <v>1280</v>
      </c>
      <c r="DR173" s="96" t="s">
        <v>1280</v>
      </c>
      <c r="DS173" s="96" t="s">
        <v>1280</v>
      </c>
      <c r="DT173" s="96" t="s">
        <v>1280</v>
      </c>
      <c r="DU173" s="96" t="s">
        <v>1280</v>
      </c>
      <c r="DW173" s="96" t="s">
        <v>1280</v>
      </c>
      <c r="DX173" s="96" t="s">
        <v>1280</v>
      </c>
      <c r="DY173" s="96" t="s">
        <v>1280</v>
      </c>
      <c r="DZ173" s="96" t="s">
        <v>1280</v>
      </c>
      <c r="EA173" s="96" t="s">
        <v>1280</v>
      </c>
      <c r="EC173" s="96" t="s">
        <v>1280</v>
      </c>
      <c r="ED173" s="96" t="s">
        <v>1280</v>
      </c>
      <c r="EE173" s="96" t="s">
        <v>1280</v>
      </c>
      <c r="EF173" s="96" t="s">
        <v>1280</v>
      </c>
      <c r="EG173" s="96" t="s">
        <v>1280</v>
      </c>
      <c r="EH173" s="96" t="s">
        <v>1280</v>
      </c>
      <c r="EI173" s="96" t="s">
        <v>1280</v>
      </c>
      <c r="EJ173" s="96" t="s">
        <v>1280</v>
      </c>
      <c r="EK173" s="96" t="s">
        <v>1280</v>
      </c>
      <c r="EL173" s="96" t="s">
        <v>1280</v>
      </c>
      <c r="EM173" s="96" t="s">
        <v>1280</v>
      </c>
      <c r="EN173" s="96" t="s">
        <v>1280</v>
      </c>
      <c r="EO173" s="96" t="s">
        <v>1280</v>
      </c>
      <c r="EP173" s="96" t="s">
        <v>1280</v>
      </c>
      <c r="EQ173" s="96" t="s">
        <v>1280</v>
      </c>
      <c r="ER173" s="96" t="s">
        <v>1280</v>
      </c>
      <c r="ES173" s="96" t="s">
        <v>1280</v>
      </c>
      <c r="ET173" s="96" t="s">
        <v>1280</v>
      </c>
      <c r="EU173" s="96" t="s">
        <v>1280</v>
      </c>
      <c r="EV173" s="96" t="s">
        <v>1280</v>
      </c>
      <c r="EW173" s="96" t="s">
        <v>1280</v>
      </c>
      <c r="EX173" s="96" t="s">
        <v>1280</v>
      </c>
      <c r="EY173" s="96" t="s">
        <v>1280</v>
      </c>
      <c r="EZ173" s="96" t="s">
        <v>1280</v>
      </c>
      <c r="FA173" s="96" t="s">
        <v>1280</v>
      </c>
      <c r="FB173" s="96" t="s">
        <v>1280</v>
      </c>
      <c r="FC173" s="96" t="s">
        <v>1280</v>
      </c>
      <c r="FD173" s="96" t="s">
        <v>1280</v>
      </c>
      <c r="FE173" s="96" t="s">
        <v>1280</v>
      </c>
      <c r="FF173" s="96" t="s">
        <v>1280</v>
      </c>
      <c r="FG173" s="96" t="s">
        <v>1280</v>
      </c>
      <c r="FH173" s="96" t="s">
        <v>1280</v>
      </c>
      <c r="FI173" s="96" t="s">
        <v>1280</v>
      </c>
      <c r="FJ173" s="96" t="s">
        <v>1280</v>
      </c>
      <c r="FK173" s="96" t="s">
        <v>1280</v>
      </c>
      <c r="FL173" s="96" t="s">
        <v>1280</v>
      </c>
      <c r="FM173" s="96" t="s">
        <v>1280</v>
      </c>
      <c r="FN173" s="96" t="s">
        <v>1280</v>
      </c>
      <c r="FO173" s="96" t="s">
        <v>1280</v>
      </c>
      <c r="FP173" s="96" t="s">
        <v>1280</v>
      </c>
      <c r="FQ173" s="96" t="s">
        <v>1280</v>
      </c>
      <c r="FR173" s="96" t="s">
        <v>1280</v>
      </c>
      <c r="FS173" s="96" t="s">
        <v>1280</v>
      </c>
      <c r="FT173" s="96" t="s">
        <v>1280</v>
      </c>
      <c r="FU173" s="96" t="s">
        <v>1280</v>
      </c>
      <c r="FV173">
        <v>22</v>
      </c>
      <c r="FW173" s="96" t="s">
        <v>1280</v>
      </c>
      <c r="FX173" s="96" t="s">
        <v>1280</v>
      </c>
      <c r="FY173" s="96" t="s">
        <v>1280</v>
      </c>
      <c r="FZ173" s="96" t="s">
        <v>1280</v>
      </c>
      <c r="GA173" s="96" t="s">
        <v>1280</v>
      </c>
      <c r="GB173" s="96" t="s">
        <v>1280</v>
      </c>
      <c r="GC173" s="96" t="s">
        <v>1280</v>
      </c>
      <c r="GD173" s="96" t="s">
        <v>1280</v>
      </c>
      <c r="GE173" s="96" t="s">
        <v>1280</v>
      </c>
      <c r="GF173" s="96" t="s">
        <v>1280</v>
      </c>
      <c r="GG173" s="96" t="s">
        <v>1280</v>
      </c>
      <c r="GH173" s="96" t="s">
        <v>1280</v>
      </c>
      <c r="GI173" s="96" t="s">
        <v>1280</v>
      </c>
      <c r="GJ173" s="96" t="s">
        <v>1280</v>
      </c>
      <c r="GK173" s="96" t="s">
        <v>1280</v>
      </c>
      <c r="GL173" s="96" t="s">
        <v>1280</v>
      </c>
      <c r="GM173" s="96" t="s">
        <v>1280</v>
      </c>
      <c r="GN173" s="96" t="s">
        <v>1280</v>
      </c>
      <c r="GO173" s="96" t="s">
        <v>1280</v>
      </c>
      <c r="GP173" s="96" t="s">
        <v>1280</v>
      </c>
      <c r="GQ173" s="96" t="s">
        <v>1280</v>
      </c>
      <c r="GR173" s="96" t="s">
        <v>1280</v>
      </c>
      <c r="GS173" s="96" t="s">
        <v>1280</v>
      </c>
      <c r="GT173" s="96" t="s">
        <v>1280</v>
      </c>
      <c r="GU173" s="96" t="s">
        <v>1280</v>
      </c>
      <c r="GV173" s="96" t="s">
        <v>1280</v>
      </c>
      <c r="GW173" s="96" t="s">
        <v>1280</v>
      </c>
      <c r="GX173" s="96" t="s">
        <v>1280</v>
      </c>
      <c r="GY173" s="96" t="s">
        <v>1280</v>
      </c>
      <c r="GZ173" s="96" t="s">
        <v>1280</v>
      </c>
      <c r="HA173" s="96" t="s">
        <v>1280</v>
      </c>
      <c r="HB173" s="96" t="s">
        <v>1280</v>
      </c>
      <c r="HC173" s="96" t="s">
        <v>1280</v>
      </c>
      <c r="HD173" s="96" t="s">
        <v>1280</v>
      </c>
      <c r="HE173" s="96" t="s">
        <v>1280</v>
      </c>
      <c r="HF173" s="96" t="s">
        <v>1280</v>
      </c>
      <c r="HG173" s="96" t="s">
        <v>1280</v>
      </c>
      <c r="HH173" s="96" t="s">
        <v>1280</v>
      </c>
      <c r="HI173" s="96" t="s">
        <v>1280</v>
      </c>
      <c r="HJ173" s="96" t="s">
        <v>1280</v>
      </c>
      <c r="HK173" s="96" t="s">
        <v>1280</v>
      </c>
      <c r="HL173" s="96" t="s">
        <v>1280</v>
      </c>
      <c r="HM173" s="96" t="s">
        <v>1280</v>
      </c>
      <c r="HN173" s="96" t="s">
        <v>1280</v>
      </c>
      <c r="HO173" s="96" t="s">
        <v>1280</v>
      </c>
      <c r="HP173" s="96" t="s">
        <v>1280</v>
      </c>
      <c r="HQ173" s="96" t="s">
        <v>1280</v>
      </c>
      <c r="HR173" s="96" t="s">
        <v>1280</v>
      </c>
      <c r="HS173" s="96" t="s">
        <v>1280</v>
      </c>
      <c r="HT173" s="96" t="s">
        <v>1280</v>
      </c>
      <c r="HU173" s="96" t="s">
        <v>1280</v>
      </c>
      <c r="HV173" s="96" t="s">
        <v>1280</v>
      </c>
      <c r="HW173" s="96" t="s">
        <v>1280</v>
      </c>
      <c r="HX173" s="96" t="s">
        <v>1280</v>
      </c>
      <c r="HY173" s="96" t="s">
        <v>1280</v>
      </c>
      <c r="HZ173" s="96" t="s">
        <v>1280</v>
      </c>
      <c r="IA173" s="96" t="s">
        <v>1280</v>
      </c>
      <c r="IB173" s="96" t="s">
        <v>1280</v>
      </c>
      <c r="IC173" s="96" t="s">
        <v>1280</v>
      </c>
      <c r="ID173" s="96" t="s">
        <v>1280</v>
      </c>
      <c r="IE173" s="96" t="s">
        <v>1280</v>
      </c>
      <c r="IF173" s="96" t="s">
        <v>1280</v>
      </c>
      <c r="IG173" s="96" t="s">
        <v>1280</v>
      </c>
      <c r="IH173" s="96" t="s">
        <v>1280</v>
      </c>
      <c r="II173" s="96" t="s">
        <v>1280</v>
      </c>
      <c r="IJ173" s="96" t="s">
        <v>1280</v>
      </c>
      <c r="IK173" s="96" t="s">
        <v>1280</v>
      </c>
      <c r="IL173" s="96" t="s">
        <v>1280</v>
      </c>
      <c r="IM173" s="96" t="s">
        <v>1280</v>
      </c>
      <c r="IN173" s="96" t="s">
        <v>1280</v>
      </c>
      <c r="IO173" s="96" t="s">
        <v>1280</v>
      </c>
      <c r="IP173" s="96" t="s">
        <v>1280</v>
      </c>
      <c r="IQ173" s="96" t="s">
        <v>1280</v>
      </c>
      <c r="IR173" s="96" t="s">
        <v>1280</v>
      </c>
      <c r="IS173" s="96" t="s">
        <v>1280</v>
      </c>
      <c r="IT173" s="96" t="s">
        <v>1280</v>
      </c>
      <c r="IU173" s="96" t="s">
        <v>1280</v>
      </c>
      <c r="IV173" s="96" t="s">
        <v>1280</v>
      </c>
      <c r="IW173" s="96" t="s">
        <v>1280</v>
      </c>
      <c r="IX173" s="96" t="s">
        <v>1280</v>
      </c>
      <c r="IY173" s="96" t="s">
        <v>1280</v>
      </c>
      <c r="IZ173" s="96" t="s">
        <v>1280</v>
      </c>
      <c r="JA173" s="96" t="s">
        <v>1280</v>
      </c>
      <c r="JB173" s="96" t="s">
        <v>1280</v>
      </c>
      <c r="JC173" s="96" t="s">
        <v>1280</v>
      </c>
      <c r="JD173" s="96" t="s">
        <v>1280</v>
      </c>
      <c r="JE173" s="96" t="s">
        <v>1280</v>
      </c>
      <c r="JF173" s="96" t="s">
        <v>1280</v>
      </c>
      <c r="JG173" s="96" t="s">
        <v>1280</v>
      </c>
      <c r="JH173" s="96" t="s">
        <v>1280</v>
      </c>
      <c r="JI173" s="96" t="s">
        <v>1280</v>
      </c>
      <c r="JJ173" s="96" t="s">
        <v>1280</v>
      </c>
      <c r="JK173" s="96" t="s">
        <v>1280</v>
      </c>
      <c r="JL173" s="96" t="s">
        <v>1280</v>
      </c>
      <c r="JM173" s="96" t="s">
        <v>1280</v>
      </c>
      <c r="JN173" s="96" t="s">
        <v>1280</v>
      </c>
      <c r="JO173" s="96" t="s">
        <v>1280</v>
      </c>
      <c r="JP173" s="96" t="s">
        <v>1280</v>
      </c>
      <c r="JQ173" s="96" t="s">
        <v>1280</v>
      </c>
      <c r="JR173" s="96" t="s">
        <v>1280</v>
      </c>
      <c r="JS173" s="96" t="s">
        <v>1280</v>
      </c>
      <c r="JT173" s="96" t="s">
        <v>1280</v>
      </c>
      <c r="JU173" s="96" t="s">
        <v>1280</v>
      </c>
      <c r="JV173" s="96" t="s">
        <v>1280</v>
      </c>
      <c r="JW173" s="96" t="s">
        <v>1280</v>
      </c>
      <c r="JX173" s="96" t="s">
        <v>1280</v>
      </c>
      <c r="JY173" s="96" t="s">
        <v>1280</v>
      </c>
      <c r="JZ173" s="96" t="s">
        <v>1280</v>
      </c>
      <c r="KA173" s="96" t="s">
        <v>1280</v>
      </c>
      <c r="KB173" s="96" t="s">
        <v>1280</v>
      </c>
      <c r="KC173" s="96" t="s">
        <v>1280</v>
      </c>
      <c r="KD173" s="96" t="s">
        <v>1280</v>
      </c>
      <c r="KE173" s="96" t="s">
        <v>1280</v>
      </c>
      <c r="KF173" s="96" t="s">
        <v>1280</v>
      </c>
      <c r="KG173" s="96" t="s">
        <v>1280</v>
      </c>
      <c r="KH173" s="96" t="s">
        <v>1280</v>
      </c>
      <c r="KI173" s="96" t="s">
        <v>1280</v>
      </c>
      <c r="KJ173" s="96" t="s">
        <v>1280</v>
      </c>
      <c r="KK173" s="96" t="s">
        <v>1280</v>
      </c>
      <c r="KL173" s="96" t="s">
        <v>1280</v>
      </c>
      <c r="KM173" s="96" t="s">
        <v>1280</v>
      </c>
      <c r="KN173" s="96" t="s">
        <v>1280</v>
      </c>
      <c r="KO173" s="96" t="s">
        <v>1280</v>
      </c>
      <c r="KP173" s="96" t="s">
        <v>1280</v>
      </c>
      <c r="KQ173" s="96" t="s">
        <v>1280</v>
      </c>
      <c r="KR173" s="96" t="s">
        <v>1280</v>
      </c>
      <c r="KS173" s="96" t="s">
        <v>1280</v>
      </c>
      <c r="KT173" s="96" t="s">
        <v>1280</v>
      </c>
      <c r="KU173" s="96" t="s">
        <v>1280</v>
      </c>
      <c r="KV173" s="96" t="s">
        <v>1280</v>
      </c>
      <c r="KW173" s="96" t="s">
        <v>1280</v>
      </c>
      <c r="KX173" s="96" t="s">
        <v>1280</v>
      </c>
      <c r="KY173" s="96" t="s">
        <v>1280</v>
      </c>
      <c r="KZ173" s="96" t="s">
        <v>1280</v>
      </c>
      <c r="LA173" s="96" t="s">
        <v>1280</v>
      </c>
      <c r="LB173" s="96" t="s">
        <v>1280</v>
      </c>
      <c r="LC173" s="96" t="s">
        <v>1280</v>
      </c>
      <c r="LD173" s="96" t="s">
        <v>1280</v>
      </c>
      <c r="LE173" s="96" t="s">
        <v>1280</v>
      </c>
      <c r="LF173" s="96" t="s">
        <v>1280</v>
      </c>
      <c r="LG173" s="96" t="s">
        <v>1280</v>
      </c>
      <c r="LH173" s="96" t="s">
        <v>1280</v>
      </c>
      <c r="LI173" s="96" t="s">
        <v>1280</v>
      </c>
      <c r="LJ173" s="96" t="s">
        <v>1280</v>
      </c>
      <c r="LK173" s="96" t="s">
        <v>1280</v>
      </c>
      <c r="LL173" s="96" t="s">
        <v>1280</v>
      </c>
      <c r="LM173" s="96" t="s">
        <v>1280</v>
      </c>
      <c r="LN173" s="96" t="s">
        <v>1280</v>
      </c>
      <c r="LO173" s="96" t="s">
        <v>1280</v>
      </c>
      <c r="LP173">
        <v>12</v>
      </c>
      <c r="LQ173" s="96" t="s">
        <v>1280</v>
      </c>
      <c r="LR173" s="96" t="s">
        <v>1280</v>
      </c>
      <c r="LS173" s="96" t="s">
        <v>1280</v>
      </c>
      <c r="LT173" s="96" t="s">
        <v>1280</v>
      </c>
      <c r="LU173" s="96" t="s">
        <v>1280</v>
      </c>
      <c r="LV173" s="96" t="s">
        <v>1280</v>
      </c>
      <c r="LW173" s="96" t="s">
        <v>1280</v>
      </c>
      <c r="LX173" s="96" t="s">
        <v>1280</v>
      </c>
      <c r="LY173" s="96" t="s">
        <v>1280</v>
      </c>
      <c r="LZ173" s="96" t="s">
        <v>1280</v>
      </c>
      <c r="MA173" s="96" t="s">
        <v>1280</v>
      </c>
      <c r="MB173" s="96" t="s">
        <v>1280</v>
      </c>
      <c r="MC173" s="96" t="s">
        <v>1280</v>
      </c>
      <c r="MD173" s="96" t="s">
        <v>1280</v>
      </c>
      <c r="ME173" s="96" t="s">
        <v>1280</v>
      </c>
      <c r="MF173" s="96" t="s">
        <v>1280</v>
      </c>
      <c r="MG173" s="96" t="s">
        <v>1280</v>
      </c>
      <c r="MH173" s="96" t="s">
        <v>1280</v>
      </c>
      <c r="MI173" s="96" t="s">
        <v>1280</v>
      </c>
      <c r="MJ173" s="96" t="s">
        <v>1280</v>
      </c>
      <c r="MK173" s="96" t="s">
        <v>1280</v>
      </c>
      <c r="ML173" s="96" t="s">
        <v>1280</v>
      </c>
      <c r="MM173" s="96" t="s">
        <v>1280</v>
      </c>
      <c r="MN173" s="96" t="s">
        <v>1280</v>
      </c>
      <c r="MO173">
        <v>12</v>
      </c>
      <c r="MP173" s="96" t="s">
        <v>1280</v>
      </c>
      <c r="MQ173" s="96" t="s">
        <v>1280</v>
      </c>
      <c r="MR173" s="96" t="s">
        <v>1280</v>
      </c>
      <c r="MS173" s="96" t="s">
        <v>1280</v>
      </c>
      <c r="MT173" s="96" t="s">
        <v>1280</v>
      </c>
      <c r="MU173" s="96" t="s">
        <v>1280</v>
      </c>
      <c r="MV173" s="96" t="s">
        <v>1280</v>
      </c>
      <c r="MW173" s="96" t="s">
        <v>1280</v>
      </c>
      <c r="MX173" s="96" t="s">
        <v>1280</v>
      </c>
      <c r="MY173" s="96" t="s">
        <v>1280</v>
      </c>
      <c r="MZ173" s="96" t="s">
        <v>1280</v>
      </c>
      <c r="NA173" s="96" t="s">
        <v>1280</v>
      </c>
      <c r="NB173" s="96" t="s">
        <v>1280</v>
      </c>
      <c r="NC173" s="96" t="s">
        <v>1280</v>
      </c>
      <c r="ND173" s="96" t="s">
        <v>1280</v>
      </c>
      <c r="NE173" s="96" t="s">
        <v>1280</v>
      </c>
      <c r="NF173" s="96" t="s">
        <v>1280</v>
      </c>
      <c r="NG173" s="96" t="s">
        <v>1280</v>
      </c>
      <c r="NH173" s="96" t="s">
        <v>1280</v>
      </c>
      <c r="NI173" s="96" t="s">
        <v>1280</v>
      </c>
      <c r="NJ173" s="96" t="s">
        <v>1280</v>
      </c>
      <c r="NK173" s="96" t="s">
        <v>1280</v>
      </c>
      <c r="NL173" s="96" t="s">
        <v>1280</v>
      </c>
      <c r="NM173" s="96" t="s">
        <v>1280</v>
      </c>
      <c r="NN173" s="96" t="s">
        <v>1280</v>
      </c>
      <c r="NO173" s="96" t="s">
        <v>1280</v>
      </c>
      <c r="NP173" s="96" t="s">
        <v>1280</v>
      </c>
      <c r="NQ173" s="96" t="s">
        <v>1280</v>
      </c>
      <c r="NR173" s="96" t="s">
        <v>1280</v>
      </c>
      <c r="NS173" s="96" t="s">
        <v>1280</v>
      </c>
      <c r="NT173" s="96" t="s">
        <v>1280</v>
      </c>
      <c r="NU173" s="96" t="s">
        <v>1280</v>
      </c>
      <c r="NV173" s="96" t="s">
        <v>1280</v>
      </c>
      <c r="NW173" s="96" t="s">
        <v>1280</v>
      </c>
      <c r="NX173" s="96" t="s">
        <v>1280</v>
      </c>
      <c r="NY173" s="96" t="s">
        <v>1280</v>
      </c>
      <c r="NZ173" s="96" t="s">
        <v>1280</v>
      </c>
      <c r="OA173" s="96" t="s">
        <v>1280</v>
      </c>
      <c r="OB173">
        <v>44</v>
      </c>
      <c r="OC173" s="96" t="s">
        <v>1280</v>
      </c>
      <c r="OD173" s="96" t="s">
        <v>1280</v>
      </c>
      <c r="OE173" s="96" t="s">
        <v>1280</v>
      </c>
      <c r="OF173" s="96" t="s">
        <v>1280</v>
      </c>
      <c r="OG173" s="96" t="s">
        <v>1280</v>
      </c>
      <c r="OH173" s="96" t="s">
        <v>1280</v>
      </c>
      <c r="OI173" s="96" t="s">
        <v>1280</v>
      </c>
      <c r="OJ173" s="96" t="s">
        <v>1280</v>
      </c>
      <c r="OK173" s="96" t="s">
        <v>1280</v>
      </c>
      <c r="OM173" s="96" t="s">
        <v>1280</v>
      </c>
      <c r="ON173" s="96" t="s">
        <v>1280</v>
      </c>
      <c r="OO173" s="96" t="s">
        <v>1280</v>
      </c>
      <c r="OP173" s="96" t="s">
        <v>1280</v>
      </c>
      <c r="OQ173" s="96" t="s">
        <v>1280</v>
      </c>
      <c r="OR173" s="96" t="s">
        <v>1280</v>
      </c>
      <c r="OS173" s="96" t="s">
        <v>1280</v>
      </c>
      <c r="OT173" s="96" t="s">
        <v>1280</v>
      </c>
      <c r="OU173" s="96" t="s">
        <v>1280</v>
      </c>
      <c r="OV173" s="175"/>
      <c r="OW173" s="160">
        <f t="shared" si="24"/>
        <v>220</v>
      </c>
      <c r="OX173" s="169"/>
      <c r="OZ173" s="169"/>
      <c r="PA173" s="146"/>
      <c r="PB173" s="146"/>
      <c r="PC173" s="146"/>
      <c r="PD173" s="146"/>
      <c r="PE173" s="146"/>
      <c r="PF173" s="146"/>
      <c r="PG173" s="146"/>
      <c r="PH173" s="146"/>
      <c r="PI173" s="146"/>
      <c r="PJ173" s="146"/>
      <c r="PK173" s="146"/>
      <c r="PL173" s="146"/>
      <c r="PM173" s="146"/>
      <c r="PN173" s="146"/>
      <c r="PO173" s="146"/>
      <c r="PP173" s="146"/>
      <c r="PQ173" s="146"/>
      <c r="PR173" s="146"/>
      <c r="PS173" s="146"/>
      <c r="PT173" s="146"/>
      <c r="PU173" s="146"/>
    </row>
    <row r="174" spans="1:437">
      <c r="A174" t="s">
        <v>1278</v>
      </c>
      <c r="B174" s="96" t="s">
        <v>1280</v>
      </c>
      <c r="C174">
        <v>11</v>
      </c>
      <c r="D174" s="96" t="s">
        <v>1280</v>
      </c>
      <c r="E174">
        <v>21</v>
      </c>
      <c r="F174" s="96" t="s">
        <v>1280</v>
      </c>
      <c r="G174" s="96" t="s">
        <v>1280</v>
      </c>
      <c r="H174">
        <v>66</v>
      </c>
      <c r="I174" s="96" t="s">
        <v>1280</v>
      </c>
      <c r="J174" s="96" t="s">
        <v>1280</v>
      </c>
      <c r="K174" s="96" t="s">
        <v>1280</v>
      </c>
      <c r="L174" s="96" t="s">
        <v>1280</v>
      </c>
      <c r="M174">
        <v>17</v>
      </c>
      <c r="N174" s="96" t="s">
        <v>1280</v>
      </c>
      <c r="O174" s="96" t="s">
        <v>1280</v>
      </c>
      <c r="P174" s="96" t="s">
        <v>1280</v>
      </c>
      <c r="Q174" s="96" t="s">
        <v>1280</v>
      </c>
      <c r="R174">
        <v>26</v>
      </c>
      <c r="S174" s="96" t="s">
        <v>1280</v>
      </c>
      <c r="T174" s="96" t="s">
        <v>1280</v>
      </c>
      <c r="U174" s="96" t="s">
        <v>1280</v>
      </c>
      <c r="V174">
        <v>11</v>
      </c>
      <c r="W174">
        <v>18</v>
      </c>
      <c r="X174" s="96" t="s">
        <v>1280</v>
      </c>
      <c r="Y174">
        <v>13</v>
      </c>
      <c r="Z174" s="96" t="s">
        <v>1280</v>
      </c>
      <c r="AA174" s="96" t="s">
        <v>1280</v>
      </c>
      <c r="AB174">
        <v>11</v>
      </c>
      <c r="AC174" s="96" t="s">
        <v>1280</v>
      </c>
      <c r="AD174">
        <v>472</v>
      </c>
      <c r="AE174">
        <v>290</v>
      </c>
      <c r="AF174" s="96" t="s">
        <v>1280</v>
      </c>
      <c r="AG174">
        <v>58</v>
      </c>
      <c r="AH174">
        <v>45</v>
      </c>
      <c r="AI174">
        <v>58</v>
      </c>
      <c r="AJ174">
        <v>37</v>
      </c>
      <c r="AK174">
        <v>38</v>
      </c>
      <c r="AL174">
        <v>70</v>
      </c>
      <c r="AM174">
        <v>67</v>
      </c>
      <c r="AN174">
        <v>64</v>
      </c>
      <c r="AO174">
        <v>45</v>
      </c>
      <c r="AP174">
        <v>49</v>
      </c>
      <c r="AQ174">
        <v>50</v>
      </c>
      <c r="AR174">
        <v>26</v>
      </c>
      <c r="AS174">
        <v>25</v>
      </c>
      <c r="AT174">
        <v>70</v>
      </c>
      <c r="AU174">
        <v>33</v>
      </c>
      <c r="AV174">
        <v>52</v>
      </c>
      <c r="AW174">
        <v>19</v>
      </c>
      <c r="AX174">
        <v>30</v>
      </c>
      <c r="AY174">
        <v>42</v>
      </c>
      <c r="AZ174">
        <v>65</v>
      </c>
      <c r="BA174">
        <v>35</v>
      </c>
      <c r="BB174" s="96" t="s">
        <v>1280</v>
      </c>
      <c r="BC174" s="96" t="s">
        <v>1280</v>
      </c>
      <c r="BD174" s="96" t="s">
        <v>1280</v>
      </c>
      <c r="BE174" s="96" t="s">
        <v>1280</v>
      </c>
      <c r="BF174">
        <v>33</v>
      </c>
      <c r="BG174" s="96" t="s">
        <v>1280</v>
      </c>
      <c r="BH174" s="96" t="s">
        <v>1280</v>
      </c>
      <c r="BI174" s="96" t="s">
        <v>1280</v>
      </c>
      <c r="BJ174">
        <v>70</v>
      </c>
      <c r="BK174">
        <v>212</v>
      </c>
      <c r="BL174">
        <v>16</v>
      </c>
      <c r="BM174" s="96" t="s">
        <v>1280</v>
      </c>
      <c r="BN174">
        <v>41</v>
      </c>
      <c r="BO174">
        <v>53</v>
      </c>
      <c r="BP174" s="96" t="s">
        <v>1280</v>
      </c>
      <c r="BQ174">
        <v>20</v>
      </c>
      <c r="BR174">
        <v>16</v>
      </c>
      <c r="BS174">
        <v>40</v>
      </c>
      <c r="BT174" s="96" t="s">
        <v>1280</v>
      </c>
      <c r="BU174">
        <v>13</v>
      </c>
      <c r="BV174">
        <v>44</v>
      </c>
      <c r="BW174">
        <v>45</v>
      </c>
      <c r="BX174" s="96" t="s">
        <v>1280</v>
      </c>
      <c r="BY174" s="96" t="s">
        <v>1280</v>
      </c>
      <c r="BZ174">
        <v>14</v>
      </c>
      <c r="CA174">
        <v>40</v>
      </c>
      <c r="CB174" s="96" t="s">
        <v>1280</v>
      </c>
      <c r="CC174">
        <v>14</v>
      </c>
      <c r="CD174">
        <v>55</v>
      </c>
      <c r="CE174">
        <v>36</v>
      </c>
      <c r="CF174">
        <v>14</v>
      </c>
      <c r="CG174">
        <v>25</v>
      </c>
      <c r="CH174">
        <v>57</v>
      </c>
      <c r="CI174">
        <v>40</v>
      </c>
      <c r="CJ174">
        <v>37</v>
      </c>
      <c r="CK174">
        <v>27</v>
      </c>
      <c r="CL174">
        <v>68</v>
      </c>
      <c r="CM174">
        <v>55</v>
      </c>
      <c r="CN174">
        <v>17</v>
      </c>
      <c r="CO174">
        <v>29</v>
      </c>
      <c r="CP174">
        <v>48</v>
      </c>
      <c r="CQ174">
        <v>37</v>
      </c>
      <c r="CR174">
        <v>43</v>
      </c>
      <c r="CS174">
        <v>51</v>
      </c>
      <c r="CT174">
        <v>38</v>
      </c>
      <c r="CU174">
        <v>39</v>
      </c>
      <c r="CV174">
        <v>58</v>
      </c>
      <c r="CW174">
        <v>55</v>
      </c>
      <c r="CX174">
        <v>28</v>
      </c>
      <c r="CY174">
        <v>23</v>
      </c>
      <c r="CZ174">
        <v>47</v>
      </c>
      <c r="DA174">
        <v>52</v>
      </c>
      <c r="DB174">
        <v>59</v>
      </c>
      <c r="DC174">
        <v>29</v>
      </c>
      <c r="DD174">
        <v>18</v>
      </c>
      <c r="DE174">
        <v>135</v>
      </c>
      <c r="DF174" s="96" t="s">
        <v>1280</v>
      </c>
      <c r="DG174">
        <v>34</v>
      </c>
      <c r="DH174" s="96" t="s">
        <v>1280</v>
      </c>
      <c r="DI174">
        <v>22</v>
      </c>
      <c r="DJ174">
        <v>21</v>
      </c>
      <c r="DK174">
        <v>78</v>
      </c>
      <c r="DL174">
        <v>12</v>
      </c>
      <c r="DM174">
        <v>42</v>
      </c>
      <c r="DN174">
        <v>17</v>
      </c>
      <c r="DO174">
        <v>15</v>
      </c>
      <c r="DP174">
        <v>34</v>
      </c>
      <c r="DQ174">
        <v>15</v>
      </c>
      <c r="DR174" s="96" t="s">
        <v>1280</v>
      </c>
      <c r="DS174" s="96" t="s">
        <v>1280</v>
      </c>
      <c r="DT174">
        <v>30</v>
      </c>
      <c r="DU174" s="96" t="s">
        <v>1280</v>
      </c>
      <c r="DW174">
        <v>52</v>
      </c>
      <c r="DX174">
        <v>30</v>
      </c>
      <c r="DY174" s="96" t="s">
        <v>1280</v>
      </c>
      <c r="DZ174">
        <v>43</v>
      </c>
      <c r="EA174">
        <v>36</v>
      </c>
      <c r="EC174">
        <v>26</v>
      </c>
      <c r="ED174" s="96" t="s">
        <v>1280</v>
      </c>
      <c r="EE174">
        <v>12</v>
      </c>
      <c r="EF174">
        <v>13</v>
      </c>
      <c r="EG174" s="96" t="s">
        <v>1280</v>
      </c>
      <c r="EH174" s="96" t="s">
        <v>1280</v>
      </c>
      <c r="EI174">
        <v>14</v>
      </c>
      <c r="EJ174" s="96" t="s">
        <v>1280</v>
      </c>
      <c r="EK174" s="96" t="s">
        <v>1280</v>
      </c>
      <c r="EL174" s="96" t="s">
        <v>1280</v>
      </c>
      <c r="EM174">
        <v>15</v>
      </c>
      <c r="EN174">
        <v>32</v>
      </c>
      <c r="EO174">
        <v>55</v>
      </c>
      <c r="EP174">
        <v>21</v>
      </c>
      <c r="EQ174">
        <v>34</v>
      </c>
      <c r="ER174">
        <v>11</v>
      </c>
      <c r="ES174">
        <v>27</v>
      </c>
      <c r="ET174">
        <v>53</v>
      </c>
      <c r="EU174" s="96" t="s">
        <v>1280</v>
      </c>
      <c r="EV174" s="96" t="s">
        <v>1280</v>
      </c>
      <c r="EW174">
        <v>14</v>
      </c>
      <c r="EX174">
        <v>17</v>
      </c>
      <c r="EY174">
        <v>11</v>
      </c>
      <c r="EZ174" s="96" t="s">
        <v>1280</v>
      </c>
      <c r="FA174">
        <v>36</v>
      </c>
      <c r="FB174" s="96" t="s">
        <v>1280</v>
      </c>
      <c r="FC174" s="96" t="s">
        <v>1280</v>
      </c>
      <c r="FD174" s="96" t="s">
        <v>1280</v>
      </c>
      <c r="FE174">
        <v>42</v>
      </c>
      <c r="FF174">
        <v>43</v>
      </c>
      <c r="FG174" s="96" t="s">
        <v>1280</v>
      </c>
      <c r="FH174">
        <v>11</v>
      </c>
      <c r="FI174">
        <v>19</v>
      </c>
      <c r="FJ174">
        <v>31</v>
      </c>
      <c r="FK174">
        <v>41</v>
      </c>
      <c r="FL174">
        <v>24</v>
      </c>
      <c r="FM174">
        <v>23</v>
      </c>
      <c r="FN174">
        <v>41</v>
      </c>
      <c r="FO174">
        <v>76</v>
      </c>
      <c r="FP174" s="96" t="s">
        <v>1280</v>
      </c>
      <c r="FQ174" s="96" t="s">
        <v>1280</v>
      </c>
      <c r="FR174" s="96" t="s">
        <v>1280</v>
      </c>
      <c r="FS174">
        <v>14</v>
      </c>
      <c r="FT174">
        <v>27</v>
      </c>
      <c r="FU174" s="96" t="s">
        <v>1280</v>
      </c>
      <c r="FV174">
        <v>89</v>
      </c>
      <c r="FW174">
        <v>13</v>
      </c>
      <c r="FX174" s="96" t="s">
        <v>1280</v>
      </c>
      <c r="FY174" s="96" t="s">
        <v>1280</v>
      </c>
      <c r="FZ174" s="96" t="s">
        <v>1280</v>
      </c>
      <c r="GA174" s="96" t="s">
        <v>1280</v>
      </c>
      <c r="GB174">
        <v>19</v>
      </c>
      <c r="GC174">
        <v>14</v>
      </c>
      <c r="GD174">
        <v>74</v>
      </c>
      <c r="GE174">
        <v>15</v>
      </c>
      <c r="GF174">
        <v>20</v>
      </c>
      <c r="GG174" s="96" t="s">
        <v>1280</v>
      </c>
      <c r="GH174" s="96" t="s">
        <v>1280</v>
      </c>
      <c r="GI174" s="96" t="s">
        <v>1280</v>
      </c>
      <c r="GJ174">
        <v>22</v>
      </c>
      <c r="GK174" s="96" t="s">
        <v>1280</v>
      </c>
      <c r="GL174">
        <v>24</v>
      </c>
      <c r="GM174">
        <v>45</v>
      </c>
      <c r="GN174" s="96" t="s">
        <v>1280</v>
      </c>
      <c r="GO174" s="96" t="s">
        <v>1280</v>
      </c>
      <c r="GP174" s="96" t="s">
        <v>1280</v>
      </c>
      <c r="GQ174">
        <v>18</v>
      </c>
      <c r="GR174" s="96" t="s">
        <v>1280</v>
      </c>
      <c r="GS174" s="96" t="s">
        <v>1280</v>
      </c>
      <c r="GT174" s="96" t="s">
        <v>1280</v>
      </c>
      <c r="GU174">
        <v>24</v>
      </c>
      <c r="GV174" s="96" t="s">
        <v>1280</v>
      </c>
      <c r="GW174" s="96" t="s">
        <v>1280</v>
      </c>
      <c r="GX174">
        <v>16</v>
      </c>
      <c r="GY174">
        <v>18</v>
      </c>
      <c r="GZ174">
        <v>50</v>
      </c>
      <c r="HA174">
        <v>68</v>
      </c>
      <c r="HB174">
        <v>21</v>
      </c>
      <c r="HC174" s="96" t="s">
        <v>1280</v>
      </c>
      <c r="HD174" s="96" t="s">
        <v>1280</v>
      </c>
      <c r="HE174">
        <v>55</v>
      </c>
      <c r="HF174">
        <v>61</v>
      </c>
      <c r="HG174" s="96" t="s">
        <v>1280</v>
      </c>
      <c r="HH174">
        <v>27</v>
      </c>
      <c r="HI174">
        <v>15</v>
      </c>
      <c r="HJ174" s="96" t="s">
        <v>1280</v>
      </c>
      <c r="HK174">
        <v>22</v>
      </c>
      <c r="HL174" s="96" t="s">
        <v>1280</v>
      </c>
      <c r="HM174" s="96" t="s">
        <v>1280</v>
      </c>
      <c r="HN174">
        <v>16</v>
      </c>
      <c r="HO174" s="96" t="s">
        <v>1280</v>
      </c>
      <c r="HP174">
        <v>25</v>
      </c>
      <c r="HQ174" s="96" t="s">
        <v>1280</v>
      </c>
      <c r="HR174" s="96" t="s">
        <v>1280</v>
      </c>
      <c r="HS174">
        <v>21</v>
      </c>
      <c r="HT174">
        <v>23</v>
      </c>
      <c r="HU174">
        <v>11</v>
      </c>
      <c r="HV174">
        <v>18</v>
      </c>
      <c r="HW174" s="96" t="s">
        <v>1280</v>
      </c>
      <c r="HX174">
        <v>53</v>
      </c>
      <c r="HY174">
        <v>13</v>
      </c>
      <c r="HZ174" s="96" t="s">
        <v>1280</v>
      </c>
      <c r="IA174">
        <v>18</v>
      </c>
      <c r="IB174" s="96" t="s">
        <v>1280</v>
      </c>
      <c r="IC174" s="96" t="s">
        <v>1280</v>
      </c>
      <c r="ID174" s="96" t="s">
        <v>1280</v>
      </c>
      <c r="IE174" s="96" t="s">
        <v>1280</v>
      </c>
      <c r="IF174" s="96" t="s">
        <v>1280</v>
      </c>
      <c r="IG174" s="96" t="s">
        <v>1280</v>
      </c>
      <c r="IH174" s="96" t="s">
        <v>1280</v>
      </c>
      <c r="II174" s="96" t="s">
        <v>1280</v>
      </c>
      <c r="IJ174" s="96" t="s">
        <v>1280</v>
      </c>
      <c r="IK174">
        <v>18</v>
      </c>
      <c r="IL174">
        <v>21</v>
      </c>
      <c r="IM174">
        <v>15</v>
      </c>
      <c r="IN174" s="96" t="s">
        <v>1280</v>
      </c>
      <c r="IO174">
        <v>26</v>
      </c>
      <c r="IP174">
        <v>19</v>
      </c>
      <c r="IQ174">
        <v>22</v>
      </c>
      <c r="IR174" s="96" t="s">
        <v>1280</v>
      </c>
      <c r="IS174">
        <v>19</v>
      </c>
      <c r="IT174" s="96" t="s">
        <v>1280</v>
      </c>
      <c r="IU174" s="96" t="s">
        <v>1280</v>
      </c>
      <c r="IV174" s="96" t="s">
        <v>1280</v>
      </c>
      <c r="IW174" s="96" t="s">
        <v>1280</v>
      </c>
      <c r="IX174" s="96" t="s">
        <v>1280</v>
      </c>
      <c r="IY174" s="96" t="s">
        <v>1280</v>
      </c>
      <c r="IZ174">
        <v>21</v>
      </c>
      <c r="JA174">
        <v>18</v>
      </c>
      <c r="JB174" s="96" t="s">
        <v>1280</v>
      </c>
      <c r="JC174">
        <v>76</v>
      </c>
      <c r="JD174" s="96" t="s">
        <v>1280</v>
      </c>
      <c r="JE174">
        <v>55</v>
      </c>
      <c r="JF174">
        <v>68</v>
      </c>
      <c r="JG174">
        <v>26</v>
      </c>
      <c r="JH174">
        <v>11</v>
      </c>
      <c r="JI174">
        <v>89</v>
      </c>
      <c r="JJ174">
        <v>86</v>
      </c>
      <c r="JK174">
        <v>100</v>
      </c>
      <c r="JL174">
        <v>77</v>
      </c>
      <c r="JM174">
        <v>103</v>
      </c>
      <c r="JN174">
        <v>92</v>
      </c>
      <c r="JO174">
        <v>128</v>
      </c>
      <c r="JP174">
        <v>114</v>
      </c>
      <c r="JQ174">
        <v>71</v>
      </c>
      <c r="JR174">
        <v>55</v>
      </c>
      <c r="JS174">
        <v>87</v>
      </c>
      <c r="JT174">
        <v>78</v>
      </c>
      <c r="JU174">
        <v>141</v>
      </c>
      <c r="JV174">
        <v>71</v>
      </c>
      <c r="JW174">
        <v>218</v>
      </c>
      <c r="JX174" s="96" t="s">
        <v>1280</v>
      </c>
      <c r="JY174" s="96" t="s">
        <v>1280</v>
      </c>
      <c r="JZ174" s="96" t="s">
        <v>1280</v>
      </c>
      <c r="KA174" s="96" t="s">
        <v>1280</v>
      </c>
      <c r="KB174">
        <v>20</v>
      </c>
      <c r="KC174" s="96" t="s">
        <v>1280</v>
      </c>
      <c r="KD174">
        <v>13</v>
      </c>
      <c r="KE174" s="96" t="s">
        <v>1280</v>
      </c>
      <c r="KF174" s="96" t="s">
        <v>1280</v>
      </c>
      <c r="KG174" s="96" t="s">
        <v>1280</v>
      </c>
      <c r="KH174">
        <v>24</v>
      </c>
      <c r="KI174" s="96" t="s">
        <v>1280</v>
      </c>
      <c r="KJ174" s="96" t="s">
        <v>1280</v>
      </c>
      <c r="KK174" s="96" t="s">
        <v>1280</v>
      </c>
      <c r="KL174" s="96" t="s">
        <v>1280</v>
      </c>
      <c r="KM174">
        <v>11</v>
      </c>
      <c r="KN174">
        <v>12</v>
      </c>
      <c r="KO174" s="96" t="s">
        <v>1280</v>
      </c>
      <c r="KP174">
        <v>20</v>
      </c>
      <c r="KQ174">
        <v>27</v>
      </c>
      <c r="KR174" s="96" t="s">
        <v>1280</v>
      </c>
      <c r="KS174">
        <v>16</v>
      </c>
      <c r="KT174">
        <v>36</v>
      </c>
      <c r="KU174" s="96" t="s">
        <v>1280</v>
      </c>
      <c r="KV174" s="96" t="s">
        <v>1280</v>
      </c>
      <c r="KW174" s="96" t="s">
        <v>1280</v>
      </c>
      <c r="KX174" s="96" t="s">
        <v>1280</v>
      </c>
      <c r="KY174" s="96" t="s">
        <v>1280</v>
      </c>
      <c r="KZ174" s="96" t="s">
        <v>1280</v>
      </c>
      <c r="LA174" s="96" t="s">
        <v>1280</v>
      </c>
      <c r="LB174">
        <v>50</v>
      </c>
      <c r="LC174">
        <v>60</v>
      </c>
      <c r="LD174">
        <v>50</v>
      </c>
      <c r="LE174">
        <v>33</v>
      </c>
      <c r="LF174" s="96" t="s">
        <v>1280</v>
      </c>
      <c r="LG174">
        <v>37</v>
      </c>
      <c r="LH174" s="96" t="s">
        <v>1280</v>
      </c>
      <c r="LI174" s="96" t="s">
        <v>1280</v>
      </c>
      <c r="LJ174">
        <v>27</v>
      </c>
      <c r="LK174" s="96" t="s">
        <v>1280</v>
      </c>
      <c r="LL174" s="96" t="s">
        <v>1280</v>
      </c>
      <c r="LM174">
        <v>24</v>
      </c>
      <c r="LN174" s="96" t="s">
        <v>1280</v>
      </c>
      <c r="LO174" s="96" t="s">
        <v>1280</v>
      </c>
      <c r="LP174">
        <v>97</v>
      </c>
      <c r="LQ174">
        <v>11</v>
      </c>
      <c r="LR174" s="96" t="s">
        <v>1280</v>
      </c>
      <c r="LS174" s="96" t="s">
        <v>1280</v>
      </c>
      <c r="LT174" s="96" t="s">
        <v>1280</v>
      </c>
      <c r="LU174">
        <v>16</v>
      </c>
      <c r="LV174" s="96" t="s">
        <v>1280</v>
      </c>
      <c r="LW174" s="96" t="s">
        <v>1280</v>
      </c>
      <c r="LX174" s="96" t="s">
        <v>1280</v>
      </c>
      <c r="LY174" s="96" t="s">
        <v>1280</v>
      </c>
      <c r="LZ174">
        <v>83</v>
      </c>
      <c r="MA174" s="96" t="s">
        <v>1280</v>
      </c>
      <c r="MB174" s="96" t="s">
        <v>1280</v>
      </c>
      <c r="MC174" s="96" t="s">
        <v>1280</v>
      </c>
      <c r="MD174" s="96" t="s">
        <v>1280</v>
      </c>
      <c r="ME174" s="96" t="s">
        <v>1280</v>
      </c>
      <c r="MF174" s="96" t="s">
        <v>1280</v>
      </c>
      <c r="MG174" s="96" t="s">
        <v>1280</v>
      </c>
      <c r="MH174" s="96" t="s">
        <v>1280</v>
      </c>
      <c r="MI174" s="96" t="s">
        <v>1280</v>
      </c>
      <c r="MJ174">
        <v>17</v>
      </c>
      <c r="MK174" s="96" t="s">
        <v>1280</v>
      </c>
      <c r="ML174" s="96" t="s">
        <v>1280</v>
      </c>
      <c r="MM174">
        <v>54</v>
      </c>
      <c r="MN174">
        <v>12</v>
      </c>
      <c r="MO174">
        <v>379</v>
      </c>
      <c r="MP174" s="96" t="s">
        <v>1280</v>
      </c>
      <c r="MQ174" s="96" t="s">
        <v>1280</v>
      </c>
      <c r="MR174">
        <v>22</v>
      </c>
      <c r="MS174">
        <v>43</v>
      </c>
      <c r="MT174">
        <v>24</v>
      </c>
      <c r="MU174" s="96" t="s">
        <v>1280</v>
      </c>
      <c r="MV174">
        <v>44</v>
      </c>
      <c r="MW174" s="96" t="s">
        <v>1280</v>
      </c>
      <c r="MX174">
        <v>13</v>
      </c>
      <c r="MY174" s="96" t="s">
        <v>1280</v>
      </c>
      <c r="MZ174">
        <v>62</v>
      </c>
      <c r="NA174" s="96" t="s">
        <v>1280</v>
      </c>
      <c r="NB174">
        <v>19</v>
      </c>
      <c r="NC174" s="96" t="s">
        <v>1280</v>
      </c>
      <c r="ND174" s="96" t="s">
        <v>1280</v>
      </c>
      <c r="NE174" s="96" t="s">
        <v>1280</v>
      </c>
      <c r="NF174" s="96" t="s">
        <v>1280</v>
      </c>
      <c r="NG174" s="96" t="s">
        <v>1280</v>
      </c>
      <c r="NH174">
        <v>47</v>
      </c>
      <c r="NI174" s="96" t="s">
        <v>1280</v>
      </c>
      <c r="NJ174" s="96" t="s">
        <v>1280</v>
      </c>
      <c r="NK174" s="96" t="s">
        <v>1280</v>
      </c>
      <c r="NL174" s="96" t="s">
        <v>1280</v>
      </c>
      <c r="NM174">
        <v>17</v>
      </c>
      <c r="NN174" s="96" t="s">
        <v>1280</v>
      </c>
      <c r="NO174" s="96" t="s">
        <v>1280</v>
      </c>
      <c r="NP174" s="96" t="s">
        <v>1280</v>
      </c>
      <c r="NQ174" s="96" t="s">
        <v>1280</v>
      </c>
      <c r="NR174" s="96" t="s">
        <v>1280</v>
      </c>
      <c r="NS174" s="96" t="s">
        <v>1280</v>
      </c>
      <c r="NT174" s="96" t="s">
        <v>1280</v>
      </c>
      <c r="NU174">
        <v>48</v>
      </c>
      <c r="NV174">
        <v>24</v>
      </c>
      <c r="NW174">
        <v>21</v>
      </c>
      <c r="NX174">
        <v>16</v>
      </c>
      <c r="NY174" s="96" t="s">
        <v>1280</v>
      </c>
      <c r="NZ174">
        <v>11</v>
      </c>
      <c r="OA174">
        <v>35</v>
      </c>
      <c r="OB174">
        <v>179</v>
      </c>
      <c r="OC174">
        <v>35</v>
      </c>
      <c r="OD174" s="96" t="s">
        <v>1280</v>
      </c>
      <c r="OE174" s="96" t="s">
        <v>1280</v>
      </c>
      <c r="OF174">
        <v>65</v>
      </c>
      <c r="OG174">
        <v>33</v>
      </c>
      <c r="OH174">
        <v>12</v>
      </c>
      <c r="OI174" s="96" t="s">
        <v>1280</v>
      </c>
      <c r="OJ174">
        <v>16</v>
      </c>
      <c r="OK174">
        <v>13</v>
      </c>
      <c r="OM174" s="96" t="s">
        <v>1280</v>
      </c>
      <c r="ON174" s="96" t="s">
        <v>1280</v>
      </c>
      <c r="OO174">
        <v>33</v>
      </c>
      <c r="OP174" s="96" t="s">
        <v>1280</v>
      </c>
      <c r="OQ174">
        <v>12</v>
      </c>
      <c r="OR174" s="96" t="s">
        <v>1280</v>
      </c>
      <c r="OS174" s="96" t="s">
        <v>1280</v>
      </c>
      <c r="OT174" s="96" t="s">
        <v>1280</v>
      </c>
      <c r="OU174" s="96" t="s">
        <v>1280</v>
      </c>
      <c r="OV174" s="175"/>
      <c r="OW174" s="160">
        <f t="shared" si="24"/>
        <v>9915</v>
      </c>
      <c r="OX174" s="169"/>
      <c r="OZ174" s="169"/>
      <c r="PA174" s="146"/>
      <c r="PB174" s="146"/>
      <c r="PC174" s="146"/>
      <c r="PD174" s="146"/>
      <c r="PE174" s="146"/>
      <c r="PF174" s="146"/>
      <c r="PG174" s="146"/>
      <c r="PH174" s="146"/>
      <c r="PI174" s="146"/>
      <c r="PJ174" s="146"/>
      <c r="PK174" s="146"/>
      <c r="PL174" s="146"/>
      <c r="PM174" s="146"/>
      <c r="PN174" s="146"/>
      <c r="PO174" s="146"/>
      <c r="PP174" s="146"/>
      <c r="PQ174" s="146"/>
      <c r="PR174" s="146"/>
      <c r="PS174" s="146"/>
      <c r="PT174" s="146"/>
      <c r="PU174" s="146"/>
    </row>
    <row r="175" spans="1:437">
      <c r="A175" t="s">
        <v>1279</v>
      </c>
      <c r="B175">
        <v>67</v>
      </c>
      <c r="C175">
        <v>764</v>
      </c>
      <c r="D175">
        <v>110</v>
      </c>
      <c r="E175">
        <v>1875</v>
      </c>
      <c r="F175">
        <v>600</v>
      </c>
      <c r="G175">
        <v>1151</v>
      </c>
      <c r="H175">
        <v>596</v>
      </c>
      <c r="I175">
        <v>132</v>
      </c>
      <c r="J175">
        <v>173</v>
      </c>
      <c r="K175">
        <v>168</v>
      </c>
      <c r="L175">
        <v>366</v>
      </c>
      <c r="M175">
        <v>503</v>
      </c>
      <c r="N175">
        <v>103</v>
      </c>
      <c r="O175">
        <v>11</v>
      </c>
      <c r="P175" s="96" t="s">
        <v>1280</v>
      </c>
      <c r="Q175">
        <v>112</v>
      </c>
      <c r="R175">
        <v>335</v>
      </c>
      <c r="S175">
        <v>824</v>
      </c>
      <c r="T175">
        <v>497</v>
      </c>
      <c r="U175">
        <v>159</v>
      </c>
      <c r="V175">
        <v>270</v>
      </c>
      <c r="W175">
        <v>266</v>
      </c>
      <c r="X175">
        <v>227</v>
      </c>
      <c r="Y175">
        <v>458</v>
      </c>
      <c r="Z175">
        <v>578</v>
      </c>
      <c r="AA175">
        <v>421</v>
      </c>
      <c r="AB175">
        <v>441</v>
      </c>
      <c r="AC175">
        <v>437</v>
      </c>
      <c r="AD175">
        <v>9965</v>
      </c>
      <c r="AE175">
        <v>4727</v>
      </c>
      <c r="AF175">
        <v>253</v>
      </c>
      <c r="AG175">
        <v>802</v>
      </c>
      <c r="AH175">
        <v>544</v>
      </c>
      <c r="AI175" s="96">
        <v>536</v>
      </c>
      <c r="AJ175">
        <v>533</v>
      </c>
      <c r="AK175">
        <v>558</v>
      </c>
      <c r="AL175" s="96">
        <v>706</v>
      </c>
      <c r="AM175">
        <v>847</v>
      </c>
      <c r="AN175">
        <v>1000</v>
      </c>
      <c r="AO175">
        <v>511</v>
      </c>
      <c r="AP175">
        <v>540</v>
      </c>
      <c r="AQ175" s="96">
        <v>719</v>
      </c>
      <c r="AR175">
        <v>554</v>
      </c>
      <c r="AS175">
        <v>486</v>
      </c>
      <c r="AT175" s="96">
        <v>733</v>
      </c>
      <c r="AU175">
        <v>581</v>
      </c>
      <c r="AV175">
        <v>533</v>
      </c>
      <c r="AW175">
        <v>725</v>
      </c>
      <c r="AX175">
        <v>487</v>
      </c>
      <c r="AY175">
        <v>840</v>
      </c>
      <c r="AZ175">
        <v>871</v>
      </c>
      <c r="BA175">
        <v>791</v>
      </c>
      <c r="BB175">
        <v>81</v>
      </c>
      <c r="BC175">
        <v>121</v>
      </c>
      <c r="BD175">
        <v>507</v>
      </c>
      <c r="BE175">
        <v>298</v>
      </c>
      <c r="BF175">
        <v>493</v>
      </c>
      <c r="BG175">
        <v>308</v>
      </c>
      <c r="BH175">
        <v>225</v>
      </c>
      <c r="BI175">
        <v>109</v>
      </c>
      <c r="BJ175">
        <v>1989</v>
      </c>
      <c r="BK175" s="96">
        <v>2267</v>
      </c>
      <c r="BL175" s="96">
        <v>356</v>
      </c>
      <c r="BM175">
        <v>81</v>
      </c>
      <c r="BN175">
        <v>678</v>
      </c>
      <c r="BO175" s="96">
        <v>851</v>
      </c>
      <c r="BP175">
        <v>150</v>
      </c>
      <c r="BQ175">
        <v>468</v>
      </c>
      <c r="BR175">
        <v>468</v>
      </c>
      <c r="BS175">
        <v>356</v>
      </c>
      <c r="BT175">
        <v>115</v>
      </c>
      <c r="BU175">
        <v>367</v>
      </c>
      <c r="BV175">
        <v>432</v>
      </c>
      <c r="BW175">
        <v>417</v>
      </c>
      <c r="BX175">
        <v>59</v>
      </c>
      <c r="BY175">
        <v>219</v>
      </c>
      <c r="BZ175">
        <v>204</v>
      </c>
      <c r="CA175" s="96">
        <v>611</v>
      </c>
      <c r="CB175">
        <v>67</v>
      </c>
      <c r="CC175">
        <v>218</v>
      </c>
      <c r="CD175">
        <v>803</v>
      </c>
      <c r="CE175" s="96">
        <v>488</v>
      </c>
      <c r="CF175">
        <v>671</v>
      </c>
      <c r="CG175">
        <v>315</v>
      </c>
      <c r="CH175">
        <v>850</v>
      </c>
      <c r="CI175">
        <v>932</v>
      </c>
      <c r="CJ175">
        <v>1117</v>
      </c>
      <c r="CK175">
        <v>626</v>
      </c>
      <c r="CL175">
        <v>1123</v>
      </c>
      <c r="CM175">
        <v>803</v>
      </c>
      <c r="CN175">
        <v>316</v>
      </c>
      <c r="CO175">
        <v>452</v>
      </c>
      <c r="CP175">
        <v>630</v>
      </c>
      <c r="CQ175">
        <v>668</v>
      </c>
      <c r="CR175">
        <v>769</v>
      </c>
      <c r="CS175" s="96">
        <v>975</v>
      </c>
      <c r="CU175">
        <v>720</v>
      </c>
      <c r="CV175">
        <v>823</v>
      </c>
      <c r="CW175">
        <v>633</v>
      </c>
      <c r="CX175">
        <v>486</v>
      </c>
      <c r="CY175">
        <v>262</v>
      </c>
      <c r="CZ175">
        <v>643</v>
      </c>
      <c r="DA175">
        <v>577</v>
      </c>
      <c r="DB175">
        <v>743</v>
      </c>
      <c r="DC175">
        <v>747</v>
      </c>
      <c r="DD175">
        <v>445</v>
      </c>
      <c r="DE175">
        <v>2979</v>
      </c>
      <c r="DF175">
        <v>73</v>
      </c>
      <c r="DG175">
        <v>617</v>
      </c>
      <c r="DH175">
        <v>230</v>
      </c>
      <c r="DI175">
        <v>267</v>
      </c>
      <c r="DJ175">
        <v>172</v>
      </c>
      <c r="DK175">
        <v>835</v>
      </c>
      <c r="DL175">
        <v>151</v>
      </c>
      <c r="DM175">
        <v>483</v>
      </c>
      <c r="DN175">
        <v>388</v>
      </c>
      <c r="DO175">
        <v>528</v>
      </c>
      <c r="DP175">
        <v>603</v>
      </c>
      <c r="DQ175">
        <v>317</v>
      </c>
      <c r="DR175">
        <v>68</v>
      </c>
      <c r="DS175">
        <v>49</v>
      </c>
      <c r="DT175">
        <v>823</v>
      </c>
      <c r="DU175">
        <v>207</v>
      </c>
      <c r="DW175">
        <v>1200</v>
      </c>
      <c r="DX175">
        <v>506</v>
      </c>
      <c r="DY175">
        <v>281</v>
      </c>
      <c r="DZ175">
        <v>759</v>
      </c>
      <c r="EA175">
        <v>534</v>
      </c>
      <c r="EC175">
        <v>388</v>
      </c>
      <c r="ED175">
        <v>101</v>
      </c>
      <c r="EE175">
        <v>360</v>
      </c>
      <c r="EF175">
        <v>195</v>
      </c>
      <c r="EG175">
        <v>103</v>
      </c>
      <c r="EH175">
        <v>192</v>
      </c>
      <c r="EI175">
        <v>487</v>
      </c>
      <c r="EJ175">
        <v>45</v>
      </c>
      <c r="EK175">
        <v>159</v>
      </c>
      <c r="EL175">
        <v>134</v>
      </c>
      <c r="EM175">
        <v>339</v>
      </c>
      <c r="EN175">
        <v>580</v>
      </c>
      <c r="EO175">
        <v>752</v>
      </c>
      <c r="EP175">
        <v>428</v>
      </c>
      <c r="EQ175">
        <v>466</v>
      </c>
      <c r="ER175">
        <v>166</v>
      </c>
      <c r="ES175">
        <v>262</v>
      </c>
      <c r="ET175">
        <v>913</v>
      </c>
      <c r="EU175">
        <v>183</v>
      </c>
      <c r="EV175">
        <v>55</v>
      </c>
      <c r="EW175">
        <v>452</v>
      </c>
      <c r="EX175">
        <v>192</v>
      </c>
      <c r="EY175">
        <v>332</v>
      </c>
      <c r="EZ175">
        <v>115</v>
      </c>
      <c r="FA175">
        <v>608</v>
      </c>
      <c r="FB175">
        <v>194</v>
      </c>
      <c r="FC175">
        <v>405</v>
      </c>
      <c r="FD175">
        <v>202</v>
      </c>
      <c r="FE175">
        <v>627</v>
      </c>
      <c r="FF175">
        <v>617</v>
      </c>
      <c r="FG175">
        <v>44</v>
      </c>
      <c r="FH175">
        <v>187</v>
      </c>
      <c r="FI175">
        <v>396</v>
      </c>
      <c r="FJ175">
        <v>399</v>
      </c>
      <c r="FK175">
        <v>769</v>
      </c>
      <c r="FL175">
        <v>290</v>
      </c>
      <c r="FM175">
        <v>858</v>
      </c>
      <c r="FN175" s="96">
        <v>1110</v>
      </c>
      <c r="FO175" s="96">
        <v>1146</v>
      </c>
      <c r="FP175">
        <v>222</v>
      </c>
      <c r="FQ175">
        <v>108</v>
      </c>
      <c r="FR175">
        <v>483</v>
      </c>
      <c r="FS175">
        <v>150</v>
      </c>
      <c r="FT175">
        <v>605</v>
      </c>
      <c r="FU175">
        <v>46</v>
      </c>
      <c r="FV175">
        <v>3629</v>
      </c>
      <c r="FW175">
        <v>717</v>
      </c>
      <c r="FX175">
        <v>384</v>
      </c>
      <c r="FY175">
        <v>518</v>
      </c>
      <c r="FZ175">
        <v>58</v>
      </c>
      <c r="GA175">
        <v>198</v>
      </c>
      <c r="GB175">
        <v>355</v>
      </c>
      <c r="GC175">
        <v>306</v>
      </c>
      <c r="GD175">
        <v>1436</v>
      </c>
      <c r="GE175">
        <v>298</v>
      </c>
      <c r="GF175">
        <v>291</v>
      </c>
      <c r="GG175">
        <v>177</v>
      </c>
      <c r="GH175">
        <v>106</v>
      </c>
      <c r="GI175">
        <v>55</v>
      </c>
      <c r="GJ175">
        <v>444</v>
      </c>
      <c r="GK175">
        <v>89</v>
      </c>
      <c r="GL175">
        <v>376</v>
      </c>
      <c r="GM175">
        <v>1689</v>
      </c>
      <c r="GN175">
        <v>33</v>
      </c>
      <c r="GO175">
        <v>80</v>
      </c>
      <c r="GP175">
        <v>188</v>
      </c>
      <c r="GQ175">
        <v>296</v>
      </c>
      <c r="GR175">
        <v>204</v>
      </c>
      <c r="GS175">
        <v>125</v>
      </c>
      <c r="GT175">
        <v>541</v>
      </c>
      <c r="GU175">
        <v>584</v>
      </c>
      <c r="GV175">
        <v>1619</v>
      </c>
      <c r="GW175">
        <v>74</v>
      </c>
      <c r="GX175">
        <v>568</v>
      </c>
      <c r="GY175">
        <v>656</v>
      </c>
      <c r="GZ175">
        <v>1147</v>
      </c>
      <c r="HA175">
        <v>1028</v>
      </c>
      <c r="HB175">
        <v>233</v>
      </c>
      <c r="HC175">
        <v>56</v>
      </c>
      <c r="HD175">
        <v>149</v>
      </c>
      <c r="HE175">
        <v>724</v>
      </c>
      <c r="HF175">
        <v>843</v>
      </c>
      <c r="HG175">
        <v>296</v>
      </c>
      <c r="HH175">
        <v>654</v>
      </c>
      <c r="HI175">
        <v>363</v>
      </c>
      <c r="HJ175">
        <v>262</v>
      </c>
      <c r="HK175">
        <v>558</v>
      </c>
      <c r="HL175">
        <v>244</v>
      </c>
      <c r="HM175">
        <v>218</v>
      </c>
      <c r="HN175">
        <v>491</v>
      </c>
      <c r="HO175">
        <v>888</v>
      </c>
      <c r="HP175">
        <v>633</v>
      </c>
      <c r="HQ175">
        <v>497</v>
      </c>
      <c r="HR175">
        <v>131</v>
      </c>
      <c r="HS175">
        <v>407</v>
      </c>
      <c r="HT175">
        <v>569</v>
      </c>
      <c r="HU175">
        <v>376</v>
      </c>
      <c r="HV175">
        <v>349</v>
      </c>
      <c r="HW175">
        <v>156</v>
      </c>
      <c r="HX175">
        <v>716</v>
      </c>
      <c r="HY175">
        <v>169</v>
      </c>
      <c r="HZ175">
        <v>69</v>
      </c>
      <c r="IA175">
        <v>355</v>
      </c>
      <c r="IB175">
        <v>80</v>
      </c>
      <c r="IC175">
        <v>30</v>
      </c>
      <c r="ID175">
        <v>103</v>
      </c>
      <c r="IE175">
        <v>374</v>
      </c>
      <c r="IF175">
        <v>181</v>
      </c>
      <c r="IG175">
        <v>50</v>
      </c>
      <c r="IH175">
        <v>931</v>
      </c>
      <c r="II175">
        <v>63</v>
      </c>
      <c r="IJ175">
        <v>210</v>
      </c>
      <c r="IK175">
        <v>157</v>
      </c>
      <c r="IL175">
        <v>587</v>
      </c>
      <c r="IM175">
        <v>163</v>
      </c>
      <c r="IN175">
        <v>234</v>
      </c>
      <c r="IO175">
        <v>294</v>
      </c>
      <c r="IP175">
        <v>421</v>
      </c>
      <c r="IQ175">
        <v>379</v>
      </c>
      <c r="IR175">
        <v>204</v>
      </c>
      <c r="IS175">
        <v>300</v>
      </c>
      <c r="IT175">
        <v>183</v>
      </c>
      <c r="IU175">
        <v>274</v>
      </c>
      <c r="IV175">
        <v>71</v>
      </c>
      <c r="IW175">
        <v>123</v>
      </c>
      <c r="IX175">
        <v>35</v>
      </c>
      <c r="IY175">
        <v>26</v>
      </c>
      <c r="IZ175">
        <v>211</v>
      </c>
      <c r="JA175">
        <v>280</v>
      </c>
      <c r="JB175">
        <v>155</v>
      </c>
      <c r="JC175">
        <v>1373</v>
      </c>
      <c r="JD175">
        <v>131</v>
      </c>
      <c r="JE175" s="96">
        <v>771</v>
      </c>
      <c r="JF175">
        <v>798</v>
      </c>
      <c r="JG175">
        <v>342</v>
      </c>
      <c r="JH175">
        <v>157</v>
      </c>
      <c r="JI175">
        <v>1329</v>
      </c>
      <c r="JJ175">
        <v>1275</v>
      </c>
      <c r="JK175">
        <v>1228</v>
      </c>
      <c r="JL175">
        <v>858</v>
      </c>
      <c r="JM175">
        <v>1122</v>
      </c>
      <c r="JN175">
        <v>1175</v>
      </c>
      <c r="JO175">
        <v>1277</v>
      </c>
      <c r="JP175">
        <v>933</v>
      </c>
      <c r="JQ175">
        <v>1192</v>
      </c>
      <c r="JR175">
        <v>708</v>
      </c>
      <c r="JS175">
        <v>1426</v>
      </c>
      <c r="JT175">
        <v>1338</v>
      </c>
      <c r="JU175">
        <v>1926</v>
      </c>
      <c r="JV175">
        <v>1090</v>
      </c>
      <c r="JW175">
        <v>3431</v>
      </c>
      <c r="JX175">
        <v>78</v>
      </c>
      <c r="JY175">
        <v>525</v>
      </c>
      <c r="JZ175">
        <v>18</v>
      </c>
      <c r="KA175">
        <v>209</v>
      </c>
      <c r="KB175">
        <v>449</v>
      </c>
      <c r="KC175">
        <v>276</v>
      </c>
      <c r="KD175">
        <v>279</v>
      </c>
      <c r="KE175">
        <v>527</v>
      </c>
      <c r="KF175">
        <v>711</v>
      </c>
      <c r="KG175">
        <v>192</v>
      </c>
      <c r="KH175">
        <v>251</v>
      </c>
      <c r="KI175">
        <v>238</v>
      </c>
      <c r="KJ175">
        <v>122</v>
      </c>
      <c r="KK175">
        <v>204</v>
      </c>
      <c r="KL175">
        <v>161</v>
      </c>
      <c r="KM175">
        <v>542</v>
      </c>
      <c r="KN175">
        <v>514</v>
      </c>
      <c r="KO175">
        <v>146</v>
      </c>
      <c r="KP175">
        <v>307</v>
      </c>
      <c r="KQ175">
        <v>469</v>
      </c>
      <c r="KR175">
        <v>41</v>
      </c>
      <c r="KS175">
        <v>103</v>
      </c>
      <c r="KT175">
        <v>599</v>
      </c>
      <c r="KU175">
        <v>122</v>
      </c>
      <c r="KV175">
        <v>266</v>
      </c>
      <c r="KW175">
        <v>196</v>
      </c>
      <c r="KX175">
        <v>165</v>
      </c>
      <c r="KY175">
        <v>179</v>
      </c>
      <c r="KZ175">
        <v>79</v>
      </c>
      <c r="LA175">
        <v>220</v>
      </c>
      <c r="LB175">
        <v>826</v>
      </c>
      <c r="LC175">
        <v>486</v>
      </c>
      <c r="LD175">
        <v>1289</v>
      </c>
      <c r="LE175">
        <v>644</v>
      </c>
      <c r="LF175">
        <v>271</v>
      </c>
      <c r="LG175">
        <v>1610</v>
      </c>
      <c r="LH175">
        <v>329</v>
      </c>
      <c r="LI175">
        <v>146</v>
      </c>
      <c r="LJ175">
        <v>1234</v>
      </c>
      <c r="LK175">
        <v>102</v>
      </c>
      <c r="LL175">
        <v>100</v>
      </c>
      <c r="LM175">
        <v>366</v>
      </c>
      <c r="LN175">
        <v>87</v>
      </c>
      <c r="LO175">
        <v>767</v>
      </c>
      <c r="LP175">
        <v>2714</v>
      </c>
      <c r="LQ175">
        <v>246</v>
      </c>
      <c r="LR175">
        <v>168</v>
      </c>
      <c r="LS175">
        <v>209</v>
      </c>
      <c r="LT175">
        <v>21</v>
      </c>
      <c r="LU175">
        <v>545</v>
      </c>
      <c r="LV175">
        <v>159</v>
      </c>
      <c r="LW175" s="96" t="s">
        <v>1280</v>
      </c>
      <c r="LX175">
        <v>248</v>
      </c>
      <c r="LY175">
        <v>214</v>
      </c>
      <c r="LZ175">
        <v>592</v>
      </c>
      <c r="MA175">
        <v>132</v>
      </c>
      <c r="MB175">
        <v>43</v>
      </c>
      <c r="MC175">
        <v>150</v>
      </c>
      <c r="MD175">
        <v>83</v>
      </c>
      <c r="ME175">
        <v>167</v>
      </c>
      <c r="MF175">
        <v>415</v>
      </c>
      <c r="MG175">
        <v>261</v>
      </c>
      <c r="MH175">
        <v>51</v>
      </c>
      <c r="MI175">
        <v>88</v>
      </c>
      <c r="MJ175">
        <v>333</v>
      </c>
      <c r="MK175">
        <v>58</v>
      </c>
      <c r="ML175">
        <v>498</v>
      </c>
      <c r="MM175">
        <v>826</v>
      </c>
      <c r="MN175">
        <v>713</v>
      </c>
      <c r="MO175">
        <v>4913</v>
      </c>
      <c r="MP175">
        <v>228</v>
      </c>
      <c r="MQ175">
        <v>318</v>
      </c>
      <c r="MR175">
        <v>431</v>
      </c>
      <c r="MS175">
        <v>629</v>
      </c>
      <c r="MT175">
        <v>749</v>
      </c>
      <c r="MU175">
        <v>95</v>
      </c>
      <c r="MV175">
        <v>686</v>
      </c>
      <c r="MW175">
        <v>77</v>
      </c>
      <c r="MX175">
        <v>173</v>
      </c>
      <c r="MY175">
        <v>264</v>
      </c>
      <c r="MZ175">
        <v>959</v>
      </c>
      <c r="NA175">
        <v>69</v>
      </c>
      <c r="NB175">
        <v>165</v>
      </c>
      <c r="NC175">
        <v>101</v>
      </c>
      <c r="ND175">
        <v>141</v>
      </c>
      <c r="NE175">
        <v>144</v>
      </c>
      <c r="NF175">
        <v>144</v>
      </c>
      <c r="NG175">
        <v>297</v>
      </c>
      <c r="NH175">
        <v>508</v>
      </c>
      <c r="NI175">
        <v>68</v>
      </c>
      <c r="NJ175">
        <v>240</v>
      </c>
      <c r="NK175">
        <v>127</v>
      </c>
      <c r="NL175">
        <v>223</v>
      </c>
      <c r="NM175">
        <v>316</v>
      </c>
      <c r="NN175">
        <v>229</v>
      </c>
      <c r="NO175">
        <v>148</v>
      </c>
      <c r="NP175">
        <v>568</v>
      </c>
      <c r="NQ175">
        <v>315</v>
      </c>
      <c r="NR175">
        <v>52</v>
      </c>
      <c r="NS175">
        <v>207</v>
      </c>
      <c r="NT175">
        <v>58</v>
      </c>
      <c r="NU175">
        <v>980</v>
      </c>
      <c r="NV175">
        <v>371</v>
      </c>
      <c r="NW175">
        <v>444</v>
      </c>
      <c r="NX175">
        <v>709</v>
      </c>
      <c r="NY175">
        <v>37</v>
      </c>
      <c r="NZ175">
        <v>47</v>
      </c>
      <c r="OA175">
        <v>669</v>
      </c>
      <c r="OB175">
        <v>3549</v>
      </c>
      <c r="OC175">
        <v>860</v>
      </c>
      <c r="OD175">
        <v>86</v>
      </c>
      <c r="OE175">
        <v>95</v>
      </c>
      <c r="OF175">
        <v>871</v>
      </c>
      <c r="OG175">
        <v>654</v>
      </c>
      <c r="OH175">
        <v>545</v>
      </c>
      <c r="OI175">
        <v>117</v>
      </c>
      <c r="OJ175">
        <v>476</v>
      </c>
      <c r="OK175">
        <v>237</v>
      </c>
      <c r="OM175">
        <v>369</v>
      </c>
      <c r="ON175">
        <v>25</v>
      </c>
      <c r="OO175">
        <v>495</v>
      </c>
      <c r="OP175">
        <v>19</v>
      </c>
      <c r="OQ175">
        <v>728</v>
      </c>
      <c r="OR175">
        <v>305</v>
      </c>
      <c r="OS175">
        <v>530</v>
      </c>
      <c r="OT175">
        <v>413</v>
      </c>
      <c r="OU175">
        <v>107</v>
      </c>
      <c r="OV175" s="175"/>
      <c r="OW175" s="160">
        <f t="shared" si="24"/>
        <v>210986</v>
      </c>
      <c r="OX175" s="169"/>
      <c r="OZ175" s="169"/>
      <c r="PA175" s="146"/>
      <c r="PB175" s="146"/>
      <c r="PC175" s="146"/>
      <c r="PD175" s="146"/>
      <c r="PE175" s="146"/>
      <c r="PF175" s="146"/>
      <c r="PG175" s="146"/>
      <c r="PH175" s="146"/>
      <c r="PI175" s="146"/>
      <c r="PJ175" s="146"/>
      <c r="PK175" s="146"/>
      <c r="PL175" s="146"/>
      <c r="PM175" s="146"/>
      <c r="PN175" s="146"/>
      <c r="PO175" s="146"/>
      <c r="PP175" s="146"/>
      <c r="PQ175" s="146"/>
      <c r="PR175" s="146"/>
      <c r="PS175" s="146"/>
      <c r="PT175" s="146"/>
      <c r="PU175" s="146"/>
    </row>
    <row r="176" spans="1:437">
      <c r="A176" t="s">
        <v>1323</v>
      </c>
      <c r="MM176"/>
      <c r="OV176" s="175"/>
      <c r="OW176" s="160"/>
      <c r="OX176" s="169"/>
      <c r="OZ176" s="169"/>
      <c r="PA176" s="146"/>
      <c r="PB176" s="146"/>
      <c r="PC176" s="146"/>
      <c r="PD176" s="146"/>
      <c r="PE176" s="146"/>
      <c r="PF176" s="146"/>
      <c r="PG176" s="146"/>
      <c r="PH176" s="146"/>
      <c r="PI176" s="146"/>
      <c r="PJ176" s="146"/>
      <c r="PK176" s="146"/>
      <c r="PL176" s="146"/>
      <c r="PM176" s="146"/>
      <c r="PN176" s="146"/>
      <c r="PO176" s="146"/>
      <c r="PP176" s="146"/>
      <c r="PQ176" s="146"/>
      <c r="PR176" s="146"/>
      <c r="PS176" s="146"/>
      <c r="PT176" s="146"/>
      <c r="PU176" s="146"/>
    </row>
    <row r="177" spans="1:437">
      <c r="A177" t="s">
        <v>1324</v>
      </c>
      <c r="MM177"/>
      <c r="OV177" s="175"/>
      <c r="OW177" s="160"/>
      <c r="OX177" s="169"/>
      <c r="OZ177" s="169"/>
      <c r="PA177" s="146"/>
      <c r="PB177" s="146"/>
      <c r="PC177" s="146"/>
      <c r="PD177" s="146"/>
      <c r="PE177" s="146"/>
      <c r="PF177" s="146"/>
      <c r="PG177" s="146"/>
      <c r="PH177" s="146"/>
      <c r="PI177" s="146"/>
      <c r="PJ177" s="146"/>
      <c r="PK177" s="146"/>
      <c r="PL177" s="146"/>
      <c r="PM177" s="146"/>
      <c r="PN177" s="146"/>
      <c r="PO177" s="146"/>
      <c r="PP177" s="146"/>
      <c r="PQ177" s="146"/>
      <c r="PR177" s="146"/>
      <c r="PS177" s="146"/>
      <c r="PT177" s="146"/>
      <c r="PU177" s="146"/>
    </row>
    <row r="178" spans="1:437" s="141" customFormat="1">
      <c r="MM178" s="142"/>
      <c r="OV178" s="3"/>
      <c r="OW178" s="156"/>
      <c r="OX178" s="169"/>
      <c r="OY178" s="166"/>
      <c r="OZ178" s="169"/>
      <c r="PA178" s="146"/>
      <c r="PB178" s="146"/>
      <c r="PC178" s="146"/>
      <c r="PD178" s="146"/>
      <c r="PE178" s="146"/>
      <c r="PF178" s="146"/>
      <c r="PG178" s="146"/>
      <c r="PH178" s="146"/>
      <c r="PI178" s="146"/>
      <c r="PJ178" s="146"/>
      <c r="PK178" s="146"/>
      <c r="PL178" s="146"/>
      <c r="PM178" s="146"/>
      <c r="PN178" s="146"/>
      <c r="PO178" s="146"/>
      <c r="PP178" s="146"/>
      <c r="PQ178" s="146"/>
      <c r="PR178" s="146"/>
      <c r="PS178" s="146"/>
      <c r="PT178" s="146"/>
      <c r="PU178" s="146"/>
    </row>
    <row r="179" spans="1:437">
      <c r="A179" t="s">
        <v>1296</v>
      </c>
      <c r="H179">
        <v>10</v>
      </c>
      <c r="I179">
        <v>3</v>
      </c>
      <c r="Q179">
        <v>9.8000000000000007</v>
      </c>
      <c r="S179">
        <v>212</v>
      </c>
      <c r="T179">
        <v>43</v>
      </c>
      <c r="U179">
        <v>2</v>
      </c>
      <c r="V179">
        <v>29</v>
      </c>
      <c r="W179">
        <v>2</v>
      </c>
      <c r="X179">
        <v>11.6</v>
      </c>
      <c r="Y179">
        <v>16.5</v>
      </c>
      <c r="Z179">
        <v>3.9</v>
      </c>
      <c r="AA179">
        <v>26</v>
      </c>
      <c r="AB179">
        <v>13.9</v>
      </c>
      <c r="AC179">
        <v>52</v>
      </c>
      <c r="AD179">
        <v>76.599999999999994</v>
      </c>
      <c r="AE179">
        <v>43.300000000000004</v>
      </c>
      <c r="AF179">
        <v>45</v>
      </c>
      <c r="AH179">
        <v>5.3</v>
      </c>
      <c r="AI179">
        <v>1</v>
      </c>
      <c r="AJ179">
        <v>6</v>
      </c>
      <c r="AK179">
        <v>1</v>
      </c>
      <c r="AL179">
        <v>4</v>
      </c>
      <c r="AM179">
        <v>2</v>
      </c>
      <c r="AN179">
        <v>3</v>
      </c>
      <c r="AO179">
        <v>5</v>
      </c>
      <c r="AP179">
        <v>2.7</v>
      </c>
      <c r="AQ179">
        <v>4.7</v>
      </c>
      <c r="AR179">
        <v>2</v>
      </c>
      <c r="AS179">
        <v>1</v>
      </c>
      <c r="AT179">
        <v>1.7</v>
      </c>
      <c r="AV179">
        <v>1.9</v>
      </c>
      <c r="AW179">
        <v>62</v>
      </c>
      <c r="AZ179">
        <v>1</v>
      </c>
      <c r="BJ179">
        <v>143.80000000000001</v>
      </c>
      <c r="BK179">
        <v>13</v>
      </c>
      <c r="BL179">
        <v>3</v>
      </c>
      <c r="BP179">
        <v>52</v>
      </c>
      <c r="BQ179">
        <v>10.5</v>
      </c>
      <c r="BR179">
        <v>14</v>
      </c>
      <c r="BT179">
        <v>30</v>
      </c>
      <c r="BU179">
        <v>9.6</v>
      </c>
      <c r="BY179">
        <v>22</v>
      </c>
      <c r="BZ179">
        <v>1</v>
      </c>
      <c r="CB179">
        <v>17</v>
      </c>
      <c r="CC179">
        <v>6</v>
      </c>
      <c r="CE179">
        <v>11</v>
      </c>
      <c r="CF179">
        <v>46</v>
      </c>
      <c r="CG179">
        <v>6</v>
      </c>
      <c r="CH179">
        <v>14</v>
      </c>
      <c r="CI179">
        <v>6</v>
      </c>
      <c r="CJ179">
        <v>7</v>
      </c>
      <c r="CM179">
        <v>11</v>
      </c>
      <c r="CN179">
        <v>24</v>
      </c>
      <c r="CO179">
        <v>15</v>
      </c>
      <c r="CP179">
        <v>18</v>
      </c>
      <c r="CQ179">
        <v>13</v>
      </c>
      <c r="CR179">
        <v>19</v>
      </c>
      <c r="CU179">
        <v>8</v>
      </c>
      <c r="CW179">
        <v>13</v>
      </c>
      <c r="CX179">
        <v>9</v>
      </c>
      <c r="DA179">
        <v>14</v>
      </c>
      <c r="DB179">
        <v>6</v>
      </c>
      <c r="DC179">
        <v>5</v>
      </c>
      <c r="DG179">
        <v>0</v>
      </c>
      <c r="DH179">
        <v>16</v>
      </c>
      <c r="DI179">
        <v>2</v>
      </c>
      <c r="DJ179">
        <v>1.8</v>
      </c>
      <c r="DK179">
        <v>7.8</v>
      </c>
      <c r="DL179">
        <v>11.4</v>
      </c>
      <c r="DM179">
        <v>4.8</v>
      </c>
      <c r="DO179">
        <v>16.899999999999999</v>
      </c>
      <c r="DQ179">
        <v>2.9</v>
      </c>
      <c r="DR179">
        <v>1</v>
      </c>
      <c r="DT179">
        <v>87</v>
      </c>
      <c r="DU179">
        <v>13.8</v>
      </c>
      <c r="DW179">
        <v>310</v>
      </c>
      <c r="DX179">
        <v>8.5</v>
      </c>
      <c r="DZ179">
        <v>36.799999999999997</v>
      </c>
      <c r="EA179">
        <v>13.4</v>
      </c>
      <c r="EG179">
        <v>37.6</v>
      </c>
      <c r="EH179">
        <v>11.8</v>
      </c>
      <c r="EI179">
        <v>20.399999999999999</v>
      </c>
      <c r="EJ179">
        <v>4</v>
      </c>
      <c r="EK179">
        <v>20</v>
      </c>
      <c r="EL179">
        <v>22</v>
      </c>
      <c r="EN179">
        <v>50</v>
      </c>
      <c r="EO179">
        <v>27</v>
      </c>
      <c r="EP179">
        <v>115</v>
      </c>
      <c r="EQ179">
        <v>31</v>
      </c>
      <c r="ER179">
        <v>1</v>
      </c>
      <c r="ES179">
        <v>20.9</v>
      </c>
      <c r="ET179">
        <v>10.7</v>
      </c>
      <c r="EU179">
        <v>0.6</v>
      </c>
      <c r="EW179">
        <v>6.4</v>
      </c>
      <c r="EX179">
        <v>5</v>
      </c>
      <c r="FA179">
        <v>2.6</v>
      </c>
      <c r="FB179">
        <v>30.6</v>
      </c>
      <c r="FC179">
        <v>35</v>
      </c>
      <c r="FD179">
        <v>57.5</v>
      </c>
      <c r="FE179">
        <v>39</v>
      </c>
      <c r="FG179">
        <v>5</v>
      </c>
      <c r="FI179">
        <v>33</v>
      </c>
      <c r="FJ179">
        <v>12.4</v>
      </c>
      <c r="FK179">
        <v>9.5</v>
      </c>
      <c r="FL179">
        <v>14.8</v>
      </c>
      <c r="FM179">
        <v>169</v>
      </c>
      <c r="FN179">
        <v>13.299999999999999</v>
      </c>
      <c r="FO179">
        <v>26.7</v>
      </c>
      <c r="FP179">
        <v>29.5</v>
      </c>
      <c r="FQ179">
        <v>3.4</v>
      </c>
      <c r="FT179">
        <v>0</v>
      </c>
      <c r="FU179">
        <v>2.9</v>
      </c>
      <c r="FV179">
        <v>48</v>
      </c>
      <c r="FW179">
        <v>172.9</v>
      </c>
      <c r="FX179">
        <v>21</v>
      </c>
      <c r="FY179">
        <v>5.6</v>
      </c>
      <c r="FZ179">
        <v>1.3</v>
      </c>
      <c r="GB179">
        <v>36.6</v>
      </c>
      <c r="GC179">
        <v>16</v>
      </c>
      <c r="GD179">
        <v>99</v>
      </c>
      <c r="GE179">
        <v>2.2999999999999998</v>
      </c>
      <c r="GF179">
        <v>2</v>
      </c>
      <c r="GG179">
        <v>3.9</v>
      </c>
      <c r="GH179">
        <v>0</v>
      </c>
      <c r="GJ179">
        <v>15</v>
      </c>
      <c r="GK179">
        <v>14</v>
      </c>
      <c r="GM179">
        <v>42.6</v>
      </c>
      <c r="GN179">
        <v>3.2</v>
      </c>
      <c r="GP179">
        <v>16.600000000000001</v>
      </c>
      <c r="GR179">
        <v>23</v>
      </c>
      <c r="GT179">
        <v>14</v>
      </c>
      <c r="GU179">
        <v>2.6</v>
      </c>
      <c r="GV179">
        <v>622</v>
      </c>
      <c r="HA179">
        <v>61</v>
      </c>
      <c r="HB179">
        <v>1</v>
      </c>
      <c r="HD179">
        <v>62.6</v>
      </c>
      <c r="HE179">
        <v>6.3</v>
      </c>
      <c r="HF179">
        <v>6</v>
      </c>
      <c r="HG179">
        <v>9</v>
      </c>
      <c r="HH179">
        <v>48.7</v>
      </c>
      <c r="HI179">
        <v>24.9</v>
      </c>
      <c r="HJ179">
        <v>29</v>
      </c>
      <c r="HK179">
        <v>33</v>
      </c>
      <c r="HL179">
        <v>11.9</v>
      </c>
      <c r="HM179">
        <v>28</v>
      </c>
      <c r="HN179">
        <v>142.9</v>
      </c>
      <c r="HO179">
        <v>235</v>
      </c>
      <c r="HP179">
        <v>74</v>
      </c>
      <c r="HQ179">
        <v>75.8</v>
      </c>
      <c r="HR179">
        <v>6</v>
      </c>
      <c r="HT179">
        <v>34</v>
      </c>
      <c r="HU179">
        <v>4.5</v>
      </c>
      <c r="HV179">
        <v>0</v>
      </c>
      <c r="HW179">
        <v>2</v>
      </c>
      <c r="HY179">
        <v>4</v>
      </c>
      <c r="HZ179">
        <v>0</v>
      </c>
      <c r="IA179">
        <v>12</v>
      </c>
      <c r="IB179">
        <v>8</v>
      </c>
      <c r="IE179">
        <v>45</v>
      </c>
      <c r="IH179">
        <v>17</v>
      </c>
      <c r="II179">
        <v>7</v>
      </c>
      <c r="IJ179">
        <v>143</v>
      </c>
      <c r="IK179">
        <v>15</v>
      </c>
      <c r="IL179">
        <v>55.7</v>
      </c>
      <c r="IM179">
        <v>2.8</v>
      </c>
      <c r="IN179">
        <v>2</v>
      </c>
      <c r="IO179">
        <v>8.6</v>
      </c>
      <c r="IP179">
        <v>67</v>
      </c>
      <c r="IQ179">
        <v>6.7</v>
      </c>
      <c r="IR179">
        <v>6</v>
      </c>
      <c r="IS179">
        <v>34</v>
      </c>
      <c r="IT179">
        <v>10</v>
      </c>
      <c r="IU179">
        <v>44.7</v>
      </c>
      <c r="IV179">
        <v>4.9000000000000004</v>
      </c>
      <c r="IW179">
        <v>28</v>
      </c>
      <c r="IX179">
        <v>7</v>
      </c>
      <c r="JC179">
        <v>3.4</v>
      </c>
      <c r="JD179">
        <v>2</v>
      </c>
      <c r="JE179">
        <v>8.8000000000000007</v>
      </c>
      <c r="JF179">
        <v>28</v>
      </c>
      <c r="JG179">
        <v>2.6</v>
      </c>
      <c r="JI179">
        <v>35.9</v>
      </c>
      <c r="JJ179">
        <v>18.5</v>
      </c>
      <c r="JK179">
        <v>22</v>
      </c>
      <c r="JL179">
        <v>12.5</v>
      </c>
      <c r="JM179">
        <v>8.6</v>
      </c>
      <c r="JN179">
        <v>33.9</v>
      </c>
      <c r="JO179">
        <v>15.5</v>
      </c>
      <c r="JP179">
        <v>30.7</v>
      </c>
      <c r="JQ179">
        <v>13</v>
      </c>
      <c r="JR179">
        <v>9</v>
      </c>
      <c r="JS179">
        <v>92</v>
      </c>
      <c r="JT179">
        <v>4</v>
      </c>
      <c r="JU179">
        <v>9</v>
      </c>
      <c r="JV179">
        <v>56</v>
      </c>
      <c r="JW179">
        <v>28.7</v>
      </c>
      <c r="JY179">
        <v>155</v>
      </c>
      <c r="KA179">
        <v>3.8</v>
      </c>
      <c r="KC179">
        <v>20.8</v>
      </c>
      <c r="KF179">
        <v>76</v>
      </c>
      <c r="KG179">
        <v>5</v>
      </c>
      <c r="KI179">
        <v>43</v>
      </c>
      <c r="KJ179">
        <v>7.5</v>
      </c>
      <c r="KK179">
        <v>13.5</v>
      </c>
      <c r="KL179">
        <v>3</v>
      </c>
      <c r="KM179">
        <v>4</v>
      </c>
      <c r="KN179">
        <v>6</v>
      </c>
      <c r="KP179">
        <v>8.6999999999999993</v>
      </c>
      <c r="KQ179">
        <v>10</v>
      </c>
      <c r="KT179">
        <v>51.5</v>
      </c>
      <c r="KV179">
        <v>1.9</v>
      </c>
      <c r="KX179">
        <v>24</v>
      </c>
      <c r="LA179">
        <v>28</v>
      </c>
      <c r="LB179">
        <v>19.5</v>
      </c>
      <c r="LC179">
        <v>11</v>
      </c>
      <c r="LF179">
        <v>2</v>
      </c>
      <c r="LG179">
        <v>36.700000000000003</v>
      </c>
      <c r="LH179">
        <v>2.9</v>
      </c>
      <c r="LJ179">
        <v>130.69999999999999</v>
      </c>
      <c r="LM179">
        <v>3.6</v>
      </c>
      <c r="LO179">
        <v>196.8</v>
      </c>
      <c r="LP179">
        <v>1.7</v>
      </c>
      <c r="LQ179">
        <v>12.9</v>
      </c>
      <c r="LU179">
        <v>154</v>
      </c>
      <c r="LV179">
        <v>1.5</v>
      </c>
      <c r="LW179">
        <v>16</v>
      </c>
      <c r="LX179">
        <v>29.9</v>
      </c>
      <c r="LY179">
        <v>81</v>
      </c>
      <c r="LZ179">
        <v>95</v>
      </c>
      <c r="MA179">
        <v>1</v>
      </c>
      <c r="MB179">
        <v>0</v>
      </c>
      <c r="MC179">
        <v>19</v>
      </c>
      <c r="MD179">
        <v>6.5</v>
      </c>
      <c r="ME179">
        <v>10.4</v>
      </c>
      <c r="MF179">
        <v>3.5</v>
      </c>
      <c r="MG179">
        <v>7.6</v>
      </c>
      <c r="MJ179">
        <v>0</v>
      </c>
      <c r="MK179">
        <v>0</v>
      </c>
      <c r="ML179">
        <v>103</v>
      </c>
      <c r="MN179">
        <v>156.69999999999999</v>
      </c>
      <c r="MO179">
        <v>36.5</v>
      </c>
      <c r="MP179">
        <v>14</v>
      </c>
      <c r="MQ179">
        <v>30.6</v>
      </c>
      <c r="MR179">
        <v>6.6</v>
      </c>
      <c r="MS179">
        <v>24.8</v>
      </c>
      <c r="MT179">
        <v>25</v>
      </c>
      <c r="MU179">
        <v>9</v>
      </c>
      <c r="MV179">
        <v>11.7</v>
      </c>
      <c r="MX179">
        <v>19.7</v>
      </c>
      <c r="NA179">
        <v>1</v>
      </c>
      <c r="NG179">
        <v>73.8</v>
      </c>
      <c r="NH179">
        <v>2.6</v>
      </c>
      <c r="NI179">
        <v>1</v>
      </c>
      <c r="NK179">
        <v>11.6</v>
      </c>
      <c r="NL179">
        <v>2</v>
      </c>
      <c r="NM179">
        <v>20</v>
      </c>
      <c r="NN179">
        <v>11</v>
      </c>
      <c r="NO179">
        <v>0</v>
      </c>
      <c r="NP179">
        <v>62.5</v>
      </c>
      <c r="NQ179">
        <v>22.7</v>
      </c>
      <c r="NR179">
        <v>12</v>
      </c>
      <c r="NV179">
        <v>3</v>
      </c>
      <c r="NX179">
        <v>75</v>
      </c>
      <c r="OA179">
        <v>25.7</v>
      </c>
      <c r="OB179">
        <v>30</v>
      </c>
      <c r="OC179">
        <v>64.599999999999994</v>
      </c>
      <c r="OD179">
        <v>23.7</v>
      </c>
      <c r="OF179">
        <v>7.1</v>
      </c>
      <c r="OG179">
        <v>74.900000000000006</v>
      </c>
      <c r="OI179">
        <v>12.5</v>
      </c>
      <c r="OJ179">
        <v>11.7</v>
      </c>
      <c r="OL179">
        <v>12.5</v>
      </c>
      <c r="OM179">
        <v>51.5</v>
      </c>
      <c r="OO179">
        <v>2.1</v>
      </c>
      <c r="OR179">
        <v>19</v>
      </c>
      <c r="OS179">
        <v>33</v>
      </c>
      <c r="OT179">
        <v>13</v>
      </c>
      <c r="OW179" s="160">
        <f t="shared" ref="OW179:OW190" si="25">SUM(B179:OU179)</f>
        <v>8114.1999999999989</v>
      </c>
      <c r="OX179" s="144">
        <f>OW179/199315</f>
        <v>4.0710433233825845E-2</v>
      </c>
      <c r="OZ179" s="169"/>
      <c r="PA179" s="146"/>
      <c r="PB179" s="146"/>
      <c r="PC179" s="146"/>
      <c r="PD179" s="146"/>
      <c r="PE179" s="146"/>
      <c r="PF179" s="146"/>
      <c r="PG179" s="146"/>
      <c r="PH179" s="146"/>
      <c r="PI179" s="146"/>
      <c r="PJ179" s="146"/>
      <c r="PK179" s="146"/>
      <c r="PL179" s="146"/>
      <c r="PM179" s="146"/>
      <c r="PN179" s="146"/>
      <c r="PO179" s="146"/>
      <c r="PP179" s="146"/>
      <c r="PQ179" s="146"/>
      <c r="PR179" s="146"/>
      <c r="PS179" s="146"/>
      <c r="PT179" s="146"/>
      <c r="PU179" s="146"/>
    </row>
    <row r="180" spans="1:437">
      <c r="A180" t="s">
        <v>1281</v>
      </c>
      <c r="E180">
        <v>1</v>
      </c>
      <c r="R180">
        <v>1</v>
      </c>
      <c r="U180">
        <v>0.32</v>
      </c>
      <c r="W180">
        <v>0.35</v>
      </c>
      <c r="Y180">
        <v>0.88</v>
      </c>
      <c r="Z180">
        <v>1</v>
      </c>
      <c r="AC180">
        <v>0.5</v>
      </c>
      <c r="AD180">
        <v>1.7</v>
      </c>
      <c r="AE180">
        <v>6.4</v>
      </c>
      <c r="AH180">
        <v>1</v>
      </c>
      <c r="AJ180">
        <v>1</v>
      </c>
      <c r="AM180">
        <v>1.5</v>
      </c>
      <c r="AN180">
        <v>2</v>
      </c>
      <c r="AW180">
        <v>3</v>
      </c>
      <c r="BK180">
        <v>3.4</v>
      </c>
      <c r="BL180">
        <v>0</v>
      </c>
      <c r="BO180">
        <v>1</v>
      </c>
      <c r="BY180">
        <v>1</v>
      </c>
      <c r="CI180">
        <v>1</v>
      </c>
      <c r="CQ180">
        <v>1</v>
      </c>
      <c r="CR180">
        <v>2</v>
      </c>
      <c r="CV180">
        <v>1</v>
      </c>
      <c r="DA180">
        <v>1</v>
      </c>
      <c r="DD180">
        <v>0.5</v>
      </c>
      <c r="DG180">
        <v>0</v>
      </c>
      <c r="DH180">
        <v>1</v>
      </c>
      <c r="DO180">
        <v>2</v>
      </c>
      <c r="DQ180">
        <v>1</v>
      </c>
      <c r="DZ180">
        <v>1</v>
      </c>
      <c r="EA180">
        <v>1</v>
      </c>
      <c r="EB180">
        <v>3</v>
      </c>
      <c r="ED180">
        <v>0.9</v>
      </c>
      <c r="EE180">
        <v>2.4</v>
      </c>
      <c r="EF180">
        <v>1</v>
      </c>
      <c r="EI180">
        <v>1</v>
      </c>
      <c r="EZ180">
        <v>1</v>
      </c>
      <c r="FA180">
        <v>0</v>
      </c>
      <c r="FD180">
        <v>0.32</v>
      </c>
      <c r="FE180">
        <v>1</v>
      </c>
      <c r="FI180">
        <v>0.67</v>
      </c>
      <c r="FM180">
        <v>1</v>
      </c>
      <c r="FN180">
        <v>0</v>
      </c>
      <c r="FO180">
        <v>1</v>
      </c>
      <c r="FQ180">
        <v>32.5</v>
      </c>
      <c r="FR180">
        <v>0.7</v>
      </c>
      <c r="FT180">
        <v>0</v>
      </c>
      <c r="FV180">
        <v>6.4</v>
      </c>
      <c r="FW180">
        <v>0.5</v>
      </c>
      <c r="GC180">
        <v>1</v>
      </c>
      <c r="GH180">
        <v>0</v>
      </c>
      <c r="GL180">
        <v>1.6</v>
      </c>
      <c r="GR180">
        <v>0.7</v>
      </c>
      <c r="GX180">
        <v>0.9</v>
      </c>
      <c r="HD180">
        <v>1</v>
      </c>
      <c r="HE180">
        <v>1</v>
      </c>
      <c r="HF180">
        <v>2</v>
      </c>
      <c r="HZ180">
        <v>2</v>
      </c>
      <c r="IF180">
        <v>1</v>
      </c>
      <c r="IL180">
        <v>0.24</v>
      </c>
      <c r="IO180">
        <v>2.7</v>
      </c>
      <c r="IQ180">
        <v>0.2</v>
      </c>
      <c r="IS180">
        <v>1</v>
      </c>
      <c r="IT180">
        <v>1</v>
      </c>
      <c r="JC180">
        <v>2.9</v>
      </c>
      <c r="JE180">
        <v>0</v>
      </c>
      <c r="JF180">
        <v>1</v>
      </c>
      <c r="JG180">
        <v>1</v>
      </c>
      <c r="JJ180">
        <v>2</v>
      </c>
      <c r="JN180">
        <v>0.39</v>
      </c>
      <c r="JO180">
        <v>1.7</v>
      </c>
      <c r="JP180">
        <v>0.47</v>
      </c>
      <c r="JR180">
        <v>2</v>
      </c>
      <c r="JS180">
        <v>1</v>
      </c>
      <c r="JU180">
        <v>1</v>
      </c>
      <c r="JV180">
        <v>0.49</v>
      </c>
      <c r="JW180">
        <v>0</v>
      </c>
      <c r="KI180">
        <v>0.26</v>
      </c>
      <c r="KP180">
        <v>0.33</v>
      </c>
      <c r="KQ180">
        <v>1</v>
      </c>
      <c r="LC180">
        <v>1</v>
      </c>
      <c r="LG180">
        <v>1</v>
      </c>
      <c r="LP180">
        <v>3</v>
      </c>
      <c r="MB180">
        <v>0</v>
      </c>
      <c r="MF180">
        <v>1</v>
      </c>
      <c r="MJ180">
        <v>1.2</v>
      </c>
      <c r="MK180">
        <v>0</v>
      </c>
      <c r="MM180" s="107">
        <v>2</v>
      </c>
      <c r="MO180">
        <v>1.4</v>
      </c>
      <c r="MV180">
        <v>2.5</v>
      </c>
      <c r="MX180">
        <v>1</v>
      </c>
      <c r="MY180">
        <v>1</v>
      </c>
      <c r="MZ180">
        <v>8.6</v>
      </c>
      <c r="NG180">
        <v>0.35</v>
      </c>
      <c r="NK180">
        <v>1</v>
      </c>
      <c r="NO180">
        <v>0</v>
      </c>
      <c r="OA180">
        <v>0.73</v>
      </c>
      <c r="OB180">
        <v>1.2</v>
      </c>
      <c r="OC180">
        <v>1</v>
      </c>
      <c r="ON180">
        <v>3</v>
      </c>
      <c r="OR180">
        <v>0.23</v>
      </c>
      <c r="OW180" s="160">
        <f t="shared" si="25"/>
        <v>156.02999999999997</v>
      </c>
      <c r="OX180" s="144">
        <f t="shared" ref="OX180:OX190" si="26">OW180/199315</f>
        <v>7.8283119684920837E-4</v>
      </c>
      <c r="OZ180" s="169"/>
      <c r="PA180" s="146"/>
      <c r="PB180" s="146"/>
      <c r="PC180" s="146"/>
      <c r="PD180" s="146"/>
      <c r="PE180" s="146"/>
      <c r="PF180" s="146"/>
      <c r="PG180" s="146"/>
      <c r="PH180" s="146"/>
      <c r="PI180" s="146"/>
      <c r="PJ180" s="146"/>
      <c r="PK180" s="146"/>
      <c r="PL180" s="146"/>
      <c r="PM180" s="146"/>
      <c r="PN180" s="146"/>
      <c r="PO180" s="146"/>
      <c r="PP180" s="146"/>
      <c r="PQ180" s="146"/>
      <c r="PR180" s="146"/>
      <c r="PS180" s="146"/>
      <c r="PT180" s="146"/>
      <c r="PU180" s="146"/>
    </row>
    <row r="181" spans="1:437">
      <c r="A181" t="s">
        <v>1282</v>
      </c>
      <c r="B181">
        <v>1</v>
      </c>
      <c r="C181">
        <v>2.7</v>
      </c>
      <c r="D181">
        <v>1</v>
      </c>
      <c r="E181">
        <v>2</v>
      </c>
      <c r="F181">
        <v>3</v>
      </c>
      <c r="G181">
        <v>1.6</v>
      </c>
      <c r="H181">
        <v>4</v>
      </c>
      <c r="I181">
        <v>1</v>
      </c>
      <c r="J181">
        <v>2.6</v>
      </c>
      <c r="K181">
        <v>1.2</v>
      </c>
      <c r="L181">
        <v>1</v>
      </c>
      <c r="M181">
        <v>4</v>
      </c>
      <c r="N181">
        <v>0.5</v>
      </c>
      <c r="R181">
        <v>4.7</v>
      </c>
      <c r="T181">
        <v>2</v>
      </c>
      <c r="U181">
        <v>0.46</v>
      </c>
      <c r="V181">
        <v>0.39</v>
      </c>
      <c r="X181">
        <v>3</v>
      </c>
      <c r="Y181">
        <v>3.9</v>
      </c>
      <c r="Z181">
        <v>3</v>
      </c>
      <c r="AA181">
        <v>2.9</v>
      </c>
      <c r="AC181">
        <v>1.4</v>
      </c>
      <c r="AD181">
        <v>93.9</v>
      </c>
      <c r="AE181">
        <v>50</v>
      </c>
      <c r="AG181">
        <v>4.9000000000000004</v>
      </c>
      <c r="AH181">
        <v>3.4</v>
      </c>
      <c r="AI181">
        <v>1</v>
      </c>
      <c r="AJ181">
        <v>1.9</v>
      </c>
      <c r="AK181">
        <v>3</v>
      </c>
      <c r="AL181">
        <v>9</v>
      </c>
      <c r="AM181">
        <v>5</v>
      </c>
      <c r="AN181">
        <v>2</v>
      </c>
      <c r="AO181">
        <v>3.1</v>
      </c>
      <c r="AP181">
        <v>3</v>
      </c>
      <c r="AQ181">
        <v>6.1</v>
      </c>
      <c r="AR181">
        <v>5.5</v>
      </c>
      <c r="AS181">
        <v>2.8</v>
      </c>
      <c r="AT181">
        <v>2</v>
      </c>
      <c r="AU181">
        <v>6</v>
      </c>
      <c r="AV181">
        <v>4.8</v>
      </c>
      <c r="AW181">
        <v>6.9</v>
      </c>
      <c r="AX181">
        <v>3.6</v>
      </c>
      <c r="AY181">
        <v>1</v>
      </c>
      <c r="AZ181">
        <v>6</v>
      </c>
      <c r="BA181">
        <v>6</v>
      </c>
      <c r="BB181">
        <v>3</v>
      </c>
      <c r="BC181">
        <v>2</v>
      </c>
      <c r="BD181">
        <v>2</v>
      </c>
      <c r="BF181">
        <v>2</v>
      </c>
      <c r="BG181">
        <v>1</v>
      </c>
      <c r="BH181">
        <v>157</v>
      </c>
      <c r="BJ181">
        <v>4.7</v>
      </c>
      <c r="BK181">
        <v>55.4</v>
      </c>
      <c r="BL181">
        <v>1.3</v>
      </c>
      <c r="BN181">
        <v>5</v>
      </c>
      <c r="BO181">
        <v>4.5</v>
      </c>
      <c r="BQ181">
        <v>5.5</v>
      </c>
      <c r="BS181">
        <v>6</v>
      </c>
      <c r="BU181">
        <v>3</v>
      </c>
      <c r="BV181">
        <v>9.4</v>
      </c>
      <c r="BW181">
        <v>4</v>
      </c>
      <c r="BX181">
        <v>1</v>
      </c>
      <c r="BY181">
        <v>2</v>
      </c>
      <c r="BZ181">
        <v>1</v>
      </c>
      <c r="CA181">
        <v>2</v>
      </c>
      <c r="CC181">
        <v>2</v>
      </c>
      <c r="CE181">
        <v>3.6</v>
      </c>
      <c r="CF181">
        <v>3.3</v>
      </c>
      <c r="CG181">
        <v>5.0999999999999996</v>
      </c>
      <c r="CH181">
        <v>3</v>
      </c>
      <c r="CI181">
        <v>2</v>
      </c>
      <c r="CJ181">
        <v>4</v>
      </c>
      <c r="CM181">
        <v>3</v>
      </c>
      <c r="CN181">
        <v>2</v>
      </c>
      <c r="CO181">
        <v>0.9</v>
      </c>
      <c r="CP181">
        <v>3.45</v>
      </c>
      <c r="CQ181">
        <v>0.5</v>
      </c>
      <c r="CR181">
        <v>2.7</v>
      </c>
      <c r="CS181">
        <v>2.4</v>
      </c>
      <c r="CT181">
        <v>2.9</v>
      </c>
      <c r="CU181">
        <v>2.7</v>
      </c>
      <c r="CV181">
        <v>7.3</v>
      </c>
      <c r="CX181">
        <v>2</v>
      </c>
      <c r="CZ181">
        <v>2.2999999999999998</v>
      </c>
      <c r="DA181">
        <v>4.5999999999999996</v>
      </c>
      <c r="DB181">
        <v>5.4</v>
      </c>
      <c r="DC181">
        <v>4</v>
      </c>
      <c r="DD181">
        <v>0.35</v>
      </c>
      <c r="DF181">
        <v>4</v>
      </c>
      <c r="DG181">
        <v>1.23</v>
      </c>
      <c r="DH181">
        <v>4.9000000000000004</v>
      </c>
      <c r="DI181">
        <v>0.4</v>
      </c>
      <c r="DK181">
        <v>14.1</v>
      </c>
      <c r="DO181">
        <v>8.59</v>
      </c>
      <c r="DP181">
        <v>2</v>
      </c>
      <c r="DQ181">
        <v>2.2000000000000002</v>
      </c>
      <c r="DR181">
        <v>0.3</v>
      </c>
      <c r="DT181">
        <v>0.45</v>
      </c>
      <c r="DU181">
        <v>10</v>
      </c>
      <c r="DW181">
        <v>5.9</v>
      </c>
      <c r="DX181">
        <v>0.8</v>
      </c>
      <c r="DY181">
        <v>2.4</v>
      </c>
      <c r="DZ181">
        <v>5</v>
      </c>
      <c r="EA181">
        <v>4</v>
      </c>
      <c r="EB181">
        <v>14.8</v>
      </c>
      <c r="EC181" t="s">
        <v>1292</v>
      </c>
      <c r="EE181">
        <v>115</v>
      </c>
      <c r="EF181">
        <v>7.6</v>
      </c>
      <c r="EG181">
        <v>2.6</v>
      </c>
      <c r="EI181">
        <v>6.18</v>
      </c>
      <c r="EN181">
        <v>2.7</v>
      </c>
      <c r="EO181">
        <v>7</v>
      </c>
      <c r="EP181">
        <v>3</v>
      </c>
      <c r="EQ181">
        <v>3</v>
      </c>
      <c r="ER181">
        <v>1</v>
      </c>
      <c r="ES181">
        <v>1</v>
      </c>
      <c r="ET181">
        <v>2.9</v>
      </c>
      <c r="EW181">
        <v>3</v>
      </c>
      <c r="EX181">
        <v>2</v>
      </c>
      <c r="EY181">
        <v>1</v>
      </c>
      <c r="FA181">
        <v>5.15</v>
      </c>
      <c r="FC181">
        <v>3</v>
      </c>
      <c r="FE181">
        <v>4.8</v>
      </c>
      <c r="FF181">
        <v>2.2000000000000002</v>
      </c>
      <c r="FH181">
        <v>0.3</v>
      </c>
      <c r="FI181">
        <v>5.4</v>
      </c>
      <c r="FJ181">
        <v>1.4</v>
      </c>
      <c r="FK181">
        <v>3.6</v>
      </c>
      <c r="FL181">
        <v>0.8</v>
      </c>
      <c r="FM181">
        <v>3</v>
      </c>
      <c r="FN181">
        <v>12.319999999999999</v>
      </c>
      <c r="FO181">
        <v>5.5</v>
      </c>
      <c r="FP181">
        <v>1.2</v>
      </c>
      <c r="FQ181">
        <v>2</v>
      </c>
      <c r="FR181">
        <v>4.7</v>
      </c>
      <c r="FT181">
        <v>0.64</v>
      </c>
      <c r="FU181">
        <v>1</v>
      </c>
      <c r="FV181">
        <v>38.799999999999997</v>
      </c>
      <c r="FW181">
        <v>4</v>
      </c>
      <c r="FX181">
        <v>3</v>
      </c>
      <c r="FY181">
        <v>1</v>
      </c>
      <c r="GB181">
        <v>2.2000000000000002</v>
      </c>
      <c r="GC181">
        <v>1.2</v>
      </c>
      <c r="GD181">
        <v>5.7</v>
      </c>
      <c r="GE181">
        <v>3.9</v>
      </c>
      <c r="GF181">
        <v>3</v>
      </c>
      <c r="GG181">
        <v>1</v>
      </c>
      <c r="GH181">
        <v>4.5</v>
      </c>
      <c r="GI181">
        <v>1.35</v>
      </c>
      <c r="GJ181">
        <v>2.5</v>
      </c>
      <c r="GK181">
        <v>2</v>
      </c>
      <c r="GL181">
        <v>1</v>
      </c>
      <c r="GM181">
        <v>0.9</v>
      </c>
      <c r="GN181">
        <v>1</v>
      </c>
      <c r="GP181">
        <v>0.8</v>
      </c>
      <c r="GQ181">
        <v>4</v>
      </c>
      <c r="GT181">
        <v>1</v>
      </c>
      <c r="GU181">
        <v>1.6</v>
      </c>
      <c r="GV181">
        <v>6.2</v>
      </c>
      <c r="GW181">
        <v>1</v>
      </c>
      <c r="GX181">
        <v>1</v>
      </c>
      <c r="GY181">
        <v>5.0999999999999996</v>
      </c>
      <c r="GZ181">
        <v>5.8</v>
      </c>
      <c r="HA181">
        <v>3</v>
      </c>
      <c r="HB181">
        <v>2</v>
      </c>
      <c r="HC181">
        <v>1</v>
      </c>
      <c r="HD181">
        <v>1</v>
      </c>
      <c r="HE181">
        <v>12.8</v>
      </c>
      <c r="HF181">
        <v>3</v>
      </c>
      <c r="HH181">
        <v>3</v>
      </c>
      <c r="HI181">
        <v>3</v>
      </c>
      <c r="HK181">
        <v>1</v>
      </c>
      <c r="HL181">
        <v>2.4</v>
      </c>
      <c r="HM181">
        <v>1.2</v>
      </c>
      <c r="HN181">
        <v>1</v>
      </c>
      <c r="HO181">
        <v>1.4</v>
      </c>
      <c r="HP181">
        <v>3.7</v>
      </c>
      <c r="HQ181">
        <v>2</v>
      </c>
      <c r="HR181">
        <v>1</v>
      </c>
      <c r="HS181">
        <v>3</v>
      </c>
      <c r="HT181">
        <v>2</v>
      </c>
      <c r="HU181">
        <v>1</v>
      </c>
      <c r="HV181">
        <v>9.3000000000000007</v>
      </c>
      <c r="HW181">
        <v>1</v>
      </c>
      <c r="HY181">
        <v>3</v>
      </c>
      <c r="IA181">
        <v>8.6999999999999993</v>
      </c>
      <c r="IB181">
        <v>2</v>
      </c>
      <c r="IF181">
        <v>7</v>
      </c>
      <c r="IH181">
        <v>13.5</v>
      </c>
      <c r="IM181">
        <v>2</v>
      </c>
      <c r="IN181">
        <v>2.2000000000000002</v>
      </c>
      <c r="IO181">
        <v>1.3</v>
      </c>
      <c r="IP181">
        <v>1</v>
      </c>
      <c r="IQ181">
        <v>1.1499999999999999</v>
      </c>
      <c r="IR181">
        <v>0.8</v>
      </c>
      <c r="IV181">
        <v>0.7</v>
      </c>
      <c r="IW181">
        <v>2</v>
      </c>
      <c r="IZ181">
        <v>0.67</v>
      </c>
      <c r="JA181">
        <v>1.3</v>
      </c>
      <c r="JC181">
        <v>3</v>
      </c>
      <c r="JE181">
        <v>9.2200000000000006</v>
      </c>
      <c r="JF181">
        <v>7.1</v>
      </c>
      <c r="JG181">
        <v>7</v>
      </c>
      <c r="JH181">
        <v>1</v>
      </c>
      <c r="JI181">
        <v>3.7</v>
      </c>
      <c r="JJ181">
        <v>7.9</v>
      </c>
      <c r="JK181">
        <v>11.8</v>
      </c>
      <c r="JL181">
        <v>4</v>
      </c>
      <c r="JM181">
        <v>10.199999999999999</v>
      </c>
      <c r="JN181">
        <v>6.5</v>
      </c>
      <c r="JO181">
        <v>6.8</v>
      </c>
      <c r="JP181">
        <v>5.8</v>
      </c>
      <c r="JQ181">
        <v>13.69</v>
      </c>
      <c r="JR181">
        <v>4.3</v>
      </c>
      <c r="JS181">
        <v>6.4</v>
      </c>
      <c r="JT181">
        <v>11.45</v>
      </c>
      <c r="JU181">
        <v>12.6</v>
      </c>
      <c r="JV181">
        <v>5</v>
      </c>
      <c r="JW181">
        <v>10.52</v>
      </c>
      <c r="JX181">
        <v>0.99</v>
      </c>
      <c r="JZ181">
        <v>10.5</v>
      </c>
      <c r="KA181">
        <v>1.3</v>
      </c>
      <c r="KB181">
        <v>3</v>
      </c>
      <c r="KC181">
        <v>3.1</v>
      </c>
      <c r="KD181">
        <v>1.2</v>
      </c>
      <c r="KE181">
        <v>6.5</v>
      </c>
      <c r="KF181">
        <v>2.2999999999999998</v>
      </c>
      <c r="KG181">
        <v>1</v>
      </c>
      <c r="KH181">
        <v>1</v>
      </c>
      <c r="KK181">
        <v>1</v>
      </c>
      <c r="KL181">
        <v>1</v>
      </c>
      <c r="KM181">
        <v>3.6</v>
      </c>
      <c r="KN181">
        <v>4</v>
      </c>
      <c r="KO181">
        <v>1.99</v>
      </c>
      <c r="KP181">
        <v>1</v>
      </c>
      <c r="KQ181">
        <v>3.7</v>
      </c>
      <c r="KU181">
        <v>5.8</v>
      </c>
      <c r="KV181">
        <v>1.8</v>
      </c>
      <c r="KW181">
        <v>3.6</v>
      </c>
      <c r="KY181">
        <v>4</v>
      </c>
      <c r="KZ181">
        <v>1</v>
      </c>
      <c r="LA181">
        <v>3</v>
      </c>
      <c r="LB181">
        <v>2.2000000000000002</v>
      </c>
      <c r="LE181">
        <v>6</v>
      </c>
      <c r="LG181">
        <v>4.7</v>
      </c>
      <c r="LI181">
        <v>2</v>
      </c>
      <c r="LJ181">
        <v>6.4</v>
      </c>
      <c r="LK181">
        <v>1</v>
      </c>
      <c r="LL181">
        <v>1</v>
      </c>
      <c r="LM181">
        <v>11.9</v>
      </c>
      <c r="LN181">
        <v>1</v>
      </c>
      <c r="LO181">
        <v>1.9</v>
      </c>
      <c r="LP181">
        <v>26.9</v>
      </c>
      <c r="LQ181">
        <v>2</v>
      </c>
      <c r="LR181">
        <v>3</v>
      </c>
      <c r="LS181">
        <v>0.3</v>
      </c>
      <c r="LU181">
        <v>1</v>
      </c>
      <c r="LV181">
        <v>2</v>
      </c>
      <c r="LW181">
        <v>1</v>
      </c>
      <c r="LX181">
        <v>4.2</v>
      </c>
      <c r="LY181">
        <v>3</v>
      </c>
      <c r="LZ181">
        <v>1.5</v>
      </c>
      <c r="MA181">
        <v>1</v>
      </c>
      <c r="MB181">
        <v>0</v>
      </c>
      <c r="MC181">
        <v>0.9</v>
      </c>
      <c r="MD181">
        <v>0.36</v>
      </c>
      <c r="ME181">
        <v>2.6</v>
      </c>
      <c r="MF181">
        <v>1.7</v>
      </c>
      <c r="MG181">
        <v>1.8</v>
      </c>
      <c r="MJ181">
        <v>3.8</v>
      </c>
      <c r="MK181">
        <v>0</v>
      </c>
      <c r="ML181">
        <v>1</v>
      </c>
      <c r="MM181" s="107">
        <v>9.3000000000000007</v>
      </c>
      <c r="MN181">
        <v>3.9</v>
      </c>
      <c r="MO181">
        <v>131.80000000000001</v>
      </c>
      <c r="MP181">
        <v>0.9</v>
      </c>
      <c r="MQ181">
        <v>2.1</v>
      </c>
      <c r="MR181">
        <v>6</v>
      </c>
      <c r="MS181">
        <v>3</v>
      </c>
      <c r="MT181">
        <v>1</v>
      </c>
      <c r="MV181">
        <v>1.9</v>
      </c>
      <c r="MX181">
        <v>3</v>
      </c>
      <c r="NA181">
        <v>2</v>
      </c>
      <c r="NB181">
        <v>1</v>
      </c>
      <c r="NC181">
        <v>2.8</v>
      </c>
      <c r="ND181">
        <v>0.2</v>
      </c>
      <c r="NF181">
        <v>2.9</v>
      </c>
      <c r="NG181">
        <v>0.37</v>
      </c>
      <c r="NH181">
        <v>2</v>
      </c>
      <c r="NK181">
        <v>1</v>
      </c>
      <c r="NL181">
        <v>4</v>
      </c>
      <c r="NN181">
        <v>2</v>
      </c>
      <c r="NO181">
        <v>1</v>
      </c>
      <c r="NP181">
        <v>2.9</v>
      </c>
      <c r="NQ181">
        <v>1</v>
      </c>
      <c r="NT181">
        <v>2</v>
      </c>
      <c r="NU181">
        <v>14.6</v>
      </c>
      <c r="NV181">
        <v>3</v>
      </c>
      <c r="NW181">
        <v>4.8</v>
      </c>
      <c r="NX181">
        <v>3</v>
      </c>
      <c r="OA181">
        <v>2</v>
      </c>
      <c r="OB181">
        <v>22</v>
      </c>
      <c r="OC181">
        <v>5.8</v>
      </c>
      <c r="OD181">
        <v>0.98</v>
      </c>
      <c r="OG181">
        <v>4.4000000000000004</v>
      </c>
      <c r="OH181">
        <v>0.38</v>
      </c>
      <c r="OK181">
        <v>12.4</v>
      </c>
      <c r="OL181">
        <v>5.6</v>
      </c>
      <c r="OM181">
        <v>3</v>
      </c>
      <c r="OO181">
        <v>2.44</v>
      </c>
      <c r="OQ181">
        <v>2.9</v>
      </c>
      <c r="OR181">
        <v>1.9</v>
      </c>
      <c r="OS181">
        <v>1.6</v>
      </c>
      <c r="OT181">
        <v>4</v>
      </c>
      <c r="OW181" s="160">
        <f t="shared" si="25"/>
        <v>1718.6700000000008</v>
      </c>
      <c r="OX181" s="144">
        <f t="shared" si="26"/>
        <v>8.6228833755613004E-3</v>
      </c>
      <c r="OZ181" s="169"/>
      <c r="PA181" s="146"/>
      <c r="PB181" s="146"/>
      <c r="PC181" s="146"/>
      <c r="PD181" s="146"/>
      <c r="PE181" s="146"/>
      <c r="PF181" s="146"/>
      <c r="PG181" s="146"/>
      <c r="PH181" s="146"/>
      <c r="PI181" s="146"/>
      <c r="PJ181" s="146"/>
      <c r="PK181" s="146"/>
      <c r="PL181" s="146"/>
      <c r="PM181" s="146"/>
      <c r="PN181" s="146"/>
      <c r="PO181" s="146"/>
      <c r="PP181" s="146"/>
      <c r="PQ181" s="146"/>
      <c r="PR181" s="146"/>
      <c r="PS181" s="146"/>
      <c r="PT181" s="146"/>
      <c r="PU181" s="146"/>
    </row>
    <row r="182" spans="1:437">
      <c r="A182" t="s">
        <v>1283</v>
      </c>
      <c r="W182">
        <v>0.43</v>
      </c>
      <c r="AD182">
        <v>11.35</v>
      </c>
      <c r="AE182">
        <v>7.1</v>
      </c>
      <c r="AG182">
        <v>1</v>
      </c>
      <c r="AT182">
        <v>1</v>
      </c>
      <c r="BH182">
        <v>1</v>
      </c>
      <c r="BK182">
        <v>13</v>
      </c>
      <c r="BL182">
        <v>0</v>
      </c>
      <c r="BN182">
        <v>2.4</v>
      </c>
      <c r="CO182">
        <v>0.73</v>
      </c>
      <c r="DG182">
        <v>0</v>
      </c>
      <c r="DK182">
        <v>1</v>
      </c>
      <c r="DU182">
        <v>1</v>
      </c>
      <c r="EW182">
        <v>4.6900000000000004</v>
      </c>
      <c r="FA182">
        <v>0</v>
      </c>
      <c r="FM182">
        <v>2</v>
      </c>
      <c r="FN182">
        <v>0</v>
      </c>
      <c r="FQ182">
        <v>29</v>
      </c>
      <c r="FT182">
        <v>0</v>
      </c>
      <c r="FV182">
        <v>2.2999999999999998</v>
      </c>
      <c r="FW182">
        <v>0.7</v>
      </c>
      <c r="GH182">
        <v>0</v>
      </c>
      <c r="GJ182">
        <v>1</v>
      </c>
      <c r="GV182">
        <v>2.1</v>
      </c>
      <c r="HE182">
        <v>1</v>
      </c>
      <c r="HM182">
        <v>0.56000000000000005</v>
      </c>
      <c r="HP182">
        <v>1</v>
      </c>
      <c r="HT182">
        <v>1.3</v>
      </c>
      <c r="HZ182">
        <v>1.1000000000000001</v>
      </c>
      <c r="IB182">
        <v>1</v>
      </c>
      <c r="IK182">
        <v>2.7</v>
      </c>
      <c r="IM182">
        <v>1.5</v>
      </c>
      <c r="IO182">
        <v>0.8</v>
      </c>
      <c r="IQ182">
        <v>1.6</v>
      </c>
      <c r="IR182">
        <v>0.1</v>
      </c>
      <c r="IZ182">
        <v>2</v>
      </c>
      <c r="JC182">
        <v>13.1</v>
      </c>
      <c r="JE182">
        <v>2</v>
      </c>
      <c r="JH182">
        <v>0.3</v>
      </c>
      <c r="JJ182">
        <v>0.73</v>
      </c>
      <c r="JK182">
        <v>2.9</v>
      </c>
      <c r="JM182">
        <v>1.2</v>
      </c>
      <c r="JS182">
        <v>0.64</v>
      </c>
      <c r="JU182">
        <v>2.6</v>
      </c>
      <c r="JV182">
        <v>1</v>
      </c>
      <c r="JW182">
        <v>1</v>
      </c>
      <c r="KE182">
        <v>1</v>
      </c>
      <c r="LB182">
        <v>1</v>
      </c>
      <c r="LP182">
        <v>4.3</v>
      </c>
      <c r="MB182">
        <v>0</v>
      </c>
      <c r="MJ182">
        <v>3.1</v>
      </c>
      <c r="MK182">
        <v>0</v>
      </c>
      <c r="MM182" s="107">
        <v>0.78</v>
      </c>
      <c r="MO182">
        <v>54.6</v>
      </c>
      <c r="MQ182">
        <v>3.77</v>
      </c>
      <c r="MY182">
        <v>0.2</v>
      </c>
      <c r="NO182">
        <v>0</v>
      </c>
      <c r="NU182">
        <v>0.75</v>
      </c>
      <c r="OB182">
        <v>19</v>
      </c>
      <c r="OK182">
        <v>0.13</v>
      </c>
      <c r="OS182">
        <v>2.56</v>
      </c>
      <c r="OW182" s="160">
        <f t="shared" si="25"/>
        <v>213.11999999999995</v>
      </c>
      <c r="OX182" s="144">
        <f t="shared" si="26"/>
        <v>1.0692622231141657E-3</v>
      </c>
      <c r="OZ182" s="169"/>
      <c r="PA182" s="146"/>
      <c r="PB182" s="146"/>
      <c r="PC182" s="146"/>
      <c r="PD182" s="146"/>
      <c r="PE182" s="146"/>
      <c r="PF182" s="146"/>
      <c r="PG182" s="146"/>
      <c r="PH182" s="146"/>
      <c r="PI182" s="146"/>
      <c r="PJ182" s="146"/>
      <c r="PK182" s="146"/>
      <c r="PL182" s="146"/>
      <c r="PM182" s="146"/>
      <c r="PN182" s="146"/>
      <c r="PO182" s="146"/>
      <c r="PP182" s="146"/>
      <c r="PQ182" s="146"/>
      <c r="PR182" s="146"/>
      <c r="PS182" s="146"/>
      <c r="PT182" s="146"/>
      <c r="PU182" s="146"/>
    </row>
    <row r="183" spans="1:437">
      <c r="A183" t="s">
        <v>1284</v>
      </c>
      <c r="AE183">
        <v>0</v>
      </c>
      <c r="BL183">
        <v>0</v>
      </c>
      <c r="DG183">
        <v>0</v>
      </c>
      <c r="FA183">
        <v>0</v>
      </c>
      <c r="FN183">
        <v>0</v>
      </c>
      <c r="FQ183">
        <v>9.6999999999999993</v>
      </c>
      <c r="FT183">
        <v>0</v>
      </c>
      <c r="GH183">
        <v>0</v>
      </c>
      <c r="HS183">
        <v>1</v>
      </c>
      <c r="HZ183">
        <v>1</v>
      </c>
      <c r="JE183">
        <v>0</v>
      </c>
      <c r="JU183">
        <v>0.48</v>
      </c>
      <c r="JW183">
        <v>0.86</v>
      </c>
      <c r="MB183">
        <v>0</v>
      </c>
      <c r="MJ183">
        <v>0</v>
      </c>
      <c r="MK183">
        <v>0</v>
      </c>
      <c r="NO183">
        <v>0</v>
      </c>
      <c r="OW183" s="160">
        <f t="shared" si="25"/>
        <v>13.04</v>
      </c>
      <c r="OX183" s="144">
        <f t="shared" si="26"/>
        <v>6.5424077465318708E-5</v>
      </c>
      <c r="OZ183" s="169"/>
      <c r="PA183" s="146"/>
      <c r="PB183" s="146"/>
      <c r="PC183" s="146"/>
      <c r="PD183" s="146"/>
      <c r="PE183" s="146"/>
      <c r="PF183" s="146"/>
      <c r="PG183" s="146"/>
      <c r="PH183" s="146"/>
      <c r="PI183" s="146"/>
      <c r="PJ183" s="146"/>
      <c r="PK183" s="146"/>
      <c r="PL183" s="146"/>
      <c r="PM183" s="146"/>
      <c r="PN183" s="146"/>
      <c r="PO183" s="146"/>
      <c r="PP183" s="146"/>
      <c r="PQ183" s="146"/>
      <c r="PR183" s="146"/>
      <c r="PS183" s="146"/>
      <c r="PT183" s="146"/>
      <c r="PU183" s="146"/>
    </row>
    <row r="184" spans="1:437">
      <c r="A184" t="s">
        <v>1285</v>
      </c>
      <c r="Z184">
        <v>1</v>
      </c>
      <c r="AD184">
        <v>2.9</v>
      </c>
      <c r="AE184">
        <v>2</v>
      </c>
      <c r="AN184">
        <v>1</v>
      </c>
      <c r="AT184">
        <v>1</v>
      </c>
      <c r="AW184">
        <v>1</v>
      </c>
      <c r="BA184">
        <v>1</v>
      </c>
      <c r="BH184">
        <v>0.84</v>
      </c>
      <c r="BK184">
        <v>0.9</v>
      </c>
      <c r="BL184">
        <v>0</v>
      </c>
      <c r="CR184">
        <v>1</v>
      </c>
      <c r="DG184">
        <v>0</v>
      </c>
      <c r="FA184">
        <v>0</v>
      </c>
      <c r="FF184">
        <v>1.1000000000000001</v>
      </c>
      <c r="FN184">
        <v>0</v>
      </c>
      <c r="FO184">
        <v>1</v>
      </c>
      <c r="FT184">
        <v>0</v>
      </c>
      <c r="FV184">
        <v>2.8</v>
      </c>
      <c r="GG184">
        <v>1</v>
      </c>
      <c r="GH184">
        <v>0</v>
      </c>
      <c r="GS184">
        <v>1</v>
      </c>
      <c r="GV184">
        <v>1</v>
      </c>
      <c r="GX184">
        <v>0.9</v>
      </c>
      <c r="GZ184">
        <v>2</v>
      </c>
      <c r="HB184">
        <v>2</v>
      </c>
      <c r="HE184">
        <v>1</v>
      </c>
      <c r="IF184">
        <v>1</v>
      </c>
      <c r="IH184">
        <v>1</v>
      </c>
      <c r="JE184">
        <v>0</v>
      </c>
      <c r="JJ184">
        <v>0.28000000000000003</v>
      </c>
      <c r="JL184">
        <v>0.5</v>
      </c>
      <c r="JQ184">
        <v>1</v>
      </c>
      <c r="JW184">
        <v>0</v>
      </c>
      <c r="KA184">
        <v>1</v>
      </c>
      <c r="LB184">
        <v>1</v>
      </c>
      <c r="LE184">
        <v>1</v>
      </c>
      <c r="LW184">
        <v>1</v>
      </c>
      <c r="MB184">
        <v>0</v>
      </c>
      <c r="MJ184">
        <v>0</v>
      </c>
      <c r="MK184">
        <v>0</v>
      </c>
      <c r="MO184">
        <v>4.7699999999999996</v>
      </c>
      <c r="MV184">
        <v>1</v>
      </c>
      <c r="NM184">
        <v>1</v>
      </c>
      <c r="NO184">
        <v>0</v>
      </c>
      <c r="NU184">
        <v>1</v>
      </c>
      <c r="NW184">
        <v>2</v>
      </c>
      <c r="OB184">
        <v>1</v>
      </c>
      <c r="OF184">
        <v>1</v>
      </c>
      <c r="OW184" s="160">
        <f t="shared" si="25"/>
        <v>45.989999999999995</v>
      </c>
      <c r="OX184" s="144">
        <f t="shared" si="26"/>
        <v>2.3074028547776131E-4</v>
      </c>
      <c r="OZ184" s="169"/>
      <c r="PA184" s="146"/>
      <c r="PB184" s="146"/>
      <c r="PC184" s="146"/>
      <c r="PD184" s="146"/>
      <c r="PE184" s="146"/>
      <c r="PF184" s="146"/>
      <c r="PG184" s="146"/>
      <c r="PH184" s="146"/>
      <c r="PI184" s="146"/>
      <c r="PJ184" s="146"/>
      <c r="PK184" s="146"/>
      <c r="PL184" s="146"/>
      <c r="PM184" s="146"/>
      <c r="PN184" s="146"/>
      <c r="PO184" s="146"/>
      <c r="PP184" s="146"/>
      <c r="PQ184" s="146"/>
      <c r="PR184" s="146"/>
      <c r="PS184" s="146"/>
      <c r="PT184" s="146"/>
      <c r="PU184" s="146"/>
    </row>
    <row r="185" spans="1:437">
      <c r="A185" t="s">
        <v>1286</v>
      </c>
      <c r="AE185">
        <v>0</v>
      </c>
      <c r="BK185">
        <v>1</v>
      </c>
      <c r="BL185">
        <v>0</v>
      </c>
      <c r="DG185">
        <v>0.34</v>
      </c>
      <c r="FA185">
        <v>0</v>
      </c>
      <c r="FN185">
        <v>1.2</v>
      </c>
      <c r="FQ185">
        <v>1.3</v>
      </c>
      <c r="FT185">
        <v>0</v>
      </c>
      <c r="GH185">
        <v>0</v>
      </c>
      <c r="GL185">
        <v>1</v>
      </c>
      <c r="JE185">
        <v>0</v>
      </c>
      <c r="JW185">
        <v>0</v>
      </c>
      <c r="MB185">
        <v>0</v>
      </c>
      <c r="MJ185">
        <v>0</v>
      </c>
      <c r="MK185">
        <v>0</v>
      </c>
      <c r="MO185">
        <v>2.2000000000000002</v>
      </c>
      <c r="ND185">
        <v>0.95</v>
      </c>
      <c r="NM185">
        <v>9</v>
      </c>
      <c r="NO185">
        <v>0</v>
      </c>
      <c r="OO185">
        <v>1</v>
      </c>
      <c r="OW185" s="160">
        <f t="shared" si="25"/>
        <v>17.990000000000002</v>
      </c>
      <c r="OX185" s="144">
        <f t="shared" si="26"/>
        <v>9.0259137546095381E-5</v>
      </c>
      <c r="OZ185" s="169"/>
      <c r="PA185" s="146"/>
      <c r="PB185" s="146"/>
      <c r="PC185" s="146"/>
      <c r="PD185" s="146"/>
      <c r="PE185" s="146"/>
      <c r="PF185" s="146"/>
      <c r="PG185" s="146"/>
      <c r="PH185" s="146"/>
      <c r="PI185" s="146"/>
      <c r="PJ185" s="146"/>
      <c r="PK185" s="146"/>
      <c r="PL185" s="146"/>
      <c r="PM185" s="146"/>
      <c r="PN185" s="146"/>
      <c r="PO185" s="146"/>
      <c r="PP185" s="146"/>
      <c r="PQ185" s="146"/>
      <c r="PR185" s="146"/>
      <c r="PS185" s="146"/>
      <c r="PT185" s="146"/>
      <c r="PU185" s="146"/>
    </row>
    <row r="186" spans="1:437">
      <c r="A186" t="s">
        <v>1287</v>
      </c>
      <c r="B186">
        <v>6</v>
      </c>
      <c r="C186">
        <v>63</v>
      </c>
      <c r="D186">
        <v>18</v>
      </c>
      <c r="E186">
        <v>86</v>
      </c>
      <c r="F186">
        <v>68</v>
      </c>
      <c r="G186">
        <v>28</v>
      </c>
      <c r="H186">
        <v>37</v>
      </c>
      <c r="I186">
        <v>19</v>
      </c>
      <c r="J186">
        <v>18</v>
      </c>
      <c r="K186">
        <v>14</v>
      </c>
      <c r="L186">
        <v>33</v>
      </c>
      <c r="M186">
        <v>54</v>
      </c>
      <c r="N186">
        <v>8</v>
      </c>
      <c r="O186">
        <v>1.5</v>
      </c>
      <c r="Q186">
        <v>13</v>
      </c>
      <c r="R186">
        <v>37</v>
      </c>
      <c r="S186">
        <v>45</v>
      </c>
      <c r="T186">
        <v>49</v>
      </c>
      <c r="U186">
        <v>24</v>
      </c>
      <c r="V186">
        <v>29</v>
      </c>
      <c r="W186">
        <v>32</v>
      </c>
      <c r="X186">
        <v>21</v>
      </c>
      <c r="Y186">
        <v>59</v>
      </c>
      <c r="Z186">
        <v>35</v>
      </c>
      <c r="AA186">
        <v>16</v>
      </c>
      <c r="AB186">
        <v>48</v>
      </c>
      <c r="AC186">
        <v>18</v>
      </c>
      <c r="AD186">
        <v>794</v>
      </c>
      <c r="AE186">
        <v>550</v>
      </c>
      <c r="AF186">
        <v>38</v>
      </c>
      <c r="AG186">
        <v>48</v>
      </c>
      <c r="AH186">
        <v>20</v>
      </c>
      <c r="AI186">
        <v>11</v>
      </c>
      <c r="AJ186">
        <v>30</v>
      </c>
      <c r="AK186">
        <v>34</v>
      </c>
      <c r="AL186">
        <v>40</v>
      </c>
      <c r="AM186">
        <v>35</v>
      </c>
      <c r="AN186">
        <v>34</v>
      </c>
      <c r="AO186">
        <v>42</v>
      </c>
      <c r="AP186">
        <v>32</v>
      </c>
      <c r="AQ186">
        <v>40</v>
      </c>
      <c r="AR186">
        <v>19</v>
      </c>
      <c r="AS186">
        <v>20</v>
      </c>
      <c r="AT186">
        <v>13</v>
      </c>
      <c r="AU186">
        <v>13</v>
      </c>
      <c r="AV186">
        <v>24</v>
      </c>
      <c r="AW186">
        <v>60</v>
      </c>
      <c r="AX186">
        <v>14</v>
      </c>
      <c r="AY186">
        <v>7</v>
      </c>
      <c r="AZ186">
        <v>45</v>
      </c>
      <c r="BA186">
        <v>22</v>
      </c>
      <c r="BB186">
        <v>6</v>
      </c>
      <c r="BC186">
        <v>1</v>
      </c>
      <c r="BD186">
        <v>25</v>
      </c>
      <c r="BE186">
        <v>10</v>
      </c>
      <c r="BF186">
        <v>7</v>
      </c>
      <c r="BG186">
        <v>22</v>
      </c>
      <c r="BH186">
        <v>19</v>
      </c>
      <c r="BI186">
        <v>2</v>
      </c>
      <c r="BJ186">
        <v>195</v>
      </c>
      <c r="BK186">
        <v>219</v>
      </c>
      <c r="BL186">
        <v>10</v>
      </c>
      <c r="BM186">
        <v>2</v>
      </c>
      <c r="BN186">
        <v>63</v>
      </c>
      <c r="BO186">
        <v>25</v>
      </c>
      <c r="BP186">
        <v>30</v>
      </c>
      <c r="BQ186">
        <v>34</v>
      </c>
      <c r="BR186">
        <v>37</v>
      </c>
      <c r="BS186">
        <v>34</v>
      </c>
      <c r="BT186">
        <v>14</v>
      </c>
      <c r="BU186">
        <v>33</v>
      </c>
      <c r="BV186">
        <v>22</v>
      </c>
      <c r="BW186">
        <v>36</v>
      </c>
      <c r="BX186">
        <v>5</v>
      </c>
      <c r="BY186">
        <v>31</v>
      </c>
      <c r="BZ186">
        <v>5</v>
      </c>
      <c r="CA186">
        <v>5</v>
      </c>
      <c r="CB186">
        <v>1</v>
      </c>
      <c r="CC186">
        <v>18</v>
      </c>
      <c r="CD186">
        <v>12</v>
      </c>
      <c r="CE186">
        <v>51</v>
      </c>
      <c r="CF186">
        <v>45</v>
      </c>
      <c r="CG186">
        <v>38</v>
      </c>
      <c r="CH186">
        <v>34</v>
      </c>
      <c r="CI186">
        <v>14</v>
      </c>
      <c r="CJ186">
        <v>5</v>
      </c>
      <c r="CK186">
        <v>6</v>
      </c>
      <c r="CL186">
        <v>12</v>
      </c>
      <c r="CM186">
        <v>32</v>
      </c>
      <c r="CN186">
        <v>32</v>
      </c>
      <c r="CO186">
        <v>5</v>
      </c>
      <c r="CP186">
        <v>21</v>
      </c>
      <c r="CQ186">
        <v>9.6</v>
      </c>
      <c r="CR186">
        <v>19</v>
      </c>
      <c r="CS186">
        <v>9</v>
      </c>
      <c r="CT186">
        <v>8</v>
      </c>
      <c r="CU186">
        <v>8</v>
      </c>
      <c r="CV186">
        <v>13</v>
      </c>
      <c r="CW186">
        <v>14</v>
      </c>
      <c r="CX186">
        <v>16</v>
      </c>
      <c r="CY186">
        <v>3</v>
      </c>
      <c r="CZ186">
        <v>23</v>
      </c>
      <c r="DA186">
        <v>22</v>
      </c>
      <c r="DB186">
        <v>43</v>
      </c>
      <c r="DC186">
        <v>19</v>
      </c>
      <c r="DD186">
        <v>30.6</v>
      </c>
      <c r="DF186">
        <v>11.8</v>
      </c>
      <c r="DG186">
        <v>57.800000000000004</v>
      </c>
      <c r="DH186">
        <v>22.7</v>
      </c>
      <c r="DI186">
        <v>7</v>
      </c>
      <c r="DJ186">
        <v>26.6</v>
      </c>
      <c r="DK186">
        <v>89</v>
      </c>
      <c r="DL186">
        <v>14.5</v>
      </c>
      <c r="DM186">
        <v>35</v>
      </c>
      <c r="DN186">
        <v>34.6</v>
      </c>
      <c r="DO186">
        <v>66.400000000000006</v>
      </c>
      <c r="DP186">
        <v>31</v>
      </c>
      <c r="DQ186">
        <v>50.8</v>
      </c>
      <c r="DR186">
        <v>16</v>
      </c>
      <c r="DS186">
        <v>8.1</v>
      </c>
      <c r="DT186">
        <v>40</v>
      </c>
      <c r="DU186">
        <v>24</v>
      </c>
      <c r="DV186">
        <v>8.8000000000000007</v>
      </c>
      <c r="DW186">
        <v>66.7</v>
      </c>
      <c r="DX186">
        <v>31</v>
      </c>
      <c r="DY186">
        <v>6.7</v>
      </c>
      <c r="DZ186">
        <v>27</v>
      </c>
      <c r="EA186">
        <v>74</v>
      </c>
      <c r="EB186">
        <v>45</v>
      </c>
      <c r="EC186">
        <v>62</v>
      </c>
      <c r="ED186">
        <v>17</v>
      </c>
      <c r="EE186">
        <v>72.7</v>
      </c>
      <c r="EF186">
        <v>32.6</v>
      </c>
      <c r="EG186">
        <v>13.8</v>
      </c>
      <c r="EH186">
        <v>27</v>
      </c>
      <c r="EI186">
        <v>27.6</v>
      </c>
      <c r="EJ186">
        <v>9.6999999999999993</v>
      </c>
      <c r="EK186">
        <v>18.8</v>
      </c>
      <c r="EL186">
        <v>13.5</v>
      </c>
      <c r="EM186">
        <v>1</v>
      </c>
      <c r="EN186">
        <v>19.2</v>
      </c>
      <c r="EO186">
        <v>42.6</v>
      </c>
      <c r="EP186">
        <v>13</v>
      </c>
      <c r="EQ186">
        <v>30</v>
      </c>
      <c r="ER186">
        <v>10.8</v>
      </c>
      <c r="ES186">
        <v>14</v>
      </c>
      <c r="ET186">
        <v>69</v>
      </c>
      <c r="EU186">
        <v>32.700000000000003</v>
      </c>
      <c r="EV186">
        <v>1</v>
      </c>
      <c r="EW186">
        <v>36.5</v>
      </c>
      <c r="EX186">
        <v>16</v>
      </c>
      <c r="EY186">
        <v>29</v>
      </c>
      <c r="EZ186">
        <v>17.5</v>
      </c>
      <c r="FA186">
        <v>53.1</v>
      </c>
      <c r="FB186">
        <v>15</v>
      </c>
      <c r="FC186">
        <v>36</v>
      </c>
      <c r="FD186">
        <v>17.899999999999999</v>
      </c>
      <c r="FE186">
        <v>55</v>
      </c>
      <c r="FF186">
        <v>70.5</v>
      </c>
      <c r="FG186">
        <v>8.6999999999999993</v>
      </c>
      <c r="FH186">
        <v>43</v>
      </c>
      <c r="FI186">
        <v>38.6</v>
      </c>
      <c r="FJ186">
        <v>27.6</v>
      </c>
      <c r="FK186">
        <v>64</v>
      </c>
      <c r="FL186">
        <v>19</v>
      </c>
      <c r="FM186">
        <v>116</v>
      </c>
      <c r="FN186">
        <v>30.799999999999997</v>
      </c>
      <c r="FO186">
        <v>127.7</v>
      </c>
      <c r="FP186">
        <v>35</v>
      </c>
      <c r="FQ186">
        <v>10.9</v>
      </c>
      <c r="FR186">
        <v>54.7</v>
      </c>
      <c r="FS186">
        <v>22.7</v>
      </c>
      <c r="FT186">
        <v>45.5</v>
      </c>
      <c r="FU186">
        <v>6.9</v>
      </c>
      <c r="FV186">
        <v>319</v>
      </c>
      <c r="FW186">
        <v>74</v>
      </c>
      <c r="FX186">
        <v>44.9</v>
      </c>
      <c r="FY186">
        <v>52.6</v>
      </c>
      <c r="FZ186">
        <v>2</v>
      </c>
      <c r="GA186">
        <v>3.3</v>
      </c>
      <c r="GB186">
        <v>29</v>
      </c>
      <c r="GC186">
        <v>26</v>
      </c>
      <c r="GD186">
        <v>12.9</v>
      </c>
      <c r="GE186">
        <v>38.6</v>
      </c>
      <c r="GF186">
        <v>33.9</v>
      </c>
      <c r="GG186">
        <v>16</v>
      </c>
      <c r="GH186">
        <v>21.3</v>
      </c>
      <c r="GI186">
        <v>2</v>
      </c>
      <c r="GJ186">
        <v>86</v>
      </c>
      <c r="GK186">
        <v>23</v>
      </c>
      <c r="GL186">
        <v>22.7</v>
      </c>
      <c r="GM186">
        <v>60</v>
      </c>
      <c r="GN186">
        <v>2</v>
      </c>
      <c r="GO186">
        <v>8</v>
      </c>
      <c r="GP186">
        <v>14.6</v>
      </c>
      <c r="GQ186">
        <v>42</v>
      </c>
      <c r="GR186">
        <v>22</v>
      </c>
      <c r="GS186">
        <v>35.9</v>
      </c>
      <c r="GT186">
        <v>53.9</v>
      </c>
      <c r="GU186">
        <v>31</v>
      </c>
      <c r="GV186">
        <v>118.8</v>
      </c>
      <c r="GW186">
        <v>11</v>
      </c>
      <c r="GX186">
        <v>23.9</v>
      </c>
      <c r="GY186">
        <v>27.8</v>
      </c>
      <c r="GZ186">
        <v>30.6</v>
      </c>
      <c r="HA186">
        <v>63</v>
      </c>
      <c r="HB186">
        <v>46</v>
      </c>
      <c r="HC186">
        <v>3.9</v>
      </c>
      <c r="HD186">
        <v>168</v>
      </c>
      <c r="HE186">
        <v>34</v>
      </c>
      <c r="HF186">
        <v>40</v>
      </c>
      <c r="HG186">
        <v>21.5</v>
      </c>
      <c r="HH186">
        <v>46</v>
      </c>
      <c r="HI186">
        <v>26</v>
      </c>
      <c r="HJ186">
        <v>16</v>
      </c>
      <c r="HK186">
        <v>39.6</v>
      </c>
      <c r="HL186">
        <v>25</v>
      </c>
      <c r="HM186">
        <v>18.899999999999999</v>
      </c>
      <c r="HN186">
        <v>26.7</v>
      </c>
      <c r="HO186">
        <v>52.9</v>
      </c>
      <c r="HP186">
        <v>60</v>
      </c>
      <c r="HQ186">
        <v>28.7</v>
      </c>
      <c r="HR186">
        <v>14</v>
      </c>
      <c r="HS186">
        <v>40</v>
      </c>
      <c r="HT186">
        <v>65</v>
      </c>
      <c r="HU186">
        <v>41.6</v>
      </c>
      <c r="HV186">
        <v>36</v>
      </c>
      <c r="HW186">
        <v>16</v>
      </c>
      <c r="HY186">
        <v>22.7</v>
      </c>
      <c r="HZ186">
        <v>12.5</v>
      </c>
      <c r="IA186">
        <v>46.7</v>
      </c>
      <c r="IB186">
        <v>26</v>
      </c>
      <c r="IC186">
        <v>7</v>
      </c>
      <c r="ID186">
        <v>11.2</v>
      </c>
      <c r="IE186">
        <v>18</v>
      </c>
      <c r="IF186">
        <v>28</v>
      </c>
      <c r="IG186">
        <v>2</v>
      </c>
      <c r="IH186">
        <v>62</v>
      </c>
      <c r="II186">
        <v>6.8</v>
      </c>
      <c r="IJ186">
        <v>6</v>
      </c>
      <c r="IK186">
        <v>21</v>
      </c>
      <c r="IL186">
        <v>50</v>
      </c>
      <c r="IM186">
        <v>12.9</v>
      </c>
      <c r="IN186">
        <v>24</v>
      </c>
      <c r="IO186">
        <v>27.6</v>
      </c>
      <c r="IP186">
        <v>32</v>
      </c>
      <c r="IQ186">
        <v>17</v>
      </c>
      <c r="IR186">
        <v>20</v>
      </c>
      <c r="IS186">
        <v>24</v>
      </c>
      <c r="IT186">
        <v>26</v>
      </c>
      <c r="IU186">
        <v>21</v>
      </c>
      <c r="IV186">
        <v>13.7</v>
      </c>
      <c r="IW186">
        <v>23</v>
      </c>
      <c r="IX186">
        <v>8.6999999999999993</v>
      </c>
      <c r="IY186">
        <v>4.5999999999999996</v>
      </c>
      <c r="IZ186">
        <v>34</v>
      </c>
      <c r="JA186">
        <v>19</v>
      </c>
      <c r="JB186">
        <v>8.4</v>
      </c>
      <c r="JC186">
        <v>96</v>
      </c>
      <c r="JD186">
        <v>15</v>
      </c>
      <c r="JE186">
        <v>11.3</v>
      </c>
      <c r="JF186">
        <v>76.7</v>
      </c>
      <c r="JG186">
        <v>55.5</v>
      </c>
      <c r="JH186">
        <v>22.7</v>
      </c>
      <c r="JI186">
        <v>79</v>
      </c>
      <c r="JJ186">
        <v>62</v>
      </c>
      <c r="JK186">
        <v>61.6</v>
      </c>
      <c r="JL186">
        <v>58</v>
      </c>
      <c r="JM186">
        <v>60</v>
      </c>
      <c r="JN186">
        <v>94</v>
      </c>
      <c r="JO186">
        <v>68</v>
      </c>
      <c r="JP186">
        <v>53</v>
      </c>
      <c r="JQ186">
        <v>99</v>
      </c>
      <c r="JR186">
        <v>32</v>
      </c>
      <c r="JS186">
        <v>68.7</v>
      </c>
      <c r="JT186">
        <v>100</v>
      </c>
      <c r="JU186">
        <v>115</v>
      </c>
      <c r="JV186">
        <v>100</v>
      </c>
      <c r="JW186">
        <v>218.1</v>
      </c>
      <c r="JX186">
        <v>13</v>
      </c>
      <c r="JY186">
        <v>37.700000000000003</v>
      </c>
      <c r="JZ186" t="s">
        <v>1293</v>
      </c>
      <c r="KA186">
        <v>15.8</v>
      </c>
      <c r="KB186">
        <v>15</v>
      </c>
      <c r="KC186">
        <v>18</v>
      </c>
      <c r="KD186">
        <v>6</v>
      </c>
      <c r="KE186">
        <v>99</v>
      </c>
      <c r="KF186">
        <v>24.7</v>
      </c>
      <c r="KG186">
        <v>5.9</v>
      </c>
      <c r="KH186">
        <v>13</v>
      </c>
      <c r="KI186">
        <v>9.1999999999999993</v>
      </c>
      <c r="KJ186">
        <v>11.5</v>
      </c>
      <c r="KK186">
        <v>16.399999999999999</v>
      </c>
      <c r="KL186">
        <v>20.6</v>
      </c>
      <c r="KM186">
        <v>44.7</v>
      </c>
      <c r="KN186">
        <v>37.700000000000003</v>
      </c>
      <c r="KO186">
        <v>12.8</v>
      </c>
      <c r="KP186">
        <v>20.5</v>
      </c>
      <c r="KQ186">
        <v>40</v>
      </c>
      <c r="KR186">
        <v>4.5</v>
      </c>
      <c r="KS186">
        <v>0</v>
      </c>
      <c r="KT186">
        <v>26.5</v>
      </c>
      <c r="KU186">
        <v>18.600000000000001</v>
      </c>
      <c r="KV186">
        <v>45</v>
      </c>
      <c r="KW186">
        <v>18.5</v>
      </c>
      <c r="KX186">
        <v>27</v>
      </c>
      <c r="KY186">
        <v>14</v>
      </c>
      <c r="KZ186">
        <v>3</v>
      </c>
      <c r="LA186">
        <v>24</v>
      </c>
      <c r="LB186">
        <v>67.8</v>
      </c>
      <c r="LC186">
        <v>50.9</v>
      </c>
      <c r="LD186">
        <v>27</v>
      </c>
      <c r="LE186">
        <v>39</v>
      </c>
      <c r="LF186">
        <v>30</v>
      </c>
      <c r="LG186">
        <v>199</v>
      </c>
      <c r="LH186">
        <v>2.7</v>
      </c>
      <c r="LI186">
        <v>33.700000000000003</v>
      </c>
      <c r="LJ186">
        <v>103</v>
      </c>
      <c r="LK186">
        <v>4</v>
      </c>
      <c r="LL186">
        <v>24.9</v>
      </c>
      <c r="LM186">
        <v>37</v>
      </c>
      <c r="LN186">
        <v>12</v>
      </c>
      <c r="LO186">
        <v>64</v>
      </c>
      <c r="LP186">
        <v>216.8</v>
      </c>
      <c r="LQ186">
        <v>6.6</v>
      </c>
      <c r="LR186">
        <v>34</v>
      </c>
      <c r="LS186">
        <v>43</v>
      </c>
      <c r="LT186">
        <v>1</v>
      </c>
      <c r="LU186">
        <v>25</v>
      </c>
      <c r="LV186">
        <v>16</v>
      </c>
      <c r="LW186">
        <v>13.7</v>
      </c>
      <c r="LX186">
        <v>32</v>
      </c>
      <c r="LY186">
        <v>21</v>
      </c>
      <c r="LZ186">
        <v>66</v>
      </c>
      <c r="MA186">
        <v>7.4</v>
      </c>
      <c r="MB186">
        <v>2</v>
      </c>
      <c r="MC186">
        <v>16.7</v>
      </c>
      <c r="MD186">
        <v>12.7</v>
      </c>
      <c r="ME186">
        <v>39.5</v>
      </c>
      <c r="MF186">
        <v>47</v>
      </c>
      <c r="MG186">
        <v>21</v>
      </c>
      <c r="MH186">
        <v>2.4</v>
      </c>
      <c r="MI186">
        <v>1.9</v>
      </c>
      <c r="MJ186">
        <v>109.69999999999999</v>
      </c>
      <c r="MK186">
        <v>10.9</v>
      </c>
      <c r="ML186">
        <v>41.5</v>
      </c>
      <c r="MM186" s="107">
        <v>71.5</v>
      </c>
      <c r="MN186">
        <v>81.5</v>
      </c>
      <c r="MO186">
        <v>605.9</v>
      </c>
      <c r="MP186">
        <v>13.8</v>
      </c>
      <c r="MQ186">
        <v>36</v>
      </c>
      <c r="MR186">
        <v>32</v>
      </c>
      <c r="MS186">
        <v>37.700000000000003</v>
      </c>
      <c r="MT186">
        <v>16.600000000000001</v>
      </c>
      <c r="MU186">
        <v>11.6</v>
      </c>
      <c r="MV186">
        <v>38.6</v>
      </c>
      <c r="MW186">
        <v>10</v>
      </c>
      <c r="MX186">
        <v>16</v>
      </c>
      <c r="MY186">
        <v>54</v>
      </c>
      <c r="MZ186">
        <v>26.6</v>
      </c>
      <c r="NA186">
        <v>7.9</v>
      </c>
      <c r="NB186">
        <v>10.8</v>
      </c>
      <c r="NC186">
        <v>19.399999999999999</v>
      </c>
      <c r="ND186">
        <v>3</v>
      </c>
      <c r="NE186">
        <v>8</v>
      </c>
      <c r="NF186">
        <v>10.8</v>
      </c>
      <c r="NG186">
        <v>27.9</v>
      </c>
      <c r="NH186">
        <v>26.6</v>
      </c>
      <c r="NI186">
        <v>8</v>
      </c>
      <c r="NJ186">
        <v>27</v>
      </c>
      <c r="NK186">
        <v>17.8</v>
      </c>
      <c r="NL186">
        <v>29</v>
      </c>
      <c r="NN186">
        <v>23</v>
      </c>
      <c r="NO186">
        <v>20</v>
      </c>
      <c r="NP186">
        <v>58</v>
      </c>
      <c r="NQ186">
        <v>14.9</v>
      </c>
      <c r="NR186">
        <v>10.7</v>
      </c>
      <c r="NS186">
        <v>33</v>
      </c>
      <c r="NT186">
        <v>13.8</v>
      </c>
      <c r="NU186">
        <v>74</v>
      </c>
      <c r="NV186">
        <v>29.8</v>
      </c>
      <c r="NW186">
        <v>8.8000000000000007</v>
      </c>
      <c r="NX186">
        <v>62.9</v>
      </c>
      <c r="NY186">
        <v>4</v>
      </c>
      <c r="NZ186">
        <v>0</v>
      </c>
      <c r="OA186">
        <v>47.5</v>
      </c>
      <c r="OB186">
        <v>279</v>
      </c>
      <c r="OC186">
        <v>66</v>
      </c>
      <c r="OD186">
        <v>3.7</v>
      </c>
      <c r="OF186">
        <v>75.7</v>
      </c>
      <c r="OG186">
        <v>71.8</v>
      </c>
      <c r="OH186">
        <v>36.6</v>
      </c>
      <c r="OI186">
        <v>28</v>
      </c>
      <c r="OJ186">
        <v>28.7</v>
      </c>
      <c r="OK186">
        <v>40.9</v>
      </c>
      <c r="OL186">
        <v>20</v>
      </c>
      <c r="OM186">
        <v>26.9</v>
      </c>
      <c r="ON186">
        <v>3</v>
      </c>
      <c r="OO186">
        <v>37</v>
      </c>
      <c r="OP186">
        <v>0</v>
      </c>
      <c r="OQ186">
        <v>53</v>
      </c>
      <c r="OR186">
        <v>31</v>
      </c>
      <c r="OS186">
        <v>57.5</v>
      </c>
      <c r="OT186">
        <v>44</v>
      </c>
      <c r="OU186">
        <v>12</v>
      </c>
      <c r="OW186" s="160">
        <f t="shared" si="25"/>
        <v>15727.300000000008</v>
      </c>
      <c r="OX186" s="144">
        <f t="shared" si="26"/>
        <v>7.8906755638060405E-2</v>
      </c>
      <c r="OZ186" s="169"/>
      <c r="PA186" s="146"/>
      <c r="PB186" s="146"/>
      <c r="PC186" s="146"/>
      <c r="PD186" s="146"/>
      <c r="PE186" s="146"/>
      <c r="PF186" s="146"/>
      <c r="PG186" s="146"/>
      <c r="PH186" s="146"/>
      <c r="PI186" s="146"/>
      <c r="PJ186" s="146"/>
      <c r="PK186" s="146"/>
      <c r="PL186" s="146"/>
      <c r="PM186" s="146"/>
      <c r="PN186" s="146"/>
      <c r="PO186" s="146"/>
      <c r="PP186" s="146"/>
      <c r="PQ186" s="146"/>
      <c r="PR186" s="146"/>
      <c r="PS186" s="146"/>
      <c r="PT186" s="146"/>
      <c r="PU186" s="146"/>
    </row>
    <row r="187" spans="1:437">
      <c r="A187" t="s">
        <v>1288</v>
      </c>
      <c r="AE187">
        <v>0</v>
      </c>
      <c r="BL187">
        <v>0</v>
      </c>
      <c r="BV187">
        <v>0.98</v>
      </c>
      <c r="DS187">
        <v>7.8</v>
      </c>
      <c r="DZ187">
        <v>1</v>
      </c>
      <c r="FQ187">
        <v>28.3</v>
      </c>
      <c r="FW187">
        <v>6.5</v>
      </c>
      <c r="GV187">
        <v>4</v>
      </c>
      <c r="HE187">
        <v>0.5</v>
      </c>
      <c r="HF187">
        <v>1</v>
      </c>
      <c r="IK187">
        <v>2</v>
      </c>
      <c r="IW187">
        <v>1</v>
      </c>
      <c r="JN187">
        <v>0.42899999999999999</v>
      </c>
      <c r="JO187">
        <v>1.714</v>
      </c>
      <c r="JP187">
        <v>0.95599999999999996</v>
      </c>
      <c r="JV187">
        <v>2.2999999999999998</v>
      </c>
      <c r="JW187">
        <v>0</v>
      </c>
      <c r="KO187">
        <v>0.98</v>
      </c>
      <c r="LB187">
        <v>1</v>
      </c>
      <c r="MJ187">
        <v>0</v>
      </c>
      <c r="MX187">
        <v>0.14000000000000001</v>
      </c>
      <c r="OB187">
        <v>3</v>
      </c>
      <c r="OQ187">
        <v>1</v>
      </c>
      <c r="OW187" s="160">
        <f t="shared" si="25"/>
        <v>64.59899999999999</v>
      </c>
      <c r="OX187" s="144">
        <f t="shared" si="26"/>
        <v>3.2410505982991743E-4</v>
      </c>
      <c r="OZ187" s="169"/>
      <c r="PA187" s="146"/>
      <c r="PB187" s="146"/>
      <c r="PC187" s="146"/>
      <c r="PD187" s="146"/>
      <c r="PE187" s="146"/>
      <c r="PF187" s="146"/>
      <c r="PG187" s="146"/>
      <c r="PH187" s="146"/>
      <c r="PI187" s="146"/>
      <c r="PJ187" s="146"/>
      <c r="PK187" s="146"/>
      <c r="PL187" s="146"/>
      <c r="PM187" s="146"/>
      <c r="PN187" s="146"/>
      <c r="PO187" s="146"/>
      <c r="PP187" s="146"/>
      <c r="PQ187" s="146"/>
      <c r="PR187" s="146"/>
      <c r="PS187" s="146"/>
      <c r="PT187" s="146"/>
      <c r="PU187" s="146"/>
    </row>
    <row r="188" spans="1:437">
      <c r="A188" t="s">
        <v>1289</v>
      </c>
      <c r="C188">
        <v>1</v>
      </c>
      <c r="AB188">
        <v>0.22</v>
      </c>
      <c r="AD188">
        <v>1</v>
      </c>
      <c r="AE188">
        <v>0</v>
      </c>
      <c r="AT188">
        <v>1</v>
      </c>
      <c r="AZ188">
        <v>1</v>
      </c>
      <c r="BA188">
        <v>1.9</v>
      </c>
      <c r="BG188">
        <v>1</v>
      </c>
      <c r="BH188">
        <v>3</v>
      </c>
      <c r="BL188">
        <v>0</v>
      </c>
      <c r="DK188">
        <v>1</v>
      </c>
      <c r="EE188">
        <v>3</v>
      </c>
      <c r="FB188">
        <v>1</v>
      </c>
      <c r="FE188">
        <v>1</v>
      </c>
      <c r="FV188">
        <v>3</v>
      </c>
      <c r="FW188">
        <v>0.9</v>
      </c>
      <c r="GV188">
        <v>0.5</v>
      </c>
      <c r="HT188">
        <v>1</v>
      </c>
      <c r="HV188">
        <v>1</v>
      </c>
      <c r="IE188">
        <v>0.5</v>
      </c>
      <c r="IU188">
        <v>0.4</v>
      </c>
      <c r="JC188">
        <v>2</v>
      </c>
      <c r="JI188">
        <v>1</v>
      </c>
      <c r="JM188">
        <v>1</v>
      </c>
      <c r="JO188">
        <v>1.48</v>
      </c>
      <c r="JU188">
        <v>2.2999999999999998</v>
      </c>
      <c r="JW188">
        <v>0.61499999999999999</v>
      </c>
      <c r="KE188">
        <v>1</v>
      </c>
      <c r="KI188">
        <v>2</v>
      </c>
      <c r="LV188">
        <v>0.17299999999999999</v>
      </c>
      <c r="MJ188">
        <v>0.39400000000000002</v>
      </c>
      <c r="MO188">
        <v>3.9</v>
      </c>
      <c r="OQ188">
        <v>1</v>
      </c>
      <c r="OS188">
        <v>1</v>
      </c>
      <c r="OW188" s="160">
        <f t="shared" si="25"/>
        <v>41.281999999999996</v>
      </c>
      <c r="OX188" s="144">
        <f t="shared" si="26"/>
        <v>2.0711938388982262E-4</v>
      </c>
      <c r="OZ188" s="169"/>
      <c r="PA188" s="146"/>
      <c r="PB188" s="146"/>
      <c r="PC188" s="146"/>
      <c r="PD188" s="146"/>
      <c r="PE188" s="146"/>
      <c r="PF188" s="146"/>
      <c r="PG188" s="146"/>
      <c r="PH188" s="146"/>
      <c r="PI188" s="146"/>
      <c r="PJ188" s="146"/>
      <c r="PK188" s="146"/>
      <c r="PL188" s="146"/>
      <c r="PM188" s="146"/>
      <c r="PN188" s="146"/>
      <c r="PO188" s="146"/>
      <c r="PP188" s="146"/>
      <c r="PQ188" s="146"/>
      <c r="PR188" s="146"/>
      <c r="PS188" s="146"/>
      <c r="PT188" s="146"/>
      <c r="PU188" s="146"/>
    </row>
    <row r="189" spans="1:437">
      <c r="A189" t="s">
        <v>1290</v>
      </c>
      <c r="H189">
        <v>1</v>
      </c>
      <c r="AA189">
        <v>1</v>
      </c>
      <c r="AB189">
        <v>0.33</v>
      </c>
      <c r="AC189">
        <v>1</v>
      </c>
      <c r="AD189">
        <v>7</v>
      </c>
      <c r="AE189">
        <v>1.27</v>
      </c>
      <c r="AN189">
        <v>2</v>
      </c>
      <c r="AY189">
        <v>1</v>
      </c>
      <c r="AZ189">
        <v>1</v>
      </c>
      <c r="BA189">
        <v>1</v>
      </c>
      <c r="BK189">
        <v>1.8</v>
      </c>
      <c r="BL189">
        <v>0</v>
      </c>
      <c r="BS189">
        <v>1</v>
      </c>
      <c r="CQ189">
        <v>1</v>
      </c>
      <c r="DR189">
        <v>2</v>
      </c>
      <c r="EA189">
        <v>1</v>
      </c>
      <c r="EI189">
        <v>1</v>
      </c>
      <c r="ET189">
        <v>1</v>
      </c>
      <c r="FF189">
        <v>0.29799999999999999</v>
      </c>
      <c r="FI189" t="s">
        <v>1294</v>
      </c>
      <c r="FJ189" t="s">
        <v>1294</v>
      </c>
      <c r="FV189">
        <v>2</v>
      </c>
      <c r="FX189">
        <v>1</v>
      </c>
      <c r="GJ189">
        <v>2.88</v>
      </c>
      <c r="GM189">
        <v>0.5</v>
      </c>
      <c r="GV189">
        <v>1</v>
      </c>
      <c r="GX189">
        <v>1</v>
      </c>
      <c r="HA189">
        <v>1</v>
      </c>
      <c r="HF189">
        <v>1</v>
      </c>
      <c r="IZ189">
        <v>1</v>
      </c>
      <c r="JF189">
        <v>0.4</v>
      </c>
      <c r="JG189">
        <v>0.35</v>
      </c>
      <c r="JI189">
        <v>1</v>
      </c>
      <c r="JK189">
        <v>0.375</v>
      </c>
      <c r="JM189">
        <v>2</v>
      </c>
      <c r="JT189">
        <v>1</v>
      </c>
      <c r="JU189">
        <v>1.7</v>
      </c>
      <c r="KE189">
        <v>1</v>
      </c>
      <c r="LD189">
        <v>0.5</v>
      </c>
      <c r="LG189">
        <v>1</v>
      </c>
      <c r="LJ189">
        <v>1</v>
      </c>
      <c r="LP189">
        <v>3.5</v>
      </c>
      <c r="LV189">
        <v>8.6999999999999994E-2</v>
      </c>
      <c r="MN189">
        <v>1</v>
      </c>
      <c r="MO189">
        <v>3.8</v>
      </c>
      <c r="MZ189">
        <v>0.69</v>
      </c>
      <c r="NS189">
        <v>1</v>
      </c>
      <c r="NU189">
        <v>2</v>
      </c>
      <c r="OK189">
        <v>2</v>
      </c>
      <c r="OW189" s="160">
        <f t="shared" si="25"/>
        <v>61.480000000000004</v>
      </c>
      <c r="OX189" s="144">
        <f t="shared" si="26"/>
        <v>3.0845646338710086E-4</v>
      </c>
      <c r="OZ189" s="169"/>
      <c r="PA189" s="146"/>
      <c r="PB189" s="146"/>
      <c r="PC189" s="146"/>
      <c r="PD189" s="146"/>
      <c r="PE189" s="146"/>
      <c r="PF189" s="146"/>
      <c r="PG189" s="146"/>
      <c r="PH189" s="146"/>
      <c r="PI189" s="146"/>
      <c r="PJ189" s="146"/>
      <c r="PK189" s="146"/>
      <c r="PL189" s="146"/>
      <c r="PM189" s="146"/>
      <c r="PN189" s="146"/>
      <c r="PO189" s="146"/>
      <c r="PP189" s="146"/>
      <c r="PQ189" s="146"/>
      <c r="PR189" s="146"/>
      <c r="PS189" s="146"/>
      <c r="PT189" s="146"/>
      <c r="PU189" s="146"/>
    </row>
    <row r="190" spans="1:437">
      <c r="A190" t="s">
        <v>1291</v>
      </c>
      <c r="B190">
        <f>SUM(B180:B189)</f>
        <v>7</v>
      </c>
      <c r="C190">
        <f t="shared" ref="C190:BN190" si="27">SUM(C180:C189)</f>
        <v>66.7</v>
      </c>
      <c r="D190">
        <f t="shared" si="27"/>
        <v>19</v>
      </c>
      <c r="E190">
        <f t="shared" si="27"/>
        <v>89</v>
      </c>
      <c r="F190">
        <f t="shared" si="27"/>
        <v>71</v>
      </c>
      <c r="G190">
        <f t="shared" si="27"/>
        <v>29.6</v>
      </c>
      <c r="H190">
        <f t="shared" si="27"/>
        <v>42</v>
      </c>
      <c r="I190">
        <f t="shared" si="27"/>
        <v>20</v>
      </c>
      <c r="J190">
        <f t="shared" si="27"/>
        <v>20.6</v>
      </c>
      <c r="K190">
        <f t="shared" si="27"/>
        <v>15.2</v>
      </c>
      <c r="L190">
        <f t="shared" si="27"/>
        <v>34</v>
      </c>
      <c r="M190">
        <f t="shared" si="27"/>
        <v>58</v>
      </c>
      <c r="N190">
        <f t="shared" si="27"/>
        <v>8.5</v>
      </c>
      <c r="O190">
        <f t="shared" si="27"/>
        <v>1.5</v>
      </c>
      <c r="P190">
        <f t="shared" si="27"/>
        <v>0</v>
      </c>
      <c r="Q190">
        <f t="shared" si="27"/>
        <v>13</v>
      </c>
      <c r="R190">
        <f t="shared" si="27"/>
        <v>42.7</v>
      </c>
      <c r="S190">
        <f t="shared" si="27"/>
        <v>45</v>
      </c>
      <c r="T190">
        <f t="shared" si="27"/>
        <v>51</v>
      </c>
      <c r="U190">
        <f t="shared" si="27"/>
        <v>24.78</v>
      </c>
      <c r="V190">
        <f t="shared" si="27"/>
        <v>29.39</v>
      </c>
      <c r="W190">
        <f t="shared" si="27"/>
        <v>32.78</v>
      </c>
      <c r="X190">
        <f t="shared" si="27"/>
        <v>24</v>
      </c>
      <c r="Y190">
        <f t="shared" si="27"/>
        <v>63.78</v>
      </c>
      <c r="Z190">
        <f t="shared" si="27"/>
        <v>40</v>
      </c>
      <c r="AA190">
        <f t="shared" si="27"/>
        <v>19.899999999999999</v>
      </c>
      <c r="AB190">
        <f t="shared" si="27"/>
        <v>48.55</v>
      </c>
      <c r="AC190">
        <f t="shared" si="27"/>
        <v>20.9</v>
      </c>
      <c r="AD190">
        <f t="shared" si="27"/>
        <v>911.85</v>
      </c>
      <c r="AE190">
        <f t="shared" si="27"/>
        <v>616.77</v>
      </c>
      <c r="AF190">
        <f t="shared" si="27"/>
        <v>38</v>
      </c>
      <c r="AG190">
        <f t="shared" si="27"/>
        <v>53.9</v>
      </c>
      <c r="AH190">
        <f t="shared" si="27"/>
        <v>24.4</v>
      </c>
      <c r="AI190">
        <f t="shared" si="27"/>
        <v>12</v>
      </c>
      <c r="AJ190">
        <f t="shared" si="27"/>
        <v>32.9</v>
      </c>
      <c r="AK190">
        <f t="shared" si="27"/>
        <v>37</v>
      </c>
      <c r="AL190">
        <f t="shared" si="27"/>
        <v>49</v>
      </c>
      <c r="AM190">
        <f t="shared" si="27"/>
        <v>41.5</v>
      </c>
      <c r="AN190">
        <f t="shared" si="27"/>
        <v>41</v>
      </c>
      <c r="AO190">
        <f t="shared" si="27"/>
        <v>45.1</v>
      </c>
      <c r="AP190">
        <f t="shared" si="27"/>
        <v>35</v>
      </c>
      <c r="AQ190">
        <f t="shared" si="27"/>
        <v>46.1</v>
      </c>
      <c r="AR190">
        <f t="shared" si="27"/>
        <v>24.5</v>
      </c>
      <c r="AS190">
        <f t="shared" si="27"/>
        <v>22.8</v>
      </c>
      <c r="AT190">
        <f t="shared" si="27"/>
        <v>18</v>
      </c>
      <c r="AU190">
        <f t="shared" si="27"/>
        <v>19</v>
      </c>
      <c r="AV190">
        <f t="shared" si="27"/>
        <v>28.8</v>
      </c>
      <c r="AW190">
        <f t="shared" si="27"/>
        <v>70.900000000000006</v>
      </c>
      <c r="AX190">
        <f t="shared" si="27"/>
        <v>17.600000000000001</v>
      </c>
      <c r="AY190">
        <f t="shared" si="27"/>
        <v>9</v>
      </c>
      <c r="AZ190">
        <f t="shared" si="27"/>
        <v>53</v>
      </c>
      <c r="BA190">
        <f t="shared" si="27"/>
        <v>31.9</v>
      </c>
      <c r="BB190">
        <f t="shared" si="27"/>
        <v>9</v>
      </c>
      <c r="BC190">
        <f t="shared" si="27"/>
        <v>3</v>
      </c>
      <c r="BD190">
        <f t="shared" si="27"/>
        <v>27</v>
      </c>
      <c r="BE190">
        <f t="shared" si="27"/>
        <v>10</v>
      </c>
      <c r="BF190">
        <f t="shared" si="27"/>
        <v>9</v>
      </c>
      <c r="BG190">
        <f t="shared" si="27"/>
        <v>24</v>
      </c>
      <c r="BH190">
        <f t="shared" si="27"/>
        <v>180.84</v>
      </c>
      <c r="BI190">
        <f t="shared" si="27"/>
        <v>2</v>
      </c>
      <c r="BJ190">
        <f t="shared" si="27"/>
        <v>199.7</v>
      </c>
      <c r="BK190">
        <f t="shared" si="27"/>
        <v>294.5</v>
      </c>
      <c r="BL190">
        <f t="shared" si="27"/>
        <v>11.3</v>
      </c>
      <c r="BM190">
        <f t="shared" si="27"/>
        <v>2</v>
      </c>
      <c r="BN190">
        <f t="shared" si="27"/>
        <v>70.400000000000006</v>
      </c>
      <c r="BO190">
        <f t="shared" ref="BO190:DZ190" si="28">SUM(BO180:BO189)</f>
        <v>30.5</v>
      </c>
      <c r="BP190">
        <f t="shared" si="28"/>
        <v>30</v>
      </c>
      <c r="BQ190">
        <f t="shared" si="28"/>
        <v>39.5</v>
      </c>
      <c r="BR190">
        <f t="shared" si="28"/>
        <v>37</v>
      </c>
      <c r="BS190">
        <f t="shared" si="28"/>
        <v>41</v>
      </c>
      <c r="BT190">
        <f t="shared" si="28"/>
        <v>14</v>
      </c>
      <c r="BU190">
        <f t="shared" si="28"/>
        <v>36</v>
      </c>
      <c r="BV190">
        <f t="shared" si="28"/>
        <v>32.379999999999995</v>
      </c>
      <c r="BW190">
        <f t="shared" si="28"/>
        <v>40</v>
      </c>
      <c r="BX190">
        <f t="shared" si="28"/>
        <v>6</v>
      </c>
      <c r="BY190">
        <f t="shared" si="28"/>
        <v>34</v>
      </c>
      <c r="BZ190">
        <f t="shared" si="28"/>
        <v>6</v>
      </c>
      <c r="CA190">
        <f t="shared" si="28"/>
        <v>7</v>
      </c>
      <c r="CB190">
        <f t="shared" si="28"/>
        <v>1</v>
      </c>
      <c r="CC190">
        <f t="shared" si="28"/>
        <v>20</v>
      </c>
      <c r="CD190">
        <f t="shared" si="28"/>
        <v>12</v>
      </c>
      <c r="CE190">
        <f t="shared" si="28"/>
        <v>54.6</v>
      </c>
      <c r="CF190">
        <f t="shared" si="28"/>
        <v>48.3</v>
      </c>
      <c r="CG190">
        <f t="shared" si="28"/>
        <v>43.1</v>
      </c>
      <c r="CH190">
        <f t="shared" si="28"/>
        <v>37</v>
      </c>
      <c r="CI190">
        <f t="shared" si="28"/>
        <v>17</v>
      </c>
      <c r="CJ190">
        <f t="shared" si="28"/>
        <v>9</v>
      </c>
      <c r="CK190">
        <f t="shared" si="28"/>
        <v>6</v>
      </c>
      <c r="CL190">
        <f t="shared" si="28"/>
        <v>12</v>
      </c>
      <c r="CM190">
        <f t="shared" si="28"/>
        <v>35</v>
      </c>
      <c r="CN190">
        <f t="shared" si="28"/>
        <v>34</v>
      </c>
      <c r="CO190">
        <f t="shared" si="28"/>
        <v>6.63</v>
      </c>
      <c r="CP190">
        <f t="shared" si="28"/>
        <v>24.45</v>
      </c>
      <c r="CQ190">
        <f t="shared" si="28"/>
        <v>12.1</v>
      </c>
      <c r="CR190">
        <f t="shared" si="28"/>
        <v>24.7</v>
      </c>
      <c r="CS190">
        <f t="shared" si="28"/>
        <v>11.4</v>
      </c>
      <c r="CT190">
        <f t="shared" si="28"/>
        <v>10.9</v>
      </c>
      <c r="CU190">
        <f t="shared" si="28"/>
        <v>10.7</v>
      </c>
      <c r="CV190">
        <f t="shared" si="28"/>
        <v>21.3</v>
      </c>
      <c r="CW190">
        <f t="shared" si="28"/>
        <v>14</v>
      </c>
      <c r="CX190">
        <f t="shared" si="28"/>
        <v>18</v>
      </c>
      <c r="CY190">
        <f t="shared" si="28"/>
        <v>3</v>
      </c>
      <c r="CZ190">
        <f t="shared" si="28"/>
        <v>25.3</v>
      </c>
      <c r="DA190">
        <f t="shared" si="28"/>
        <v>27.6</v>
      </c>
      <c r="DB190">
        <f t="shared" si="28"/>
        <v>48.4</v>
      </c>
      <c r="DC190">
        <f t="shared" si="28"/>
        <v>23</v>
      </c>
      <c r="DD190">
        <f t="shared" si="28"/>
        <v>31.450000000000003</v>
      </c>
      <c r="DE190">
        <f t="shared" si="28"/>
        <v>0</v>
      </c>
      <c r="DF190">
        <f t="shared" si="28"/>
        <v>15.8</v>
      </c>
      <c r="DG190">
        <f t="shared" si="28"/>
        <v>59.370000000000005</v>
      </c>
      <c r="DH190">
        <f t="shared" si="28"/>
        <v>28.6</v>
      </c>
      <c r="DI190">
        <f t="shared" si="28"/>
        <v>7.4</v>
      </c>
      <c r="DJ190">
        <f t="shared" si="28"/>
        <v>26.6</v>
      </c>
      <c r="DK190">
        <f t="shared" si="28"/>
        <v>105.1</v>
      </c>
      <c r="DL190">
        <f t="shared" si="28"/>
        <v>14.5</v>
      </c>
      <c r="DM190">
        <f t="shared" si="28"/>
        <v>35</v>
      </c>
      <c r="DN190">
        <f t="shared" si="28"/>
        <v>34.6</v>
      </c>
      <c r="DO190">
        <f t="shared" si="28"/>
        <v>76.990000000000009</v>
      </c>
      <c r="DP190">
        <f t="shared" si="28"/>
        <v>33</v>
      </c>
      <c r="DQ190">
        <f t="shared" si="28"/>
        <v>54</v>
      </c>
      <c r="DR190">
        <f t="shared" si="28"/>
        <v>18.3</v>
      </c>
      <c r="DS190">
        <f t="shared" si="28"/>
        <v>15.899999999999999</v>
      </c>
      <c r="DT190">
        <f t="shared" si="28"/>
        <v>40.450000000000003</v>
      </c>
      <c r="DU190">
        <f t="shared" si="28"/>
        <v>35</v>
      </c>
      <c r="DV190">
        <f t="shared" si="28"/>
        <v>8.8000000000000007</v>
      </c>
      <c r="DW190">
        <f t="shared" si="28"/>
        <v>72.600000000000009</v>
      </c>
      <c r="DX190">
        <f t="shared" si="28"/>
        <v>31.8</v>
      </c>
      <c r="DY190">
        <f t="shared" si="28"/>
        <v>9.1</v>
      </c>
      <c r="DZ190">
        <f t="shared" si="28"/>
        <v>34</v>
      </c>
      <c r="EA190">
        <f t="shared" ref="EA190:GL190" si="29">SUM(EA180:EA189)</f>
        <v>80</v>
      </c>
      <c r="EB190">
        <f t="shared" si="29"/>
        <v>62.8</v>
      </c>
      <c r="EC190">
        <f t="shared" si="29"/>
        <v>62</v>
      </c>
      <c r="ED190">
        <f t="shared" si="29"/>
        <v>17.899999999999999</v>
      </c>
      <c r="EE190">
        <f t="shared" si="29"/>
        <v>193.10000000000002</v>
      </c>
      <c r="EF190">
        <f t="shared" si="29"/>
        <v>41.2</v>
      </c>
      <c r="EG190">
        <f t="shared" si="29"/>
        <v>16.400000000000002</v>
      </c>
      <c r="EH190">
        <f t="shared" si="29"/>
        <v>27</v>
      </c>
      <c r="EI190">
        <f t="shared" si="29"/>
        <v>35.78</v>
      </c>
      <c r="EJ190">
        <f t="shared" si="29"/>
        <v>9.6999999999999993</v>
      </c>
      <c r="EK190">
        <f t="shared" si="29"/>
        <v>18.8</v>
      </c>
      <c r="EL190">
        <f t="shared" si="29"/>
        <v>13.5</v>
      </c>
      <c r="EM190">
        <f t="shared" si="29"/>
        <v>1</v>
      </c>
      <c r="EN190">
        <f t="shared" si="29"/>
        <v>21.9</v>
      </c>
      <c r="EO190">
        <f t="shared" si="29"/>
        <v>49.6</v>
      </c>
      <c r="EP190">
        <f t="shared" si="29"/>
        <v>16</v>
      </c>
      <c r="EQ190">
        <f t="shared" si="29"/>
        <v>33</v>
      </c>
      <c r="ER190">
        <f t="shared" si="29"/>
        <v>11.8</v>
      </c>
      <c r="ES190">
        <f t="shared" si="29"/>
        <v>15</v>
      </c>
      <c r="ET190">
        <f t="shared" si="29"/>
        <v>72.900000000000006</v>
      </c>
      <c r="EU190">
        <f t="shared" si="29"/>
        <v>32.700000000000003</v>
      </c>
      <c r="EV190">
        <f t="shared" si="29"/>
        <v>1</v>
      </c>
      <c r="EW190">
        <f t="shared" si="29"/>
        <v>44.19</v>
      </c>
      <c r="EX190">
        <f t="shared" si="29"/>
        <v>18</v>
      </c>
      <c r="EY190">
        <f t="shared" si="29"/>
        <v>30</v>
      </c>
      <c r="EZ190">
        <f t="shared" si="29"/>
        <v>18.5</v>
      </c>
      <c r="FA190">
        <f t="shared" si="29"/>
        <v>58.25</v>
      </c>
      <c r="FB190">
        <f t="shared" si="29"/>
        <v>16</v>
      </c>
      <c r="FC190">
        <f t="shared" si="29"/>
        <v>39</v>
      </c>
      <c r="FD190">
        <f t="shared" si="29"/>
        <v>18.22</v>
      </c>
      <c r="FE190">
        <f t="shared" si="29"/>
        <v>61.8</v>
      </c>
      <c r="FF190">
        <f t="shared" si="29"/>
        <v>74.097999999999999</v>
      </c>
      <c r="FG190">
        <f t="shared" si="29"/>
        <v>8.6999999999999993</v>
      </c>
      <c r="FH190">
        <f t="shared" si="29"/>
        <v>43.3</v>
      </c>
      <c r="FI190">
        <f t="shared" si="29"/>
        <v>44.67</v>
      </c>
      <c r="FJ190">
        <f t="shared" si="29"/>
        <v>29</v>
      </c>
      <c r="FK190">
        <f t="shared" si="29"/>
        <v>67.599999999999994</v>
      </c>
      <c r="FL190">
        <f t="shared" si="29"/>
        <v>19.8</v>
      </c>
      <c r="FM190">
        <f t="shared" si="29"/>
        <v>122</v>
      </c>
      <c r="FN190">
        <f t="shared" si="29"/>
        <v>44.319999999999993</v>
      </c>
      <c r="FO190">
        <f t="shared" si="29"/>
        <v>135.19999999999999</v>
      </c>
      <c r="FP190">
        <f t="shared" si="29"/>
        <v>36.200000000000003</v>
      </c>
      <c r="FQ190">
        <f t="shared" si="29"/>
        <v>113.7</v>
      </c>
      <c r="FR190">
        <f t="shared" si="29"/>
        <v>60.1</v>
      </c>
      <c r="FS190">
        <f t="shared" si="29"/>
        <v>22.7</v>
      </c>
      <c r="FT190">
        <f t="shared" si="29"/>
        <v>46.14</v>
      </c>
      <c r="FU190">
        <f t="shared" si="29"/>
        <v>7.9</v>
      </c>
      <c r="FV190">
        <f t="shared" si="29"/>
        <v>374.3</v>
      </c>
      <c r="FW190">
        <f t="shared" si="29"/>
        <v>86.600000000000009</v>
      </c>
      <c r="FX190">
        <f t="shared" si="29"/>
        <v>48.9</v>
      </c>
      <c r="FY190">
        <f t="shared" si="29"/>
        <v>53.6</v>
      </c>
      <c r="FZ190">
        <f t="shared" si="29"/>
        <v>2</v>
      </c>
      <c r="GA190">
        <f t="shared" si="29"/>
        <v>3.3</v>
      </c>
      <c r="GB190">
        <f t="shared" si="29"/>
        <v>31.2</v>
      </c>
      <c r="GC190">
        <f t="shared" si="29"/>
        <v>28.2</v>
      </c>
      <c r="GD190">
        <f t="shared" si="29"/>
        <v>18.600000000000001</v>
      </c>
      <c r="GE190">
        <f t="shared" si="29"/>
        <v>42.5</v>
      </c>
      <c r="GF190">
        <f t="shared" si="29"/>
        <v>36.9</v>
      </c>
      <c r="GG190">
        <f t="shared" si="29"/>
        <v>18</v>
      </c>
      <c r="GH190">
        <f t="shared" si="29"/>
        <v>25.8</v>
      </c>
      <c r="GI190">
        <f t="shared" si="29"/>
        <v>3.35</v>
      </c>
      <c r="GJ190">
        <f t="shared" si="29"/>
        <v>92.38</v>
      </c>
      <c r="GK190">
        <f t="shared" si="29"/>
        <v>25</v>
      </c>
      <c r="GL190">
        <f t="shared" si="29"/>
        <v>26.3</v>
      </c>
      <c r="GM190">
        <f t="shared" ref="GM190:IX190" si="30">SUM(GM180:GM189)</f>
        <v>61.4</v>
      </c>
      <c r="GN190">
        <f t="shared" si="30"/>
        <v>3</v>
      </c>
      <c r="GO190">
        <f t="shared" si="30"/>
        <v>8</v>
      </c>
      <c r="GP190">
        <f t="shared" si="30"/>
        <v>15.4</v>
      </c>
      <c r="GQ190">
        <f t="shared" si="30"/>
        <v>46</v>
      </c>
      <c r="GR190">
        <f t="shared" si="30"/>
        <v>22.7</v>
      </c>
      <c r="GS190">
        <f t="shared" si="30"/>
        <v>36.9</v>
      </c>
      <c r="GT190">
        <f t="shared" si="30"/>
        <v>54.9</v>
      </c>
      <c r="GU190">
        <f t="shared" si="30"/>
        <v>32.6</v>
      </c>
      <c r="GV190">
        <f t="shared" si="30"/>
        <v>133.6</v>
      </c>
      <c r="GW190">
        <f t="shared" si="30"/>
        <v>12</v>
      </c>
      <c r="GX190">
        <f t="shared" si="30"/>
        <v>27.7</v>
      </c>
      <c r="GY190">
        <f t="shared" si="30"/>
        <v>32.9</v>
      </c>
      <c r="GZ190">
        <f t="shared" si="30"/>
        <v>38.4</v>
      </c>
      <c r="HA190">
        <f t="shared" si="30"/>
        <v>67</v>
      </c>
      <c r="HB190">
        <f t="shared" si="30"/>
        <v>50</v>
      </c>
      <c r="HC190">
        <f t="shared" si="30"/>
        <v>4.9000000000000004</v>
      </c>
      <c r="HD190">
        <f t="shared" si="30"/>
        <v>170</v>
      </c>
      <c r="HE190">
        <f t="shared" si="30"/>
        <v>50.3</v>
      </c>
      <c r="HF190">
        <f t="shared" si="30"/>
        <v>47</v>
      </c>
      <c r="HG190">
        <f t="shared" si="30"/>
        <v>21.5</v>
      </c>
      <c r="HH190">
        <f t="shared" si="30"/>
        <v>49</v>
      </c>
      <c r="HI190">
        <f t="shared" si="30"/>
        <v>29</v>
      </c>
      <c r="HJ190">
        <f t="shared" si="30"/>
        <v>16</v>
      </c>
      <c r="HK190">
        <f t="shared" si="30"/>
        <v>40.6</v>
      </c>
      <c r="HL190">
        <f t="shared" si="30"/>
        <v>27.4</v>
      </c>
      <c r="HM190">
        <f t="shared" si="30"/>
        <v>20.66</v>
      </c>
      <c r="HN190">
        <f t="shared" si="30"/>
        <v>27.7</v>
      </c>
      <c r="HO190">
        <f t="shared" si="30"/>
        <v>54.3</v>
      </c>
      <c r="HP190">
        <f t="shared" si="30"/>
        <v>64.7</v>
      </c>
      <c r="HQ190">
        <f t="shared" si="30"/>
        <v>30.7</v>
      </c>
      <c r="HR190">
        <f t="shared" si="30"/>
        <v>15</v>
      </c>
      <c r="HS190">
        <f t="shared" si="30"/>
        <v>44</v>
      </c>
      <c r="HT190">
        <f t="shared" si="30"/>
        <v>69.3</v>
      </c>
      <c r="HU190">
        <f t="shared" si="30"/>
        <v>42.6</v>
      </c>
      <c r="HV190">
        <f t="shared" si="30"/>
        <v>46.3</v>
      </c>
      <c r="HW190">
        <f t="shared" si="30"/>
        <v>17</v>
      </c>
      <c r="HX190">
        <f t="shared" si="30"/>
        <v>0</v>
      </c>
      <c r="HY190">
        <f t="shared" si="30"/>
        <v>25.7</v>
      </c>
      <c r="HZ190">
        <f t="shared" si="30"/>
        <v>16.600000000000001</v>
      </c>
      <c r="IA190">
        <f t="shared" si="30"/>
        <v>55.400000000000006</v>
      </c>
      <c r="IB190">
        <f t="shared" si="30"/>
        <v>29</v>
      </c>
      <c r="IC190">
        <f t="shared" si="30"/>
        <v>7</v>
      </c>
      <c r="ID190">
        <f t="shared" si="30"/>
        <v>11.2</v>
      </c>
      <c r="IE190">
        <f t="shared" si="30"/>
        <v>18.5</v>
      </c>
      <c r="IF190">
        <f t="shared" si="30"/>
        <v>37</v>
      </c>
      <c r="IG190">
        <f t="shared" si="30"/>
        <v>2</v>
      </c>
      <c r="IH190">
        <f t="shared" si="30"/>
        <v>76.5</v>
      </c>
      <c r="II190">
        <f t="shared" si="30"/>
        <v>6.8</v>
      </c>
      <c r="IJ190">
        <f t="shared" si="30"/>
        <v>6</v>
      </c>
      <c r="IK190">
        <f t="shared" si="30"/>
        <v>25.7</v>
      </c>
      <c r="IL190">
        <f t="shared" si="30"/>
        <v>50.24</v>
      </c>
      <c r="IM190">
        <f t="shared" si="30"/>
        <v>16.399999999999999</v>
      </c>
      <c r="IN190">
        <f t="shared" si="30"/>
        <v>26.2</v>
      </c>
      <c r="IO190">
        <f t="shared" si="30"/>
        <v>32.4</v>
      </c>
      <c r="IP190">
        <f t="shared" si="30"/>
        <v>33</v>
      </c>
      <c r="IQ190">
        <f t="shared" si="30"/>
        <v>19.95</v>
      </c>
      <c r="IR190">
        <f t="shared" si="30"/>
        <v>20.9</v>
      </c>
      <c r="IS190">
        <f t="shared" si="30"/>
        <v>25</v>
      </c>
      <c r="IT190">
        <f t="shared" si="30"/>
        <v>27</v>
      </c>
      <c r="IU190">
        <f t="shared" si="30"/>
        <v>21.4</v>
      </c>
      <c r="IV190">
        <f t="shared" si="30"/>
        <v>14.399999999999999</v>
      </c>
      <c r="IW190">
        <f t="shared" si="30"/>
        <v>26</v>
      </c>
      <c r="IX190">
        <f t="shared" si="30"/>
        <v>8.6999999999999993</v>
      </c>
      <c r="IY190">
        <f t="shared" ref="IY190:LJ190" si="31">SUM(IY180:IY189)</f>
        <v>4.5999999999999996</v>
      </c>
      <c r="IZ190">
        <f t="shared" si="31"/>
        <v>37.67</v>
      </c>
      <c r="JA190">
        <f t="shared" si="31"/>
        <v>20.3</v>
      </c>
      <c r="JB190">
        <f t="shared" si="31"/>
        <v>8.4</v>
      </c>
      <c r="JC190">
        <f t="shared" si="31"/>
        <v>117</v>
      </c>
      <c r="JD190">
        <f t="shared" si="31"/>
        <v>15</v>
      </c>
      <c r="JE190">
        <f t="shared" si="31"/>
        <v>22.520000000000003</v>
      </c>
      <c r="JF190">
        <f t="shared" si="31"/>
        <v>85.2</v>
      </c>
      <c r="JG190">
        <f t="shared" si="31"/>
        <v>63.85</v>
      </c>
      <c r="JH190">
        <f t="shared" si="31"/>
        <v>24</v>
      </c>
      <c r="JI190">
        <f t="shared" si="31"/>
        <v>84.7</v>
      </c>
      <c r="JJ190">
        <f t="shared" si="31"/>
        <v>72.91</v>
      </c>
      <c r="JK190">
        <f t="shared" si="31"/>
        <v>76.674999999999997</v>
      </c>
      <c r="JL190">
        <f t="shared" si="31"/>
        <v>62.5</v>
      </c>
      <c r="JM190">
        <f t="shared" si="31"/>
        <v>74.400000000000006</v>
      </c>
      <c r="JN190">
        <f t="shared" si="31"/>
        <v>101.319</v>
      </c>
      <c r="JO190">
        <f t="shared" si="31"/>
        <v>79.694000000000003</v>
      </c>
      <c r="JP190">
        <f t="shared" si="31"/>
        <v>60.225999999999999</v>
      </c>
      <c r="JQ190">
        <f t="shared" si="31"/>
        <v>113.69</v>
      </c>
      <c r="JR190">
        <f t="shared" si="31"/>
        <v>38.299999999999997</v>
      </c>
      <c r="JS190">
        <f t="shared" si="31"/>
        <v>76.740000000000009</v>
      </c>
      <c r="JT190">
        <f t="shared" si="31"/>
        <v>112.45</v>
      </c>
      <c r="JU190">
        <f t="shared" si="31"/>
        <v>135.68</v>
      </c>
      <c r="JV190">
        <f t="shared" si="31"/>
        <v>108.78999999999999</v>
      </c>
      <c r="JW190">
        <f t="shared" si="31"/>
        <v>231.095</v>
      </c>
      <c r="JX190">
        <f t="shared" si="31"/>
        <v>13.99</v>
      </c>
      <c r="JY190">
        <f t="shared" si="31"/>
        <v>37.700000000000003</v>
      </c>
      <c r="JZ190">
        <f t="shared" si="31"/>
        <v>10.5</v>
      </c>
      <c r="KA190">
        <f t="shared" si="31"/>
        <v>18.100000000000001</v>
      </c>
      <c r="KB190">
        <f t="shared" si="31"/>
        <v>18</v>
      </c>
      <c r="KC190">
        <f t="shared" si="31"/>
        <v>21.1</v>
      </c>
      <c r="KD190">
        <f t="shared" si="31"/>
        <v>7.2</v>
      </c>
      <c r="KE190">
        <f t="shared" si="31"/>
        <v>108.5</v>
      </c>
      <c r="KF190">
        <f t="shared" si="31"/>
        <v>27</v>
      </c>
      <c r="KG190">
        <f t="shared" si="31"/>
        <v>6.9</v>
      </c>
      <c r="KH190">
        <f t="shared" si="31"/>
        <v>14</v>
      </c>
      <c r="KI190">
        <f t="shared" si="31"/>
        <v>11.459999999999999</v>
      </c>
      <c r="KJ190">
        <f t="shared" si="31"/>
        <v>11.5</v>
      </c>
      <c r="KK190">
        <f t="shared" si="31"/>
        <v>17.399999999999999</v>
      </c>
      <c r="KL190">
        <f t="shared" si="31"/>
        <v>21.6</v>
      </c>
      <c r="KM190">
        <f t="shared" si="31"/>
        <v>48.300000000000004</v>
      </c>
      <c r="KN190">
        <f t="shared" si="31"/>
        <v>41.7</v>
      </c>
      <c r="KO190">
        <f t="shared" si="31"/>
        <v>15.770000000000001</v>
      </c>
      <c r="KP190">
        <f t="shared" si="31"/>
        <v>21.83</v>
      </c>
      <c r="KQ190">
        <f t="shared" si="31"/>
        <v>44.7</v>
      </c>
      <c r="KR190">
        <f t="shared" si="31"/>
        <v>4.5</v>
      </c>
      <c r="KS190">
        <f t="shared" si="31"/>
        <v>0</v>
      </c>
      <c r="KT190">
        <f t="shared" si="31"/>
        <v>26.5</v>
      </c>
      <c r="KU190">
        <f t="shared" si="31"/>
        <v>24.400000000000002</v>
      </c>
      <c r="KV190">
        <f t="shared" si="31"/>
        <v>46.8</v>
      </c>
      <c r="KW190">
        <f t="shared" si="31"/>
        <v>22.1</v>
      </c>
      <c r="KX190">
        <f t="shared" si="31"/>
        <v>27</v>
      </c>
      <c r="KY190">
        <f t="shared" si="31"/>
        <v>18</v>
      </c>
      <c r="KZ190">
        <f t="shared" si="31"/>
        <v>4</v>
      </c>
      <c r="LA190">
        <f t="shared" si="31"/>
        <v>27</v>
      </c>
      <c r="LB190">
        <f t="shared" si="31"/>
        <v>73</v>
      </c>
      <c r="LC190">
        <f t="shared" si="31"/>
        <v>51.9</v>
      </c>
      <c r="LD190">
        <f t="shared" si="31"/>
        <v>27.5</v>
      </c>
      <c r="LE190">
        <f t="shared" si="31"/>
        <v>46</v>
      </c>
      <c r="LF190">
        <f t="shared" si="31"/>
        <v>30</v>
      </c>
      <c r="LG190">
        <f t="shared" si="31"/>
        <v>205.7</v>
      </c>
      <c r="LH190">
        <f t="shared" si="31"/>
        <v>2.7</v>
      </c>
      <c r="LI190">
        <f t="shared" si="31"/>
        <v>35.700000000000003</v>
      </c>
      <c r="LJ190">
        <f t="shared" si="31"/>
        <v>110.4</v>
      </c>
      <c r="LK190">
        <f t="shared" ref="LK190:NV190" si="32">SUM(LK180:LK189)</f>
        <v>5</v>
      </c>
      <c r="LL190">
        <f t="shared" si="32"/>
        <v>25.9</v>
      </c>
      <c r="LM190">
        <f t="shared" si="32"/>
        <v>48.9</v>
      </c>
      <c r="LN190">
        <f t="shared" si="32"/>
        <v>13</v>
      </c>
      <c r="LO190">
        <f t="shared" si="32"/>
        <v>65.900000000000006</v>
      </c>
      <c r="LP190">
        <f t="shared" si="32"/>
        <v>254.5</v>
      </c>
      <c r="LQ190">
        <f t="shared" si="32"/>
        <v>8.6</v>
      </c>
      <c r="LR190">
        <f t="shared" si="32"/>
        <v>37</v>
      </c>
      <c r="LS190">
        <f t="shared" si="32"/>
        <v>43.3</v>
      </c>
      <c r="LT190">
        <f t="shared" si="32"/>
        <v>1</v>
      </c>
      <c r="LU190">
        <f t="shared" si="32"/>
        <v>26</v>
      </c>
      <c r="LV190">
        <f t="shared" si="32"/>
        <v>18.259999999999998</v>
      </c>
      <c r="LW190">
        <f t="shared" si="32"/>
        <v>15.7</v>
      </c>
      <c r="LX190">
        <f t="shared" si="32"/>
        <v>36.200000000000003</v>
      </c>
      <c r="LY190">
        <f t="shared" si="32"/>
        <v>24</v>
      </c>
      <c r="LZ190">
        <f t="shared" si="32"/>
        <v>67.5</v>
      </c>
      <c r="MA190">
        <f t="shared" si="32"/>
        <v>8.4</v>
      </c>
      <c r="MB190">
        <f t="shared" si="32"/>
        <v>2</v>
      </c>
      <c r="MC190">
        <f t="shared" si="32"/>
        <v>17.599999999999998</v>
      </c>
      <c r="MD190">
        <f t="shared" si="32"/>
        <v>13.059999999999999</v>
      </c>
      <c r="ME190">
        <f t="shared" si="32"/>
        <v>42.1</v>
      </c>
      <c r="MF190">
        <f t="shared" si="32"/>
        <v>49.7</v>
      </c>
      <c r="MG190">
        <f t="shared" si="32"/>
        <v>22.8</v>
      </c>
      <c r="MH190">
        <f t="shared" si="32"/>
        <v>2.4</v>
      </c>
      <c r="MI190">
        <f t="shared" si="32"/>
        <v>1.9</v>
      </c>
      <c r="MJ190">
        <f t="shared" si="32"/>
        <v>118.19399999999999</v>
      </c>
      <c r="MK190">
        <f t="shared" si="32"/>
        <v>10.9</v>
      </c>
      <c r="ML190">
        <f t="shared" si="32"/>
        <v>42.5</v>
      </c>
      <c r="MM190">
        <f t="shared" si="32"/>
        <v>83.58</v>
      </c>
      <c r="MN190">
        <f t="shared" si="32"/>
        <v>86.4</v>
      </c>
      <c r="MO190">
        <f t="shared" si="32"/>
        <v>808.36999999999989</v>
      </c>
      <c r="MP190">
        <f t="shared" si="32"/>
        <v>14.700000000000001</v>
      </c>
      <c r="MQ190">
        <f t="shared" si="32"/>
        <v>41.87</v>
      </c>
      <c r="MR190">
        <f t="shared" si="32"/>
        <v>38</v>
      </c>
      <c r="MS190">
        <f t="shared" si="32"/>
        <v>40.700000000000003</v>
      </c>
      <c r="MT190">
        <f t="shared" si="32"/>
        <v>17.600000000000001</v>
      </c>
      <c r="MU190">
        <f t="shared" si="32"/>
        <v>11.6</v>
      </c>
      <c r="MV190">
        <f t="shared" si="32"/>
        <v>44</v>
      </c>
      <c r="MW190">
        <f t="shared" si="32"/>
        <v>10</v>
      </c>
      <c r="MX190">
        <f t="shared" si="32"/>
        <v>20.14</v>
      </c>
      <c r="MY190">
        <f t="shared" si="32"/>
        <v>55.2</v>
      </c>
      <c r="MZ190">
        <f t="shared" si="32"/>
        <v>35.89</v>
      </c>
      <c r="NA190">
        <f t="shared" si="32"/>
        <v>9.9</v>
      </c>
      <c r="NB190">
        <f t="shared" si="32"/>
        <v>11.8</v>
      </c>
      <c r="NC190">
        <f t="shared" si="32"/>
        <v>22.2</v>
      </c>
      <c r="ND190">
        <f t="shared" si="32"/>
        <v>4.1500000000000004</v>
      </c>
      <c r="NE190">
        <f t="shared" si="32"/>
        <v>8</v>
      </c>
      <c r="NF190">
        <f t="shared" si="32"/>
        <v>13.700000000000001</v>
      </c>
      <c r="NG190">
        <f t="shared" si="32"/>
        <v>28.619999999999997</v>
      </c>
      <c r="NH190">
        <f t="shared" si="32"/>
        <v>28.6</v>
      </c>
      <c r="NI190">
        <f t="shared" si="32"/>
        <v>8</v>
      </c>
      <c r="NJ190">
        <f t="shared" si="32"/>
        <v>27</v>
      </c>
      <c r="NK190">
        <f t="shared" si="32"/>
        <v>19.8</v>
      </c>
      <c r="NL190">
        <f t="shared" si="32"/>
        <v>33</v>
      </c>
      <c r="NM190">
        <f t="shared" si="32"/>
        <v>10</v>
      </c>
      <c r="NN190">
        <f t="shared" si="32"/>
        <v>25</v>
      </c>
      <c r="NO190">
        <f t="shared" si="32"/>
        <v>21</v>
      </c>
      <c r="NP190">
        <f t="shared" si="32"/>
        <v>60.9</v>
      </c>
      <c r="NQ190">
        <f t="shared" si="32"/>
        <v>15.9</v>
      </c>
      <c r="NR190">
        <f t="shared" si="32"/>
        <v>10.7</v>
      </c>
      <c r="NS190">
        <f t="shared" si="32"/>
        <v>34</v>
      </c>
      <c r="NT190">
        <f t="shared" si="32"/>
        <v>15.8</v>
      </c>
      <c r="NU190">
        <f t="shared" si="32"/>
        <v>92.35</v>
      </c>
      <c r="NV190">
        <f t="shared" si="32"/>
        <v>32.799999999999997</v>
      </c>
      <c r="NW190">
        <f t="shared" ref="NW190:OU190" si="33">SUM(NW180:NW189)</f>
        <v>15.600000000000001</v>
      </c>
      <c r="NX190">
        <f t="shared" si="33"/>
        <v>65.900000000000006</v>
      </c>
      <c r="NY190">
        <f t="shared" si="33"/>
        <v>4</v>
      </c>
      <c r="NZ190">
        <f t="shared" si="33"/>
        <v>0</v>
      </c>
      <c r="OA190">
        <f t="shared" si="33"/>
        <v>50.23</v>
      </c>
      <c r="OB190">
        <f t="shared" si="33"/>
        <v>325.2</v>
      </c>
      <c r="OC190">
        <f t="shared" si="33"/>
        <v>72.8</v>
      </c>
      <c r="OD190">
        <f t="shared" si="33"/>
        <v>4.68</v>
      </c>
      <c r="OE190">
        <f t="shared" si="33"/>
        <v>0</v>
      </c>
      <c r="OF190">
        <f t="shared" si="33"/>
        <v>76.7</v>
      </c>
      <c r="OG190">
        <f t="shared" si="33"/>
        <v>76.2</v>
      </c>
      <c r="OH190">
        <f t="shared" si="33"/>
        <v>36.980000000000004</v>
      </c>
      <c r="OI190">
        <f t="shared" si="33"/>
        <v>28</v>
      </c>
      <c r="OJ190">
        <f t="shared" si="33"/>
        <v>28.7</v>
      </c>
      <c r="OK190">
        <f t="shared" si="33"/>
        <v>55.43</v>
      </c>
      <c r="OL190">
        <f t="shared" si="33"/>
        <v>25.6</v>
      </c>
      <c r="OM190">
        <f t="shared" si="33"/>
        <v>29.9</v>
      </c>
      <c r="ON190">
        <f t="shared" si="33"/>
        <v>6</v>
      </c>
      <c r="OO190">
        <f t="shared" si="33"/>
        <v>40.44</v>
      </c>
      <c r="OP190">
        <f t="shared" si="33"/>
        <v>0</v>
      </c>
      <c r="OQ190">
        <f t="shared" si="33"/>
        <v>57.9</v>
      </c>
      <c r="OR190">
        <f t="shared" si="33"/>
        <v>33.130000000000003</v>
      </c>
      <c r="OS190">
        <f t="shared" si="33"/>
        <v>62.66</v>
      </c>
      <c r="OT190">
        <f t="shared" si="33"/>
        <v>48</v>
      </c>
      <c r="OU190">
        <f t="shared" si="33"/>
        <v>12</v>
      </c>
      <c r="OW190" s="160">
        <f t="shared" si="25"/>
        <v>18059.501000000007</v>
      </c>
      <c r="OX190" s="144">
        <f t="shared" si="26"/>
        <v>9.060783684118108E-2</v>
      </c>
      <c r="OZ190" s="169"/>
      <c r="PA190" s="146"/>
      <c r="PB190" s="146"/>
      <c r="PC190" s="146"/>
      <c r="PD190" s="146"/>
      <c r="PE190" s="146"/>
      <c r="PF190" s="146"/>
      <c r="PG190" s="146"/>
      <c r="PH190" s="146"/>
      <c r="PI190" s="146"/>
      <c r="PJ190" s="146"/>
      <c r="PK190" s="146"/>
      <c r="PL190" s="146"/>
      <c r="PM190" s="146"/>
      <c r="PN190" s="146"/>
      <c r="PO190" s="146"/>
      <c r="PP190" s="146"/>
      <c r="PQ190" s="146"/>
      <c r="PR190" s="146"/>
      <c r="PS190" s="146"/>
      <c r="PT190" s="146"/>
      <c r="PU190" s="146"/>
    </row>
    <row r="191" spans="1:437">
      <c r="A191" t="s">
        <v>1326</v>
      </c>
      <c r="B191" s="144">
        <f>B190/B7</f>
        <v>0.1076923076923077</v>
      </c>
      <c r="C191" s="144">
        <f t="shared" ref="C191:BN191" si="34">C190/C7</f>
        <v>8.4217171717171718E-2</v>
      </c>
      <c r="D191" s="144">
        <f t="shared" si="34"/>
        <v>0.15966386554621848</v>
      </c>
      <c r="E191" s="144">
        <f t="shared" si="34"/>
        <v>5.9892328398384924E-2</v>
      </c>
      <c r="F191" s="144">
        <f t="shared" si="34"/>
        <v>0.12815884476534295</v>
      </c>
      <c r="G191" s="144">
        <f t="shared" si="34"/>
        <v>2.6079295154185025E-2</v>
      </c>
      <c r="H191" s="144">
        <f t="shared" si="34"/>
        <v>6.6455696202531639E-2</v>
      </c>
      <c r="I191" s="144">
        <f t="shared" si="34"/>
        <v>0.14814814814814814</v>
      </c>
      <c r="J191" s="144">
        <f t="shared" si="34"/>
        <v>0.12335329341317366</v>
      </c>
      <c r="K191" s="144">
        <f t="shared" si="34"/>
        <v>8.4916201117318429E-2</v>
      </c>
      <c r="L191" s="144">
        <f t="shared" si="34"/>
        <v>9.1891891891891897E-2</v>
      </c>
      <c r="M191" s="144">
        <f t="shared" si="34"/>
        <v>0.11885245901639344</v>
      </c>
      <c r="N191" s="144">
        <f t="shared" si="34"/>
        <v>8.1730769230769232E-2</v>
      </c>
      <c r="O191" s="144">
        <f t="shared" si="34"/>
        <v>9.375E-2</v>
      </c>
      <c r="P191" s="144">
        <f t="shared" si="34"/>
        <v>0</v>
      </c>
      <c r="Q191" s="144">
        <f t="shared" si="34"/>
        <v>9.7014925373134331E-2</v>
      </c>
      <c r="R191" s="144">
        <f t="shared" si="34"/>
        <v>0.12670623145400595</v>
      </c>
      <c r="S191" s="144">
        <f t="shared" si="34"/>
        <v>5.3317535545023699E-2</v>
      </c>
      <c r="T191" s="144">
        <f t="shared" si="34"/>
        <v>0.10472279260780287</v>
      </c>
      <c r="U191" s="144">
        <f t="shared" si="34"/>
        <v>0.13394594594594594</v>
      </c>
      <c r="V191" s="144">
        <f t="shared" si="34"/>
        <v>0.10385159010600707</v>
      </c>
      <c r="W191" s="144">
        <f t="shared" si="34"/>
        <v>0.1321774193548387</v>
      </c>
      <c r="X191" s="144">
        <f t="shared" si="34"/>
        <v>8.8560885608856083E-2</v>
      </c>
      <c r="Y191" s="144">
        <f t="shared" si="34"/>
        <v>0.13096509240246407</v>
      </c>
      <c r="Z191" s="144">
        <f t="shared" si="34"/>
        <v>8.0645161290322578E-2</v>
      </c>
      <c r="AA191" s="144">
        <f t="shared" si="34"/>
        <v>4.6604215456674467E-2</v>
      </c>
      <c r="AB191" s="144">
        <f t="shared" si="34"/>
        <v>0.10861297539149888</v>
      </c>
      <c r="AC191" s="144">
        <f t="shared" si="34"/>
        <v>5.0975609756097558E-2</v>
      </c>
      <c r="AD191" s="144">
        <f t="shared" si="34"/>
        <v>9.4875663302465926E-2</v>
      </c>
      <c r="AE191" s="144">
        <f t="shared" si="34"/>
        <v>0.13355781723689908</v>
      </c>
      <c r="AF191" s="144">
        <f t="shared" si="34"/>
        <v>0.15079365079365079</v>
      </c>
      <c r="AG191" s="144">
        <f t="shared" si="34"/>
        <v>6.621621621621622E-2</v>
      </c>
      <c r="AH191" s="144">
        <f t="shared" si="34"/>
        <v>4.5437616387337058E-2</v>
      </c>
      <c r="AI191" s="144">
        <f t="shared" si="34"/>
        <v>2.23463687150838E-2</v>
      </c>
      <c r="AJ191" s="144">
        <f t="shared" si="34"/>
        <v>6.2192816635160679E-2</v>
      </c>
      <c r="AK191" s="144">
        <f t="shared" si="34"/>
        <v>6.6666666666666666E-2</v>
      </c>
      <c r="AL191" s="144">
        <f t="shared" si="34"/>
        <v>7.0301291248206596E-2</v>
      </c>
      <c r="AM191" s="144">
        <f t="shared" si="34"/>
        <v>4.9700598802395211E-2</v>
      </c>
      <c r="AN191" s="144">
        <f t="shared" si="34"/>
        <v>4.5657015590200446E-2</v>
      </c>
      <c r="AO191" s="144">
        <f t="shared" si="34"/>
        <v>8.7065637065637067E-2</v>
      </c>
      <c r="AP191" s="144">
        <f t="shared" si="34"/>
        <v>6.5543071161048683E-2</v>
      </c>
      <c r="AQ191" s="144">
        <f t="shared" si="34"/>
        <v>6.4116828929068156E-2</v>
      </c>
      <c r="AR191" s="144">
        <f t="shared" si="34"/>
        <v>4.4064748201438846E-2</v>
      </c>
      <c r="AS191" s="144">
        <f t="shared" si="34"/>
        <v>4.8000000000000001E-2</v>
      </c>
      <c r="AT191" s="144">
        <f t="shared" si="34"/>
        <v>2.4657534246575342E-2</v>
      </c>
      <c r="AU191" s="144">
        <f t="shared" si="34"/>
        <v>3.4050179211469536E-2</v>
      </c>
      <c r="AV191" s="144">
        <f t="shared" si="34"/>
        <v>6.2337662337662338E-2</v>
      </c>
      <c r="AW191" s="144">
        <f t="shared" si="34"/>
        <v>0.11584967320261438</v>
      </c>
      <c r="AX191" s="144">
        <f t="shared" si="34"/>
        <v>4.0274599542334102E-2</v>
      </c>
      <c r="AY191" s="144">
        <f t="shared" si="34"/>
        <v>1.1335012594458438E-2</v>
      </c>
      <c r="AZ191" s="144">
        <f t="shared" si="34"/>
        <v>6.4634146341463417E-2</v>
      </c>
      <c r="BA191" s="144">
        <f t="shared" si="34"/>
        <v>4.2876344086021506E-2</v>
      </c>
      <c r="BB191" s="144">
        <f t="shared" si="34"/>
        <v>0.10975609756097561</v>
      </c>
      <c r="BC191" s="144">
        <f t="shared" si="34"/>
        <v>2.3809523809523808E-2</v>
      </c>
      <c r="BD191" s="144">
        <f t="shared" si="34"/>
        <v>5.4878048780487805E-2</v>
      </c>
      <c r="BE191" s="144">
        <f t="shared" si="34"/>
        <v>3.5460992907801421E-2</v>
      </c>
      <c r="BF191" s="144">
        <f t="shared" si="34"/>
        <v>1.9313304721030045E-2</v>
      </c>
      <c r="BG191" s="144">
        <f t="shared" si="34"/>
        <v>7.1216617210682495E-2</v>
      </c>
      <c r="BH191" s="144">
        <f t="shared" si="34"/>
        <v>0.9468062827225131</v>
      </c>
      <c r="BI191" s="144">
        <f t="shared" si="34"/>
        <v>1.7391304347826087E-2</v>
      </c>
      <c r="BJ191" s="144">
        <f t="shared" si="34"/>
        <v>9.822921790457452E-2</v>
      </c>
      <c r="BK191" s="144">
        <f t="shared" si="34"/>
        <v>0.12410450906026127</v>
      </c>
      <c r="BL191" s="144">
        <f t="shared" si="34"/>
        <v>5.76530612244898E-2</v>
      </c>
      <c r="BM191" s="144">
        <f t="shared" si="34"/>
        <v>2.7777777777777776E-2</v>
      </c>
      <c r="BN191" s="144">
        <f t="shared" si="34"/>
        <v>0.12526690391459075</v>
      </c>
      <c r="BO191" s="144">
        <f t="shared" ref="BO191:DZ191" si="35">BO190/BO7</f>
        <v>3.6309523809523812E-2</v>
      </c>
      <c r="BP191" s="144">
        <f t="shared" si="35"/>
        <v>0.13698630136986301</v>
      </c>
      <c r="BQ191" s="144">
        <f t="shared" si="35"/>
        <v>0.10762942779291552</v>
      </c>
      <c r="BR191" s="144">
        <f t="shared" si="35"/>
        <v>0.10662824207492795</v>
      </c>
      <c r="BS191" s="144">
        <f t="shared" si="35"/>
        <v>0.13851351351351351</v>
      </c>
      <c r="BT191" s="144">
        <f t="shared" si="35"/>
        <v>9.3959731543624164E-2</v>
      </c>
      <c r="BU191" s="144">
        <f t="shared" si="35"/>
        <v>9.7560975609756101E-2</v>
      </c>
      <c r="BV191" s="144">
        <f t="shared" si="35"/>
        <v>0.10757475083056477</v>
      </c>
      <c r="BW191" s="144">
        <f t="shared" si="35"/>
        <v>0.10810810810810811</v>
      </c>
      <c r="BX191" s="144">
        <f t="shared" si="35"/>
        <v>0.11320754716981132</v>
      </c>
      <c r="BY191" s="144">
        <f t="shared" si="35"/>
        <v>0.17</v>
      </c>
      <c r="BZ191" s="144">
        <f t="shared" si="35"/>
        <v>2.843601895734597E-2</v>
      </c>
      <c r="CA191" s="144">
        <f t="shared" si="35"/>
        <v>2.5362318840579712E-2</v>
      </c>
      <c r="CB191" s="144">
        <f t="shared" si="35"/>
        <v>1.282051282051282E-2</v>
      </c>
      <c r="CC191" s="144">
        <f t="shared" si="35"/>
        <v>0.12422360248447205</v>
      </c>
      <c r="CD191" s="144">
        <f t="shared" si="35"/>
        <v>0.11881188118811881</v>
      </c>
      <c r="CE191" s="144">
        <f t="shared" si="35"/>
        <v>0.12522935779816513</v>
      </c>
      <c r="CF191" s="144">
        <f t="shared" si="35"/>
        <v>7.3181818181818181E-2</v>
      </c>
      <c r="CG191" s="144">
        <f t="shared" si="35"/>
        <v>0.14318936877076413</v>
      </c>
      <c r="CH191" s="144">
        <f t="shared" si="35"/>
        <v>4.5012165450121655E-2</v>
      </c>
      <c r="CI191" s="144">
        <f t="shared" si="35"/>
        <v>1.8358531317494601E-2</v>
      </c>
      <c r="CJ191" s="144">
        <f t="shared" si="35"/>
        <v>8.5227272727272721E-3</v>
      </c>
      <c r="CK191" s="144">
        <f t="shared" si="35"/>
        <v>1.0084033613445379E-2</v>
      </c>
      <c r="CL191" s="144">
        <f t="shared" si="35"/>
        <v>1.0362694300518135E-2</v>
      </c>
      <c r="CM191" s="144">
        <f t="shared" si="35"/>
        <v>4.3532338308457715E-2</v>
      </c>
      <c r="CN191" s="144">
        <f t="shared" si="35"/>
        <v>0.12878787878787878</v>
      </c>
      <c r="CO191" s="144">
        <f t="shared" si="35"/>
        <v>1.7727272727272727E-2</v>
      </c>
      <c r="CP191" s="144">
        <f t="shared" si="35"/>
        <v>3.8322884012539186E-2</v>
      </c>
      <c r="CQ191" s="144">
        <f t="shared" si="35"/>
        <v>1.7925925925925925E-2</v>
      </c>
      <c r="CR191" s="144">
        <f t="shared" si="35"/>
        <v>3.3378378378378377E-2</v>
      </c>
      <c r="CS191" s="144">
        <f t="shared" si="35"/>
        <v>1.1692307692307693E-2</v>
      </c>
      <c r="CT191" s="144">
        <f t="shared" si="35"/>
        <v>1.53737658674189E-2</v>
      </c>
      <c r="CU191" s="144">
        <f t="shared" si="35"/>
        <v>1.4023591087811271E-2</v>
      </c>
      <c r="CV191" s="144">
        <f t="shared" si="35"/>
        <v>2.569360675512666E-2</v>
      </c>
      <c r="CW191" s="144">
        <f t="shared" si="35"/>
        <v>2.5134649910233394E-2</v>
      </c>
      <c r="CX191" s="144">
        <f t="shared" si="35"/>
        <v>3.6217303822937627E-2</v>
      </c>
      <c r="CY191" s="144">
        <f t="shared" si="35"/>
        <v>1.098901098901099E-2</v>
      </c>
      <c r="CZ191" s="144">
        <f t="shared" si="35"/>
        <v>3.793103448275862E-2</v>
      </c>
      <c r="DA191" s="144">
        <f t="shared" si="35"/>
        <v>3.7808219178082192E-2</v>
      </c>
      <c r="DB191" s="144">
        <f t="shared" si="35"/>
        <v>6.2857142857142861E-2</v>
      </c>
      <c r="DC191" s="144">
        <f t="shared" si="35"/>
        <v>2.8465346534653466E-2</v>
      </c>
      <c r="DD191" s="144">
        <f t="shared" si="35"/>
        <v>7.784653465346536E-2</v>
      </c>
      <c r="DE191" s="144">
        <f t="shared" si="35"/>
        <v>0</v>
      </c>
      <c r="DF191" s="144">
        <f t="shared" si="35"/>
        <v>0.26779661016949152</v>
      </c>
      <c r="DG191" s="144">
        <f t="shared" si="35"/>
        <v>0.10974121996303143</v>
      </c>
      <c r="DH191" s="144">
        <f t="shared" si="35"/>
        <v>0.12016806722689076</v>
      </c>
      <c r="DI191" s="144">
        <f t="shared" si="35"/>
        <v>2.9600000000000001E-2</v>
      </c>
      <c r="DJ191" s="144">
        <f t="shared" si="35"/>
        <v>0.12727272727272729</v>
      </c>
      <c r="DK191" s="144">
        <f t="shared" si="35"/>
        <v>0.13153942428035043</v>
      </c>
      <c r="DL191" s="144">
        <f t="shared" si="35"/>
        <v>9.0062111801242239E-2</v>
      </c>
      <c r="DM191" s="144">
        <f t="shared" si="35"/>
        <v>6.6793893129770993E-2</v>
      </c>
      <c r="DN191" s="144">
        <f t="shared" si="35"/>
        <v>0.10236686390532544</v>
      </c>
      <c r="DO191" s="144">
        <f t="shared" si="35"/>
        <v>0.13897111913357402</v>
      </c>
      <c r="DP191" s="144">
        <f t="shared" si="35"/>
        <v>5.7093425605536333E-2</v>
      </c>
      <c r="DQ191" s="144">
        <f t="shared" si="35"/>
        <v>0.16564417177914109</v>
      </c>
      <c r="DR191" s="144">
        <f t="shared" si="35"/>
        <v>0.19263157894736843</v>
      </c>
      <c r="DS191" s="144">
        <f t="shared" si="35"/>
        <v>0.35333333333333328</v>
      </c>
      <c r="DT191" s="144">
        <f t="shared" si="35"/>
        <v>5.5410958904109596E-2</v>
      </c>
      <c r="DU191" s="144">
        <f t="shared" si="35"/>
        <v>0.15350877192982457</v>
      </c>
      <c r="DV191" s="144">
        <f t="shared" si="35"/>
        <v>5.3987730061349701E-2</v>
      </c>
      <c r="DW191" s="144">
        <f t="shared" si="35"/>
        <v>5.9362224039247756E-2</v>
      </c>
      <c r="DX191" s="144">
        <f t="shared" si="35"/>
        <v>6.8831168831168826E-2</v>
      </c>
      <c r="DY191" s="144">
        <f t="shared" si="35"/>
        <v>3.1929824561403509E-2</v>
      </c>
      <c r="DZ191" s="144">
        <f t="shared" si="35"/>
        <v>4.1666666666666664E-2</v>
      </c>
      <c r="EA191" s="144">
        <f t="shared" ref="EA191:GL191" si="36">EA190/EA7</f>
        <v>0.13651877133105803</v>
      </c>
      <c r="EB191" s="144">
        <f t="shared" si="36"/>
        <v>0.18525073746312684</v>
      </c>
      <c r="EC191" s="144">
        <f t="shared" si="36"/>
        <v>0.16711590296495957</v>
      </c>
      <c r="ED191" s="144">
        <f t="shared" si="36"/>
        <v>0.17378640776699028</v>
      </c>
      <c r="EE191" s="144">
        <f t="shared" si="36"/>
        <v>0.4686893203883496</v>
      </c>
      <c r="EF191" s="144">
        <f t="shared" si="36"/>
        <v>0.19433962264150945</v>
      </c>
      <c r="EG191" s="144">
        <f t="shared" si="36"/>
        <v>0.1401709401709402</v>
      </c>
      <c r="EH191" s="144">
        <f t="shared" si="36"/>
        <v>0.13846153846153847</v>
      </c>
      <c r="EI191" s="144">
        <f t="shared" si="36"/>
        <v>7.9159292035398232E-2</v>
      </c>
      <c r="EJ191" s="144">
        <f t="shared" si="36"/>
        <v>0.1328767123287671</v>
      </c>
      <c r="EK191" s="144">
        <f t="shared" si="36"/>
        <v>0.12450331125827815</v>
      </c>
      <c r="EL191" s="144">
        <f t="shared" si="36"/>
        <v>9.9264705882352935E-2</v>
      </c>
      <c r="EM191" s="144">
        <f t="shared" si="36"/>
        <v>3.1545741324921135E-3</v>
      </c>
      <c r="EN191" s="144">
        <f t="shared" si="36"/>
        <v>5.1773049645390069E-2</v>
      </c>
      <c r="EO191" s="144">
        <f t="shared" si="36"/>
        <v>8.6561954624781848E-2</v>
      </c>
      <c r="EP191" s="144">
        <f t="shared" si="36"/>
        <v>5.0793650793650794E-2</v>
      </c>
      <c r="EQ191" s="144">
        <f t="shared" si="36"/>
        <v>0.12177121771217712</v>
      </c>
      <c r="ER191" s="144">
        <f t="shared" si="36"/>
        <v>0.10825688073394496</v>
      </c>
      <c r="ES191" s="144">
        <f t="shared" si="36"/>
        <v>6.2761506276150625E-2</v>
      </c>
      <c r="ET191" s="144">
        <f t="shared" si="36"/>
        <v>8.1726457399103142E-2</v>
      </c>
      <c r="EU191" s="144">
        <f t="shared" si="36"/>
        <v>0.17486631016042783</v>
      </c>
      <c r="EV191" s="144">
        <f t="shared" si="36"/>
        <v>2.0408163265306121E-2</v>
      </c>
      <c r="EW191" s="144">
        <f t="shared" si="36"/>
        <v>9.9977375565610857E-2</v>
      </c>
      <c r="EX191" s="144">
        <f t="shared" si="36"/>
        <v>9.7297297297297303E-2</v>
      </c>
      <c r="EY191" s="144">
        <f t="shared" si="36"/>
        <v>9.1743119266055051E-2</v>
      </c>
      <c r="EZ191" s="144">
        <f t="shared" si="36"/>
        <v>0.17289719626168223</v>
      </c>
      <c r="FA191" s="144">
        <f t="shared" si="36"/>
        <v>8.7725903614457826E-2</v>
      </c>
      <c r="FB191" s="144">
        <f t="shared" si="36"/>
        <v>7.582938388625593E-2</v>
      </c>
      <c r="FC191" s="144">
        <f t="shared" si="36"/>
        <v>0.10263157894736842</v>
      </c>
      <c r="FD191" s="144">
        <f t="shared" si="36"/>
        <v>9.0646766169154222E-2</v>
      </c>
      <c r="FE191" s="144">
        <f t="shared" si="36"/>
        <v>9.321266968325792E-2</v>
      </c>
      <c r="FF191" s="144">
        <f t="shared" si="36"/>
        <v>0.12537732656514383</v>
      </c>
      <c r="FG191" s="144">
        <f t="shared" si="36"/>
        <v>0.13181818181818181</v>
      </c>
      <c r="FH191" s="144">
        <f t="shared" si="36"/>
        <v>0.18583690987124463</v>
      </c>
      <c r="FI191" s="144">
        <f t="shared" si="36"/>
        <v>0.10535377358490566</v>
      </c>
      <c r="FJ191" s="144">
        <f t="shared" si="36"/>
        <v>8.0110497237569064E-2</v>
      </c>
      <c r="FK191" s="144">
        <f t="shared" si="36"/>
        <v>8.8250652741514349E-2</v>
      </c>
      <c r="FL191" s="144">
        <f t="shared" si="36"/>
        <v>7.2794117647058829E-2</v>
      </c>
      <c r="FM191" s="144">
        <f t="shared" si="36"/>
        <v>0.13990825688073394</v>
      </c>
      <c r="FN191" s="144">
        <f t="shared" si="36"/>
        <v>5.6458598726114639E-2</v>
      </c>
      <c r="FO191" s="144">
        <f t="shared" si="36"/>
        <v>0.11797556719022687</v>
      </c>
      <c r="FP191" s="144">
        <f t="shared" si="36"/>
        <v>0.15210084033613447</v>
      </c>
      <c r="FQ191" s="144">
        <f t="shared" si="36"/>
        <v>0.98017241379310349</v>
      </c>
      <c r="FR191" s="144">
        <f t="shared" si="36"/>
        <v>0.12626050420168067</v>
      </c>
      <c r="FS191" s="144">
        <f t="shared" si="36"/>
        <v>0.14458598726114649</v>
      </c>
      <c r="FT191" s="144">
        <f t="shared" si="36"/>
        <v>6.0313725490196077E-2</v>
      </c>
      <c r="FU191" s="144">
        <f t="shared" si="36"/>
        <v>0.12153846153846154</v>
      </c>
      <c r="FV191" s="144">
        <f t="shared" si="36"/>
        <v>0.10561512415349887</v>
      </c>
      <c r="FW191" s="144">
        <f t="shared" si="36"/>
        <v>0.13282208588957056</v>
      </c>
      <c r="FX191" s="144">
        <f t="shared" si="36"/>
        <v>9.1061452513966482E-2</v>
      </c>
      <c r="FY191" s="144">
        <f t="shared" si="36"/>
        <v>0.14105263157894737</v>
      </c>
      <c r="FZ191" s="144">
        <f t="shared" si="36"/>
        <v>3.7037037037037035E-2</v>
      </c>
      <c r="GA191" s="144">
        <f t="shared" si="36"/>
        <v>2.0370370370370369E-2</v>
      </c>
      <c r="GB191" s="144">
        <f t="shared" si="36"/>
        <v>8.9655172413793102E-2</v>
      </c>
      <c r="GC191" s="144">
        <f t="shared" si="36"/>
        <v>8.8679245283018862E-2</v>
      </c>
      <c r="GD191" s="144">
        <f t="shared" si="36"/>
        <v>1.2293456708526109E-2</v>
      </c>
      <c r="GE191" s="144">
        <f t="shared" si="36"/>
        <v>0.13364779874213836</v>
      </c>
      <c r="GF191" s="144">
        <f t="shared" si="36"/>
        <v>0.12466216216216215</v>
      </c>
      <c r="GG191" s="144">
        <f t="shared" si="36"/>
        <v>0.1</v>
      </c>
      <c r="GH191" s="144">
        <f t="shared" si="36"/>
        <v>7.5659824046920829E-2</v>
      </c>
      <c r="GI191" s="144">
        <f t="shared" si="36"/>
        <v>6.2037037037037036E-2</v>
      </c>
      <c r="GJ191" s="144">
        <f t="shared" si="36"/>
        <v>0.20039045553145335</v>
      </c>
      <c r="GK191" s="144">
        <f t="shared" si="36"/>
        <v>0.3125</v>
      </c>
      <c r="GL191" s="144">
        <f t="shared" si="36"/>
        <v>6.4778325123152708E-2</v>
      </c>
      <c r="GM191" s="144">
        <f t="shared" ref="GM191:IX191" si="37">GM190/GM7</f>
        <v>4.4752186588921279E-2</v>
      </c>
      <c r="GN191" s="144">
        <f t="shared" si="37"/>
        <v>7.6923076923076927E-2</v>
      </c>
      <c r="GO191" s="144">
        <f t="shared" si="37"/>
        <v>9.5238095238095233E-2</v>
      </c>
      <c r="GP191" s="144">
        <f t="shared" si="37"/>
        <v>9.1666666666666674E-2</v>
      </c>
      <c r="GQ191" s="144">
        <f t="shared" si="37"/>
        <v>0.14790996784565916</v>
      </c>
      <c r="GR191" s="144">
        <f t="shared" si="37"/>
        <v>0.10758293838862559</v>
      </c>
      <c r="GS191" s="144">
        <f t="shared" si="37"/>
        <v>0.3236842105263158</v>
      </c>
      <c r="GT191" s="144">
        <f t="shared" si="37"/>
        <v>0.10338983050847457</v>
      </c>
      <c r="GU191" s="144">
        <f t="shared" si="37"/>
        <v>5.8633093525179862E-2</v>
      </c>
      <c r="GV191" s="144">
        <f t="shared" si="37"/>
        <v>7.186659494351802E-2</v>
      </c>
      <c r="GW191" s="144">
        <f t="shared" si="37"/>
        <v>0.15384615384615385</v>
      </c>
      <c r="GX191" s="144">
        <f t="shared" si="37"/>
        <v>5.831578947368421E-2</v>
      </c>
      <c r="GY191" s="144">
        <f t="shared" si="37"/>
        <v>5.8855098389982111E-2</v>
      </c>
      <c r="GZ191" s="144">
        <f t="shared" si="37"/>
        <v>5.4468085106382978E-2</v>
      </c>
      <c r="HA191" s="144">
        <f t="shared" si="37"/>
        <v>6.9072164948453613E-2</v>
      </c>
      <c r="HB191" s="144">
        <f t="shared" si="37"/>
        <v>0.21276595744680851</v>
      </c>
      <c r="HC191" s="144">
        <f t="shared" si="37"/>
        <v>7.9032258064516137E-2</v>
      </c>
      <c r="HD191" s="144">
        <f t="shared" si="37"/>
        <v>1.1258278145695364</v>
      </c>
      <c r="HE191" s="144">
        <f t="shared" si="37"/>
        <v>7.0546984572230007E-2</v>
      </c>
      <c r="HF191" s="144">
        <f t="shared" si="37"/>
        <v>5.635491606714628E-2</v>
      </c>
      <c r="HG191" s="144">
        <f t="shared" si="37"/>
        <v>8.1132075471698109E-2</v>
      </c>
      <c r="HH191" s="144">
        <f t="shared" si="37"/>
        <v>7.4581430745814303E-2</v>
      </c>
      <c r="HI191" s="144">
        <f t="shared" si="37"/>
        <v>7.512953367875648E-2</v>
      </c>
      <c r="HJ191" s="144">
        <f t="shared" si="37"/>
        <v>6.6390041493775934E-2</v>
      </c>
      <c r="HK191" s="144">
        <f t="shared" si="37"/>
        <v>7.160493827160494E-2</v>
      </c>
      <c r="HL191" s="144">
        <f t="shared" si="37"/>
        <v>0.11048387096774193</v>
      </c>
      <c r="HM191" s="144">
        <f t="shared" si="37"/>
        <v>0.10177339901477833</v>
      </c>
      <c r="HN191" s="144">
        <f t="shared" si="37"/>
        <v>5.6878850102669402E-2</v>
      </c>
      <c r="HO191" s="144">
        <f t="shared" si="37"/>
        <v>6.2128146453089242E-2</v>
      </c>
      <c r="HP191" s="144">
        <f t="shared" si="37"/>
        <v>0.10031007751937986</v>
      </c>
      <c r="HQ191" s="144">
        <f t="shared" si="37"/>
        <v>6.3298969072164951E-2</v>
      </c>
      <c r="HR191" s="144">
        <f t="shared" si="37"/>
        <v>0.11029411764705882</v>
      </c>
      <c r="HS191" s="144">
        <f t="shared" si="37"/>
        <v>0.11518324607329843</v>
      </c>
      <c r="HT191" s="144">
        <f t="shared" si="37"/>
        <v>0.11706081081081081</v>
      </c>
      <c r="HU191" s="144">
        <f t="shared" si="37"/>
        <v>0.10951156812339331</v>
      </c>
      <c r="HV191" s="144">
        <f t="shared" si="37"/>
        <v>0.1446875</v>
      </c>
      <c r="HW191" s="144">
        <f t="shared" si="37"/>
        <v>0.11038961038961038</v>
      </c>
      <c r="HX191" s="144">
        <f t="shared" si="37"/>
        <v>0</v>
      </c>
      <c r="HY191" s="144">
        <f t="shared" si="37"/>
        <v>0.13743315508021389</v>
      </c>
      <c r="HZ191" s="144">
        <f t="shared" si="37"/>
        <v>0.2634920634920635</v>
      </c>
      <c r="IA191" s="144">
        <f t="shared" si="37"/>
        <v>0.15474860335195531</v>
      </c>
      <c r="IB191" s="144">
        <f t="shared" si="37"/>
        <v>0.28155339805825241</v>
      </c>
      <c r="IC191" s="144">
        <f t="shared" si="37"/>
        <v>0.14583333333333334</v>
      </c>
      <c r="ID191" s="144">
        <f t="shared" si="37"/>
        <v>0.13999999999999999</v>
      </c>
      <c r="IE191" s="144">
        <f t="shared" si="37"/>
        <v>4.1479820627802692E-2</v>
      </c>
      <c r="IF191" s="144">
        <f t="shared" si="37"/>
        <v>0.2032967032967033</v>
      </c>
      <c r="IG191" s="144">
        <f t="shared" si="37"/>
        <v>3.5714285714285712E-2</v>
      </c>
      <c r="IH191" s="144">
        <f t="shared" si="37"/>
        <v>8.7129840546697035E-2</v>
      </c>
      <c r="II191" s="144">
        <f t="shared" si="37"/>
        <v>0.10303030303030303</v>
      </c>
      <c r="IJ191" s="144">
        <f t="shared" si="37"/>
        <v>2.9126213592233011E-2</v>
      </c>
      <c r="IK191" s="144">
        <f t="shared" si="37"/>
        <v>0.14941860465116277</v>
      </c>
      <c r="IL191" s="144">
        <f t="shared" si="37"/>
        <v>9.3382899628252788E-2</v>
      </c>
      <c r="IM191" s="144">
        <f t="shared" si="37"/>
        <v>0.11714285714285713</v>
      </c>
      <c r="IN191" s="144">
        <f t="shared" si="37"/>
        <v>0.10871369294605809</v>
      </c>
      <c r="IO191" s="144">
        <f t="shared" si="37"/>
        <v>0.13846153846153847</v>
      </c>
      <c r="IP191" s="144">
        <f t="shared" si="37"/>
        <v>7.8199052132701424E-2</v>
      </c>
      <c r="IQ191" s="144">
        <f t="shared" si="37"/>
        <v>5.8333333333333334E-2</v>
      </c>
      <c r="IR191" s="144">
        <f t="shared" si="37"/>
        <v>0.11358695652173913</v>
      </c>
      <c r="IS191" s="144">
        <f t="shared" si="37"/>
        <v>7.9872204472843447E-2</v>
      </c>
      <c r="IT191" s="144">
        <f t="shared" si="37"/>
        <v>0.14516129032258066</v>
      </c>
      <c r="IU191" s="144">
        <f t="shared" si="37"/>
        <v>7.2053872053872051E-2</v>
      </c>
      <c r="IV191" s="144">
        <f t="shared" si="37"/>
        <v>0.22857142857142854</v>
      </c>
      <c r="IW191" s="144">
        <f t="shared" si="37"/>
        <v>0.10358565737051793</v>
      </c>
      <c r="IX191" s="144">
        <f t="shared" si="37"/>
        <v>0.13593749999999999</v>
      </c>
      <c r="IY191" s="144">
        <f t="shared" ref="IY191:LJ191" si="38">IY190/IY7</f>
        <v>0.16428571428571428</v>
      </c>
      <c r="IZ191" s="144">
        <f t="shared" si="38"/>
        <v>0.18198067632850243</v>
      </c>
      <c r="JA191" s="144">
        <f t="shared" si="38"/>
        <v>7.1985815602836886E-2</v>
      </c>
      <c r="JB191" s="144">
        <f t="shared" si="38"/>
        <v>5.6375838926174496E-2</v>
      </c>
      <c r="JC191" s="144">
        <f t="shared" si="38"/>
        <v>8.5339168490153175E-2</v>
      </c>
      <c r="JD191" s="144">
        <f t="shared" si="38"/>
        <v>0.1171875</v>
      </c>
      <c r="JE191" s="144">
        <f t="shared" si="38"/>
        <v>3.0066755674232313E-2</v>
      </c>
      <c r="JF191" s="144">
        <f t="shared" si="38"/>
        <v>0.11195795006570303</v>
      </c>
      <c r="JG191" s="144">
        <f t="shared" si="38"/>
        <v>0.16758530183727036</v>
      </c>
      <c r="JH191" s="144">
        <f t="shared" si="38"/>
        <v>0.1348314606741573</v>
      </c>
      <c r="JI191" s="144">
        <f t="shared" si="38"/>
        <v>6.3780120481927716E-2</v>
      </c>
      <c r="JJ191" s="144">
        <f t="shared" si="38"/>
        <v>6.3235039028620987E-2</v>
      </c>
      <c r="JK191" s="144">
        <f t="shared" si="38"/>
        <v>6.0756735340729E-2</v>
      </c>
      <c r="JL191" s="144">
        <f t="shared" si="38"/>
        <v>9.5565749235474007E-2</v>
      </c>
      <c r="JM191" s="144">
        <f t="shared" si="38"/>
        <v>7.0857142857142869E-2</v>
      </c>
      <c r="JN191" s="144">
        <f t="shared" si="38"/>
        <v>8.4292013311148092E-2</v>
      </c>
      <c r="JO191" s="144">
        <f t="shared" si="38"/>
        <v>6.6191029900332224E-2</v>
      </c>
      <c r="JP191" s="144">
        <f t="shared" si="38"/>
        <v>7.3716034271725822E-2</v>
      </c>
      <c r="JQ191" s="144">
        <f t="shared" si="38"/>
        <v>9.1759483454398702E-2</v>
      </c>
      <c r="JR191" s="144">
        <f t="shared" si="38"/>
        <v>5.8742331288343552E-2</v>
      </c>
      <c r="JS191" s="144">
        <f t="shared" si="38"/>
        <v>6.2542787286063578E-2</v>
      </c>
      <c r="JT191" s="144">
        <f t="shared" si="38"/>
        <v>9.1946034341782501E-2</v>
      </c>
      <c r="JU191" s="144">
        <f t="shared" si="38"/>
        <v>7.0851174934725855E-2</v>
      </c>
      <c r="JV191" s="144">
        <f t="shared" si="38"/>
        <v>8.9318555008210176E-2</v>
      </c>
      <c r="JW191" s="144">
        <f t="shared" si="38"/>
        <v>7.3386789456970469E-2</v>
      </c>
      <c r="JX191" s="144">
        <f t="shared" si="38"/>
        <v>0.17708860759493672</v>
      </c>
      <c r="JY191" s="144">
        <f t="shared" si="38"/>
        <v>6.7562724014336925E-2</v>
      </c>
      <c r="JZ191" s="144">
        <f t="shared" si="38"/>
        <v>0.47727272727272729</v>
      </c>
      <c r="KA191" s="144">
        <f t="shared" si="38"/>
        <v>8.0088495575221241E-2</v>
      </c>
      <c r="KB191" s="144">
        <f t="shared" si="38"/>
        <v>3.8876889848812095E-2</v>
      </c>
      <c r="KC191" s="144">
        <f t="shared" si="38"/>
        <v>8.2421875000000006E-2</v>
      </c>
      <c r="KD191" s="144">
        <f t="shared" si="38"/>
        <v>3.3027522935779818E-2</v>
      </c>
      <c r="KE191" s="144">
        <f t="shared" si="38"/>
        <v>0.21400394477317555</v>
      </c>
      <c r="KF191" s="144">
        <f t="shared" si="38"/>
        <v>3.8681948424068767E-2</v>
      </c>
      <c r="KG191" s="144">
        <f t="shared" si="38"/>
        <v>4.0116279069767447E-2</v>
      </c>
      <c r="KH191" s="144">
        <f t="shared" si="38"/>
        <v>5.533596837944664E-2</v>
      </c>
      <c r="KI191" s="144">
        <f t="shared" si="38"/>
        <v>5.0263157894736836E-2</v>
      </c>
      <c r="KJ191" s="144">
        <f t="shared" si="38"/>
        <v>0.10176991150442478</v>
      </c>
      <c r="KK191" s="144">
        <f t="shared" si="38"/>
        <v>9.1099476439790564E-2</v>
      </c>
      <c r="KL191" s="144">
        <f t="shared" si="38"/>
        <v>0.13416149068322983</v>
      </c>
      <c r="KM191" s="144">
        <f t="shared" si="38"/>
        <v>8.9610389610389612E-2</v>
      </c>
      <c r="KN191" s="144">
        <f t="shared" si="38"/>
        <v>8.5276073619631909E-2</v>
      </c>
      <c r="KO191" s="144">
        <f t="shared" si="38"/>
        <v>0.10174193548387098</v>
      </c>
      <c r="KP191" s="144">
        <f t="shared" si="38"/>
        <v>7.2284768211920522E-2</v>
      </c>
      <c r="KQ191" s="144">
        <f t="shared" si="38"/>
        <v>9.5106382978723411E-2</v>
      </c>
      <c r="KR191" s="144">
        <f t="shared" si="38"/>
        <v>0.11842105263157894</v>
      </c>
      <c r="KS191" s="144">
        <f t="shared" si="38"/>
        <v>0</v>
      </c>
      <c r="KT191" s="144">
        <f t="shared" si="38"/>
        <v>5.2788844621513946E-2</v>
      </c>
      <c r="KU191" s="144">
        <f t="shared" si="38"/>
        <v>0.14878048780487807</v>
      </c>
      <c r="KV191" s="144">
        <f t="shared" si="38"/>
        <v>0.17142857142857143</v>
      </c>
      <c r="KW191" s="144">
        <f t="shared" si="38"/>
        <v>0.11333333333333334</v>
      </c>
      <c r="KX191" s="144">
        <f t="shared" si="38"/>
        <v>0.16363636363636364</v>
      </c>
      <c r="KY191" s="144">
        <f t="shared" si="38"/>
        <v>0.10404624277456648</v>
      </c>
      <c r="KZ191" s="144">
        <f t="shared" si="38"/>
        <v>6.1538461538461542E-2</v>
      </c>
      <c r="LA191" s="144">
        <f t="shared" si="38"/>
        <v>0.10887096774193548</v>
      </c>
      <c r="LB191" s="144">
        <f t="shared" si="38"/>
        <v>7.832618025751073E-2</v>
      </c>
      <c r="LC191" s="144">
        <f t="shared" si="38"/>
        <v>0.1013671875</v>
      </c>
      <c r="LD191" s="144">
        <f t="shared" si="38"/>
        <v>3.9855072463768113E-2</v>
      </c>
      <c r="LE191" s="144">
        <f t="shared" si="38"/>
        <v>7.301587301587302E-2</v>
      </c>
      <c r="LF191" s="144">
        <f t="shared" si="38"/>
        <v>0.10948905109489052</v>
      </c>
      <c r="LG191" s="144">
        <f t="shared" si="38"/>
        <v>0.13640583554376656</v>
      </c>
      <c r="LH191" s="144">
        <f t="shared" si="38"/>
        <v>9.0604026845637585E-3</v>
      </c>
      <c r="LI191" s="144">
        <f t="shared" si="38"/>
        <v>0.22452830188679246</v>
      </c>
      <c r="LJ191" s="144">
        <f t="shared" si="38"/>
        <v>8.7898089171974531E-2</v>
      </c>
      <c r="LK191" s="144">
        <f t="shared" ref="LK191:NV191" si="39">LK190/LK7</f>
        <v>6.3291139240506333E-2</v>
      </c>
      <c r="LL191" s="144">
        <f t="shared" si="39"/>
        <v>0.22136752136752136</v>
      </c>
      <c r="LM191" s="144">
        <f t="shared" si="39"/>
        <v>0.13735955056179774</v>
      </c>
      <c r="LN191" s="144">
        <f t="shared" si="39"/>
        <v>0.16049382716049382</v>
      </c>
      <c r="LO191" s="144">
        <f t="shared" si="39"/>
        <v>8.6596583442838382E-2</v>
      </c>
      <c r="LP191" s="144">
        <f t="shared" si="39"/>
        <v>9.5318352059925088E-2</v>
      </c>
      <c r="LQ191" s="144">
        <f t="shared" si="39"/>
        <v>2.6543209876543208E-2</v>
      </c>
      <c r="LR191" s="144">
        <f t="shared" si="39"/>
        <v>0.16517857142857142</v>
      </c>
      <c r="LS191" s="144">
        <f t="shared" si="39"/>
        <v>0.18041666666666664</v>
      </c>
      <c r="LT191" s="144">
        <f t="shared" si="39"/>
        <v>3.5714285714285712E-2</v>
      </c>
      <c r="LU191" s="144">
        <f t="shared" si="39"/>
        <v>4.6931407942238268E-2</v>
      </c>
      <c r="LV191" s="144">
        <f t="shared" si="39"/>
        <v>9.3641025641025624E-2</v>
      </c>
      <c r="LW191" s="144">
        <f t="shared" si="39"/>
        <v>9.6319018404907975E-2</v>
      </c>
      <c r="LX191" s="144">
        <f t="shared" si="39"/>
        <v>0.1419607843137255</v>
      </c>
      <c r="LY191" s="144">
        <f t="shared" si="39"/>
        <v>8.98876404494382E-2</v>
      </c>
      <c r="LZ191" s="144">
        <f t="shared" si="39"/>
        <v>0.10242792109256449</v>
      </c>
      <c r="MA191" s="144">
        <f t="shared" si="39"/>
        <v>7.0000000000000007E-2</v>
      </c>
      <c r="MB191" s="144">
        <f t="shared" si="39"/>
        <v>4.7619047619047616E-2</v>
      </c>
      <c r="MC191" s="144">
        <f t="shared" si="39"/>
        <v>0.11503267973856207</v>
      </c>
      <c r="MD191" s="144">
        <f t="shared" si="39"/>
        <v>0.16123456790123455</v>
      </c>
      <c r="ME191" s="144">
        <f t="shared" si="39"/>
        <v>0.20945273631840797</v>
      </c>
      <c r="MF191" s="144">
        <f t="shared" si="39"/>
        <v>0.12909090909090909</v>
      </c>
      <c r="MG191" s="144">
        <f t="shared" si="39"/>
        <v>0.10410958904109589</v>
      </c>
      <c r="MH191" s="144">
        <f t="shared" si="39"/>
        <v>4.3636363636363633E-2</v>
      </c>
      <c r="MI191" s="144">
        <f t="shared" si="39"/>
        <v>1.3103448275862068E-2</v>
      </c>
      <c r="MJ191" s="144">
        <f t="shared" si="39"/>
        <v>0.19764882943143811</v>
      </c>
      <c r="MK191" s="144">
        <f t="shared" si="39"/>
        <v>0.30277777777777781</v>
      </c>
      <c r="ML191" s="144">
        <f t="shared" si="39"/>
        <v>7.4823943661971828E-2</v>
      </c>
      <c r="MM191" s="144">
        <f t="shared" si="39"/>
        <v>8.2999006951340618E-2</v>
      </c>
      <c r="MN191" s="144">
        <f t="shared" si="39"/>
        <v>0.11983356449375868</v>
      </c>
      <c r="MO191" s="144">
        <f t="shared" si="39"/>
        <v>0.15757699805068223</v>
      </c>
      <c r="MP191" s="144">
        <f t="shared" si="39"/>
        <v>6.0995850622406644E-2</v>
      </c>
      <c r="MQ191" s="144">
        <f t="shared" si="39"/>
        <v>0.14241496598639455</v>
      </c>
      <c r="MR191" s="144">
        <f t="shared" si="39"/>
        <v>8.8785046728971959E-2</v>
      </c>
      <c r="MS191" s="144">
        <f t="shared" si="39"/>
        <v>6.9217687074829934E-2</v>
      </c>
      <c r="MT191" s="144">
        <f t="shared" si="39"/>
        <v>2.2680412371134023E-2</v>
      </c>
      <c r="MU191" s="144">
        <f t="shared" si="39"/>
        <v>0.10357142857142856</v>
      </c>
      <c r="MV191" s="144">
        <f t="shared" si="39"/>
        <v>6.8322981366459631E-2</v>
      </c>
      <c r="MW191" s="144">
        <f t="shared" si="39"/>
        <v>7.874015748031496E-2</v>
      </c>
      <c r="MX191" s="144">
        <f t="shared" si="39"/>
        <v>0.13250000000000001</v>
      </c>
      <c r="MY191" s="144">
        <f t="shared" si="39"/>
        <v>0.17749196141479101</v>
      </c>
      <c r="MZ191" s="144">
        <f t="shared" si="39"/>
        <v>3.5961923847695393E-2</v>
      </c>
      <c r="NA191" s="144">
        <f t="shared" si="39"/>
        <v>0.1706896551724138</v>
      </c>
      <c r="NB191" s="144">
        <f t="shared" si="39"/>
        <v>7.9194630872483227E-2</v>
      </c>
      <c r="NC191" s="144">
        <f t="shared" si="39"/>
        <v>0.2198019801980198</v>
      </c>
      <c r="ND191" s="144">
        <f t="shared" si="39"/>
        <v>8.4693877551020411E-2</v>
      </c>
      <c r="NE191" s="144">
        <f t="shared" si="39"/>
        <v>4.8192771084337352E-2</v>
      </c>
      <c r="NF191" s="144">
        <f t="shared" si="39"/>
        <v>9.1946308724832226E-2</v>
      </c>
      <c r="NG191" s="144">
        <f t="shared" si="39"/>
        <v>9.5399999999999985E-2</v>
      </c>
      <c r="NH191" s="144">
        <f t="shared" si="39"/>
        <v>5.7200000000000001E-2</v>
      </c>
      <c r="NI191" s="144">
        <f t="shared" si="39"/>
        <v>0.125</v>
      </c>
      <c r="NJ191" s="144">
        <f t="shared" si="39"/>
        <v>0.15789473684210525</v>
      </c>
      <c r="NK191" s="144">
        <f t="shared" si="39"/>
        <v>0.13469387755102041</v>
      </c>
      <c r="NL191" s="144">
        <f t="shared" si="39"/>
        <v>0.14537444933920704</v>
      </c>
      <c r="NM191" s="144">
        <f t="shared" si="39"/>
        <v>3.5335689045936397E-2</v>
      </c>
      <c r="NN191" s="144">
        <f t="shared" si="39"/>
        <v>0.11737089201877934</v>
      </c>
      <c r="NO191" s="144">
        <f t="shared" si="39"/>
        <v>0.13907284768211919</v>
      </c>
      <c r="NP191" s="144">
        <f t="shared" si="39"/>
        <v>9.7129186602870815E-2</v>
      </c>
      <c r="NQ191" s="144">
        <f t="shared" si="39"/>
        <v>5.2999999999999999E-2</v>
      </c>
      <c r="NR191" s="144">
        <f t="shared" si="39"/>
        <v>0.18771929824561404</v>
      </c>
      <c r="NS191" s="144">
        <f t="shared" si="39"/>
        <v>0.15813953488372093</v>
      </c>
      <c r="NT191" s="144">
        <f t="shared" si="39"/>
        <v>0.24307692307692308</v>
      </c>
      <c r="NU191" s="144">
        <f t="shared" si="39"/>
        <v>0.10494318181818181</v>
      </c>
      <c r="NV191" s="144">
        <f t="shared" si="39"/>
        <v>7.8095238095238093E-2</v>
      </c>
      <c r="NW191" s="144">
        <f t="shared" ref="NW191:OU191" si="40">NW190/NW7</f>
        <v>3.561643835616439E-2</v>
      </c>
      <c r="NX191" s="144">
        <f t="shared" si="40"/>
        <v>8.6596583442838382E-2</v>
      </c>
      <c r="NY191" s="144">
        <f t="shared" si="40"/>
        <v>9.5238095238095233E-2</v>
      </c>
      <c r="NZ191" s="144">
        <f t="shared" si="40"/>
        <v>0</v>
      </c>
      <c r="OA191" s="144">
        <f t="shared" si="40"/>
        <v>7.5647590361445777E-2</v>
      </c>
      <c r="OB191" s="144">
        <f t="shared" si="40"/>
        <v>9.966288691388292E-2</v>
      </c>
      <c r="OC191" s="144">
        <f t="shared" si="40"/>
        <v>0.10429799426934097</v>
      </c>
      <c r="OD191" s="144">
        <f t="shared" si="40"/>
        <v>7.0909090909090908E-2</v>
      </c>
      <c r="OE191" s="144">
        <f t="shared" si="40"/>
        <v>0</v>
      </c>
      <c r="OF191" s="144">
        <f t="shared" si="40"/>
        <v>0.1231139646869984</v>
      </c>
      <c r="OG191" s="144">
        <f t="shared" si="40"/>
        <v>0.14059040590405905</v>
      </c>
      <c r="OH191" s="144">
        <f t="shared" si="40"/>
        <v>0.27804511278195493</v>
      </c>
      <c r="OI191" s="144">
        <f t="shared" si="40"/>
        <v>6.1674008810572688E-2</v>
      </c>
      <c r="OJ191" s="144">
        <f t="shared" si="40"/>
        <v>0.10749063670411985</v>
      </c>
      <c r="OK191" s="144">
        <f t="shared" si="40"/>
        <v>0.1644807121661721</v>
      </c>
      <c r="OL191" s="144">
        <f t="shared" si="40"/>
        <v>0.11906976744186047</v>
      </c>
      <c r="OM191" s="144">
        <f t="shared" si="40"/>
        <v>9.8355263157894737E-2</v>
      </c>
      <c r="ON191" s="144">
        <f t="shared" si="40"/>
        <v>0.21428571428571427</v>
      </c>
      <c r="OO191" s="144">
        <f t="shared" si="40"/>
        <v>8.1696969696969698E-2</v>
      </c>
      <c r="OP191" s="144">
        <f t="shared" si="40"/>
        <v>0</v>
      </c>
      <c r="OQ191" s="144">
        <f t="shared" si="40"/>
        <v>0.1188911704312115</v>
      </c>
      <c r="OR191" s="144">
        <f t="shared" si="40"/>
        <v>9.8017751479289955E-2</v>
      </c>
      <c r="OS191" s="144">
        <f t="shared" si="40"/>
        <v>0.11351449275362319</v>
      </c>
      <c r="OT191" s="144">
        <f t="shared" si="40"/>
        <v>0.11970074812967581</v>
      </c>
      <c r="OU191" s="144">
        <f t="shared" si="40"/>
        <v>9.1603053435114504E-2</v>
      </c>
      <c r="OW191" s="160"/>
      <c r="OX191" s="144"/>
      <c r="OZ191" s="169"/>
      <c r="PA191" s="146"/>
      <c r="PB191" s="146"/>
      <c r="PC191" s="146"/>
      <c r="PD191" s="146"/>
      <c r="PE191" s="146"/>
      <c r="PF191" s="146"/>
      <c r="PG191" s="146"/>
      <c r="PH191" s="146"/>
      <c r="PI191" s="146"/>
      <c r="PJ191" s="146"/>
      <c r="PK191" s="146"/>
      <c r="PL191" s="146"/>
      <c r="PM191" s="146"/>
      <c r="PN191" s="146"/>
      <c r="PO191" s="146"/>
      <c r="PP191" s="146"/>
      <c r="PQ191" s="146"/>
      <c r="PR191" s="146"/>
      <c r="PS191" s="146"/>
      <c r="PT191" s="146"/>
      <c r="PU191" s="146"/>
    </row>
    <row r="192" spans="1:437" s="141" customFormat="1">
      <c r="MM192" s="142"/>
      <c r="OV192" s="3"/>
      <c r="OW192" s="162"/>
      <c r="OX192" s="169"/>
      <c r="OY192" s="166"/>
      <c r="OZ192" s="169"/>
      <c r="PA192" s="146"/>
      <c r="PB192" s="146"/>
      <c r="PC192" s="146"/>
      <c r="PD192" s="146"/>
      <c r="PE192" s="146"/>
      <c r="PF192" s="146"/>
      <c r="PG192" s="146"/>
      <c r="PH192" s="146"/>
      <c r="PI192" s="146"/>
      <c r="PJ192" s="146"/>
      <c r="PK192" s="146"/>
      <c r="PL192" s="146"/>
      <c r="PM192" s="146"/>
      <c r="PN192" s="146"/>
      <c r="PO192" s="146"/>
      <c r="PP192" s="146"/>
      <c r="PQ192" s="146"/>
      <c r="PR192" s="146"/>
      <c r="PS192" s="146"/>
      <c r="PT192" s="146"/>
      <c r="PU192" s="146"/>
    </row>
    <row r="193" spans="1:438">
      <c r="A193" s="107" t="s">
        <v>1313</v>
      </c>
      <c r="B193">
        <v>0</v>
      </c>
      <c r="C193">
        <v>0</v>
      </c>
      <c r="D193">
        <v>80</v>
      </c>
      <c r="E193">
        <v>1442</v>
      </c>
      <c r="F193">
        <v>337</v>
      </c>
      <c r="G193">
        <v>800</v>
      </c>
      <c r="H193">
        <v>134</v>
      </c>
      <c r="I193">
        <v>104</v>
      </c>
      <c r="J193">
        <v>40</v>
      </c>
      <c r="K193">
        <v>0</v>
      </c>
      <c r="L193">
        <v>0</v>
      </c>
      <c r="M193">
        <v>21</v>
      </c>
      <c r="N193">
        <v>95</v>
      </c>
      <c r="Q193">
        <v>62</v>
      </c>
      <c r="R193">
        <v>0</v>
      </c>
      <c r="S193">
        <v>783</v>
      </c>
      <c r="T193">
        <v>217</v>
      </c>
      <c r="U193">
        <v>70</v>
      </c>
      <c r="V193">
        <v>143</v>
      </c>
      <c r="W193">
        <v>137</v>
      </c>
      <c r="X193">
        <v>160</v>
      </c>
      <c r="Y193">
        <v>240</v>
      </c>
      <c r="Z193">
        <v>311</v>
      </c>
      <c r="AA193">
        <v>296</v>
      </c>
      <c r="AB193">
        <v>154</v>
      </c>
      <c r="AC193">
        <v>227</v>
      </c>
      <c r="AD193">
        <v>1941</v>
      </c>
      <c r="AE193">
        <v>1627</v>
      </c>
      <c r="AF193">
        <v>253</v>
      </c>
      <c r="AG193">
        <v>31</v>
      </c>
      <c r="AH193">
        <v>58</v>
      </c>
      <c r="AI193">
        <v>14</v>
      </c>
      <c r="AJ193">
        <v>26</v>
      </c>
      <c r="AK193">
        <v>12</v>
      </c>
      <c r="AL193">
        <v>28</v>
      </c>
      <c r="AM193">
        <v>54</v>
      </c>
      <c r="AN193">
        <v>11</v>
      </c>
      <c r="AO193">
        <v>72</v>
      </c>
      <c r="AP193">
        <v>39</v>
      </c>
      <c r="AQ193">
        <v>37</v>
      </c>
      <c r="AR193">
        <v>45</v>
      </c>
      <c r="AS193">
        <v>22</v>
      </c>
      <c r="AT193">
        <v>19</v>
      </c>
      <c r="AU193">
        <v>14</v>
      </c>
      <c r="AV193">
        <v>14</v>
      </c>
      <c r="AW193">
        <v>368</v>
      </c>
      <c r="AX193">
        <v>20</v>
      </c>
      <c r="AY193">
        <v>0</v>
      </c>
      <c r="AZ193">
        <v>47</v>
      </c>
      <c r="BA193">
        <v>46</v>
      </c>
      <c r="BB193">
        <v>0</v>
      </c>
      <c r="BC193">
        <v>22</v>
      </c>
      <c r="BD193">
        <v>356</v>
      </c>
      <c r="BE193">
        <v>60</v>
      </c>
      <c r="BF193">
        <v>124</v>
      </c>
      <c r="BG193">
        <v>15</v>
      </c>
      <c r="BH193">
        <v>69</v>
      </c>
      <c r="BI193">
        <v>49</v>
      </c>
      <c r="BJ193">
        <v>1215</v>
      </c>
      <c r="BK193">
        <v>592</v>
      </c>
      <c r="BL193">
        <v>0</v>
      </c>
      <c r="BM193">
        <v>0</v>
      </c>
      <c r="BN193">
        <v>68</v>
      </c>
      <c r="BO193">
        <v>63</v>
      </c>
      <c r="BP193">
        <v>129</v>
      </c>
      <c r="BQ193">
        <v>285</v>
      </c>
      <c r="BR193">
        <v>251</v>
      </c>
      <c r="BS193">
        <v>0</v>
      </c>
      <c r="BT193">
        <v>91</v>
      </c>
      <c r="BU193">
        <v>183</v>
      </c>
      <c r="BV193">
        <v>0</v>
      </c>
      <c r="BW193">
        <v>12</v>
      </c>
      <c r="BX193">
        <v>0</v>
      </c>
      <c r="BY193">
        <v>160</v>
      </c>
      <c r="BZ193">
        <v>31</v>
      </c>
      <c r="CA193">
        <v>12</v>
      </c>
      <c r="CB193">
        <v>67</v>
      </c>
      <c r="CC193">
        <v>66</v>
      </c>
      <c r="CD193">
        <v>77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93</v>
      </c>
      <c r="DH193">
        <v>141</v>
      </c>
      <c r="DI193" s="128">
        <v>0</v>
      </c>
      <c r="DJ193">
        <v>105</v>
      </c>
      <c r="DK193">
        <v>295</v>
      </c>
      <c r="DL193">
        <v>119</v>
      </c>
      <c r="DM193">
        <v>176</v>
      </c>
      <c r="DN193">
        <v>35</v>
      </c>
      <c r="DO193">
        <v>215</v>
      </c>
      <c r="DP193" s="128">
        <v>0</v>
      </c>
      <c r="DQ193">
        <v>194</v>
      </c>
      <c r="DR193" s="128">
        <v>0</v>
      </c>
      <c r="DS193" s="128">
        <v>0</v>
      </c>
      <c r="DT193" s="128">
        <v>411</v>
      </c>
      <c r="DU193" s="128">
        <v>66</v>
      </c>
      <c r="DV193" s="128">
        <v>0</v>
      </c>
      <c r="DW193" s="128">
        <v>925</v>
      </c>
      <c r="DX193" s="128">
        <v>112</v>
      </c>
      <c r="DY193" s="128">
        <v>0</v>
      </c>
      <c r="DZ193" s="128">
        <v>0</v>
      </c>
      <c r="EA193" s="128">
        <v>342</v>
      </c>
      <c r="EB193" s="128">
        <v>0</v>
      </c>
      <c r="EC193" s="128">
        <v>28</v>
      </c>
      <c r="ED193" s="128">
        <v>63</v>
      </c>
      <c r="EE193" s="128">
        <v>202</v>
      </c>
      <c r="EF193" s="128">
        <v>50</v>
      </c>
      <c r="EG193" s="128">
        <v>87</v>
      </c>
      <c r="EH193" s="128">
        <v>191</v>
      </c>
      <c r="EI193" s="128">
        <v>205</v>
      </c>
      <c r="EJ193" s="128">
        <v>39</v>
      </c>
      <c r="EK193" s="128">
        <v>140</v>
      </c>
      <c r="EL193" s="128">
        <v>132</v>
      </c>
      <c r="EM193" s="128">
        <v>0</v>
      </c>
      <c r="EN193" s="128">
        <v>238</v>
      </c>
      <c r="EO193" s="128">
        <v>283</v>
      </c>
      <c r="EP193" s="128">
        <v>18</v>
      </c>
      <c r="EQ193" s="128">
        <v>215</v>
      </c>
      <c r="ER193" s="128">
        <v>43</v>
      </c>
      <c r="ES193" s="128">
        <v>128</v>
      </c>
      <c r="ET193" s="128">
        <v>267</v>
      </c>
      <c r="EU193" s="128">
        <v>141</v>
      </c>
      <c r="EV193" s="128">
        <v>31</v>
      </c>
      <c r="EW193" s="128">
        <v>213</v>
      </c>
      <c r="EX193" s="128">
        <v>33</v>
      </c>
      <c r="EY193" s="128">
        <v>176</v>
      </c>
      <c r="EZ193" s="128">
        <v>16</v>
      </c>
      <c r="FA193" s="128">
        <v>191</v>
      </c>
      <c r="FB193" s="128">
        <v>0</v>
      </c>
      <c r="FC193" s="128">
        <v>0</v>
      </c>
      <c r="FD193" s="128">
        <v>0</v>
      </c>
      <c r="FE193" s="128">
        <v>0</v>
      </c>
      <c r="FF193" s="128">
        <v>0</v>
      </c>
      <c r="FG193" s="128">
        <v>44</v>
      </c>
      <c r="FH193" s="128">
        <v>62</v>
      </c>
      <c r="FI193" s="128">
        <v>199</v>
      </c>
      <c r="FJ193" s="128">
        <v>163</v>
      </c>
      <c r="FK193" s="128">
        <v>115</v>
      </c>
      <c r="FL193" s="128">
        <v>161</v>
      </c>
      <c r="FM193" s="128">
        <v>383</v>
      </c>
      <c r="FN193" s="128">
        <v>227</v>
      </c>
      <c r="FO193" s="128">
        <v>428</v>
      </c>
      <c r="FP193" s="128">
        <v>185</v>
      </c>
      <c r="FQ193" s="128">
        <v>45</v>
      </c>
      <c r="FR193" s="128">
        <v>229</v>
      </c>
      <c r="FS193" s="128">
        <v>0</v>
      </c>
      <c r="FT193" s="128">
        <v>231</v>
      </c>
      <c r="FU193" s="128">
        <v>32</v>
      </c>
      <c r="FV193" s="128">
        <v>160</v>
      </c>
      <c r="FW193" s="128">
        <v>602</v>
      </c>
      <c r="FX193" s="128">
        <v>0</v>
      </c>
      <c r="FY193" s="128">
        <v>0</v>
      </c>
      <c r="FZ193" s="128">
        <v>0</v>
      </c>
      <c r="GA193" s="128">
        <v>116</v>
      </c>
      <c r="GB193" s="128">
        <v>355</v>
      </c>
      <c r="GC193" s="128">
        <v>208</v>
      </c>
      <c r="GD193" s="128">
        <v>1234</v>
      </c>
      <c r="GE193" s="128">
        <v>0</v>
      </c>
      <c r="GF193" s="128">
        <v>28</v>
      </c>
      <c r="GG193" s="128">
        <v>0</v>
      </c>
      <c r="GH193" s="128">
        <v>0</v>
      </c>
      <c r="GI193" s="128">
        <v>29</v>
      </c>
      <c r="GJ193" s="128">
        <v>164</v>
      </c>
      <c r="GK193" s="128">
        <v>41</v>
      </c>
      <c r="GL193" s="128">
        <v>70</v>
      </c>
      <c r="GM193" s="128">
        <v>0</v>
      </c>
      <c r="GN193" s="128">
        <v>0</v>
      </c>
      <c r="GO193" s="128">
        <v>62</v>
      </c>
      <c r="GP193" s="128">
        <v>77</v>
      </c>
      <c r="GQ193" s="128">
        <v>0</v>
      </c>
      <c r="GR193" s="128">
        <v>161</v>
      </c>
      <c r="GS193" s="128">
        <v>122</v>
      </c>
      <c r="GT193" s="128">
        <v>216</v>
      </c>
      <c r="GU193" s="128">
        <v>72</v>
      </c>
      <c r="GV193" s="128">
        <v>608</v>
      </c>
      <c r="GW193" s="128">
        <v>0</v>
      </c>
      <c r="GX193" s="128">
        <v>0</v>
      </c>
      <c r="GY193" s="128">
        <v>0</v>
      </c>
      <c r="GZ193" s="128">
        <v>0</v>
      </c>
      <c r="HA193" s="128">
        <v>0</v>
      </c>
      <c r="HB193" s="128">
        <v>630</v>
      </c>
      <c r="HC193" s="128">
        <v>17</v>
      </c>
      <c r="HD193" s="128">
        <v>95</v>
      </c>
      <c r="HE193" s="128">
        <v>0</v>
      </c>
      <c r="HF193" s="128">
        <v>0</v>
      </c>
      <c r="HG193" s="128">
        <v>0</v>
      </c>
      <c r="HH193" s="128">
        <v>326</v>
      </c>
      <c r="HI193" s="128">
        <v>195</v>
      </c>
      <c r="HJ193">
        <v>188</v>
      </c>
      <c r="HK193" s="128">
        <v>231</v>
      </c>
      <c r="HL193" s="128">
        <v>108</v>
      </c>
      <c r="HM193" s="128">
        <v>174</v>
      </c>
      <c r="HN193" s="128">
        <v>420</v>
      </c>
      <c r="HO193" s="128">
        <v>696</v>
      </c>
      <c r="HP193" s="128">
        <v>308</v>
      </c>
      <c r="HQ193" s="128">
        <v>62</v>
      </c>
      <c r="HR193" s="128">
        <v>51</v>
      </c>
      <c r="HS193" s="128">
        <v>93</v>
      </c>
      <c r="HT193" s="128">
        <v>224</v>
      </c>
      <c r="HU193" s="128">
        <v>177</v>
      </c>
      <c r="HV193" s="128">
        <v>109</v>
      </c>
      <c r="HW193" s="128">
        <v>78</v>
      </c>
      <c r="HX193" s="128">
        <v>144</v>
      </c>
      <c r="HY193" s="128">
        <v>65</v>
      </c>
      <c r="HZ193" s="128">
        <v>24</v>
      </c>
      <c r="IA193">
        <v>121</v>
      </c>
      <c r="IB193">
        <v>59</v>
      </c>
      <c r="IC193" s="128">
        <v>0</v>
      </c>
      <c r="ID193">
        <v>51</v>
      </c>
      <c r="IE193" s="128">
        <v>0</v>
      </c>
      <c r="IF193" s="128">
        <v>0</v>
      </c>
      <c r="IG193" s="128">
        <v>49</v>
      </c>
      <c r="IH193" s="128">
        <v>265</v>
      </c>
      <c r="II193" s="128">
        <v>55</v>
      </c>
      <c r="IJ193" s="128">
        <v>177</v>
      </c>
      <c r="IK193" s="128">
        <v>102</v>
      </c>
      <c r="IL193" s="128">
        <v>417</v>
      </c>
      <c r="IM193" s="128">
        <v>77</v>
      </c>
      <c r="IN193" s="128">
        <v>110</v>
      </c>
      <c r="IO193" s="128">
        <v>139</v>
      </c>
      <c r="IP193" s="128">
        <v>163</v>
      </c>
      <c r="IQ193" s="128">
        <v>293</v>
      </c>
      <c r="IR193" s="128">
        <v>85</v>
      </c>
      <c r="IS193" s="128">
        <v>70</v>
      </c>
      <c r="IT193" s="128">
        <v>112</v>
      </c>
      <c r="IU193" s="128">
        <v>231</v>
      </c>
      <c r="IV193" s="128">
        <v>32</v>
      </c>
      <c r="IW193" s="128">
        <v>65</v>
      </c>
      <c r="IX193" s="128">
        <v>15</v>
      </c>
      <c r="IY193" s="128">
        <v>0</v>
      </c>
      <c r="IZ193" s="128">
        <v>0</v>
      </c>
      <c r="JA193" s="128">
        <v>0</v>
      </c>
      <c r="JB193" s="128">
        <v>0</v>
      </c>
      <c r="JC193" s="128">
        <v>410</v>
      </c>
      <c r="JD193" s="128">
        <v>39</v>
      </c>
      <c r="JE193" s="128">
        <v>174</v>
      </c>
      <c r="JF193" s="128">
        <v>271</v>
      </c>
      <c r="JG193" s="128">
        <v>63</v>
      </c>
      <c r="JH193" s="128">
        <v>88</v>
      </c>
      <c r="JI193" s="128">
        <v>434</v>
      </c>
      <c r="JJ193" s="128">
        <v>444</v>
      </c>
      <c r="JK193" s="128">
        <v>132</v>
      </c>
      <c r="JL193" s="128">
        <v>225</v>
      </c>
      <c r="JM193" s="128">
        <v>90</v>
      </c>
      <c r="JN193" s="128">
        <v>264</v>
      </c>
      <c r="JO193" s="128">
        <v>197</v>
      </c>
      <c r="JP193" s="128">
        <v>303</v>
      </c>
      <c r="JQ193" s="128">
        <v>213</v>
      </c>
      <c r="JR193" s="128">
        <v>55</v>
      </c>
      <c r="JS193" s="128">
        <v>552</v>
      </c>
      <c r="JT193" s="128">
        <v>204</v>
      </c>
      <c r="JU193" s="128">
        <v>188</v>
      </c>
      <c r="JV193" s="128">
        <v>370</v>
      </c>
      <c r="JW193" s="128">
        <v>464</v>
      </c>
      <c r="JX193" s="128">
        <v>50</v>
      </c>
      <c r="JY193" s="128">
        <v>419</v>
      </c>
      <c r="JZ193" s="128">
        <v>13</v>
      </c>
      <c r="KA193" s="128">
        <v>0</v>
      </c>
      <c r="KB193" s="128">
        <v>166</v>
      </c>
      <c r="KD193" s="128">
        <v>0</v>
      </c>
      <c r="KE193" s="128">
        <v>230</v>
      </c>
      <c r="KF193" s="128">
        <v>429</v>
      </c>
      <c r="KG193" s="128">
        <v>0</v>
      </c>
      <c r="KH193" s="128">
        <v>0</v>
      </c>
      <c r="KI193" s="128">
        <v>119</v>
      </c>
      <c r="KJ193" s="128">
        <v>64</v>
      </c>
      <c r="KK193" s="128">
        <v>35</v>
      </c>
      <c r="KL193" s="128">
        <v>66</v>
      </c>
      <c r="KM193" s="128">
        <v>266</v>
      </c>
      <c r="KN193" s="128">
        <v>276</v>
      </c>
      <c r="KO193" s="128">
        <v>24</v>
      </c>
      <c r="KP193" s="128">
        <v>54</v>
      </c>
      <c r="KQ193" s="128">
        <v>56</v>
      </c>
      <c r="KR193" s="128">
        <v>0</v>
      </c>
      <c r="KS193" s="128">
        <v>0</v>
      </c>
      <c r="KT193" s="128">
        <v>0</v>
      </c>
      <c r="KU193" s="128">
        <v>36</v>
      </c>
      <c r="KV193" s="128">
        <v>135</v>
      </c>
      <c r="KW193" s="128">
        <v>0</v>
      </c>
      <c r="KX193" s="128">
        <v>38</v>
      </c>
      <c r="KY193" s="128">
        <v>0</v>
      </c>
      <c r="KZ193" s="128">
        <v>0</v>
      </c>
      <c r="LA193" s="128">
        <v>25</v>
      </c>
      <c r="LB193" s="128">
        <v>301</v>
      </c>
      <c r="LC193" s="128">
        <v>201</v>
      </c>
      <c r="LD193" s="128">
        <v>246</v>
      </c>
      <c r="LE193" s="128">
        <v>0</v>
      </c>
      <c r="LF193" s="128">
        <v>232</v>
      </c>
      <c r="LG193" s="128">
        <v>1151</v>
      </c>
      <c r="LH193" s="128">
        <v>0</v>
      </c>
      <c r="LI193" s="128">
        <v>39</v>
      </c>
      <c r="LJ193" s="128">
        <v>687</v>
      </c>
      <c r="LK193" s="128">
        <v>0</v>
      </c>
      <c r="LL193" s="128">
        <v>38</v>
      </c>
      <c r="LM193" s="128">
        <v>0</v>
      </c>
      <c r="LN193" s="128">
        <v>30</v>
      </c>
      <c r="LO193" s="128">
        <v>762</v>
      </c>
      <c r="LP193" s="128">
        <v>166</v>
      </c>
      <c r="LQ193" s="128">
        <v>0</v>
      </c>
      <c r="LR193" s="128">
        <v>55</v>
      </c>
      <c r="LS193" s="128">
        <v>134</v>
      </c>
      <c r="LT193" s="128">
        <v>0</v>
      </c>
      <c r="LU193" s="128">
        <v>426</v>
      </c>
      <c r="LV193" s="128">
        <v>0</v>
      </c>
      <c r="LW193" s="128">
        <v>0</v>
      </c>
      <c r="LX193" s="128">
        <v>0</v>
      </c>
      <c r="LY193" s="128">
        <v>214</v>
      </c>
      <c r="LZ193" s="128">
        <v>0</v>
      </c>
      <c r="MA193" s="128">
        <v>77</v>
      </c>
      <c r="MB193" s="128">
        <v>0</v>
      </c>
      <c r="MC193" s="128">
        <v>23</v>
      </c>
      <c r="MD193" s="128">
        <v>0</v>
      </c>
      <c r="ME193" s="128">
        <v>34</v>
      </c>
      <c r="MF193" s="128">
        <v>322</v>
      </c>
      <c r="MG193" s="128">
        <v>64</v>
      </c>
      <c r="MH193" s="128">
        <v>0</v>
      </c>
      <c r="MI193" s="128">
        <v>0</v>
      </c>
      <c r="MJ193" s="128">
        <v>0</v>
      </c>
      <c r="MK193" s="128">
        <v>0</v>
      </c>
      <c r="ML193" s="128">
        <v>420</v>
      </c>
      <c r="MM193" s="128">
        <v>303</v>
      </c>
      <c r="MN193" s="128">
        <v>567</v>
      </c>
      <c r="MO193" s="128">
        <v>763</v>
      </c>
      <c r="MP193" s="128">
        <v>195</v>
      </c>
      <c r="MQ193" s="128">
        <v>199</v>
      </c>
      <c r="MR193" s="128">
        <v>251</v>
      </c>
      <c r="MS193" s="128">
        <v>0</v>
      </c>
      <c r="MT193" s="128">
        <v>0</v>
      </c>
      <c r="MU193" s="128">
        <v>54</v>
      </c>
      <c r="MV193" s="128">
        <v>50</v>
      </c>
      <c r="MW193" s="128">
        <v>41</v>
      </c>
      <c r="MX193" s="128">
        <v>39</v>
      </c>
      <c r="MY193" s="128">
        <v>158</v>
      </c>
      <c r="MZ193" s="128">
        <v>87</v>
      </c>
      <c r="NA193" s="128">
        <v>30</v>
      </c>
      <c r="NB193" s="128">
        <v>0</v>
      </c>
      <c r="NC193" s="128">
        <v>65</v>
      </c>
      <c r="ND193" s="128">
        <v>0</v>
      </c>
      <c r="NE193" s="128">
        <v>0</v>
      </c>
      <c r="NF193" s="128">
        <v>22</v>
      </c>
      <c r="NG193" s="128">
        <v>237</v>
      </c>
      <c r="NH193" s="128">
        <v>0</v>
      </c>
      <c r="NI193" s="128">
        <v>0</v>
      </c>
      <c r="NJ193" s="128">
        <v>240</v>
      </c>
      <c r="NK193" s="128">
        <v>39</v>
      </c>
      <c r="NL193" s="128">
        <v>29</v>
      </c>
      <c r="NM193" s="128">
        <v>81</v>
      </c>
      <c r="NN193" s="128">
        <v>56</v>
      </c>
      <c r="NO193" s="128">
        <v>107</v>
      </c>
      <c r="NP193" s="128">
        <v>290</v>
      </c>
      <c r="NQ193" s="128">
        <v>0</v>
      </c>
      <c r="NR193" s="128">
        <v>52</v>
      </c>
      <c r="NS193" s="128">
        <v>0</v>
      </c>
      <c r="NT193" s="128">
        <v>0</v>
      </c>
      <c r="NU193" s="128">
        <v>562</v>
      </c>
      <c r="NV193" s="128">
        <v>143</v>
      </c>
      <c r="NW193" s="128">
        <v>24</v>
      </c>
      <c r="NX193" s="128">
        <v>179</v>
      </c>
      <c r="NY193" s="200">
        <v>0</v>
      </c>
      <c r="NZ193" s="200">
        <v>0</v>
      </c>
      <c r="OA193" s="128">
        <v>220</v>
      </c>
      <c r="OB193" s="200">
        <v>0</v>
      </c>
      <c r="OC193" s="200">
        <v>643</v>
      </c>
      <c r="OD193" s="200">
        <v>56</v>
      </c>
      <c r="OE193" s="200">
        <v>24</v>
      </c>
      <c r="OF193" s="200">
        <v>176</v>
      </c>
      <c r="OG193" s="200">
        <v>370</v>
      </c>
      <c r="OH193" s="200">
        <v>102</v>
      </c>
      <c r="OI193" s="200">
        <v>34</v>
      </c>
      <c r="OJ193" s="200">
        <v>85</v>
      </c>
      <c r="OK193" s="200">
        <v>0</v>
      </c>
      <c r="OM193" s="200">
        <v>368</v>
      </c>
      <c r="ON193" s="200">
        <v>24</v>
      </c>
      <c r="OO193" s="200">
        <v>31</v>
      </c>
      <c r="OP193" s="200">
        <v>19</v>
      </c>
      <c r="OQ193" s="200">
        <v>552</v>
      </c>
      <c r="OR193" s="200">
        <v>201</v>
      </c>
      <c r="OS193" s="200">
        <v>442</v>
      </c>
      <c r="OT193" s="200">
        <v>127</v>
      </c>
      <c r="OU193" s="200">
        <v>0</v>
      </c>
      <c r="OW193" s="160">
        <f t="shared" ref="OW193:OW195" si="41">SUM(B193:OU193)</f>
        <v>56579</v>
      </c>
      <c r="OX193" s="169"/>
      <c r="OZ193" s="169"/>
      <c r="PA193" s="146"/>
      <c r="PB193" s="146"/>
      <c r="PC193" s="146"/>
      <c r="PD193" s="146"/>
      <c r="PE193" s="146"/>
      <c r="PF193" s="146"/>
      <c r="PG193" s="146"/>
      <c r="PH193" s="146"/>
      <c r="PI193" s="146"/>
      <c r="PJ193" s="146"/>
      <c r="PK193" s="146"/>
      <c r="PL193" s="146"/>
      <c r="PM193" s="146"/>
      <c r="PN193" s="146"/>
      <c r="PO193" s="146"/>
      <c r="PP193" s="146"/>
      <c r="PQ193" s="146"/>
      <c r="PR193" s="146"/>
      <c r="PS193" s="146"/>
      <c r="PT193" s="146"/>
      <c r="PU193" s="146"/>
    </row>
    <row r="194" spans="1:438">
      <c r="A194" s="107" t="s">
        <v>1314</v>
      </c>
      <c r="B194">
        <v>0</v>
      </c>
      <c r="C194">
        <v>0</v>
      </c>
      <c r="D194">
        <v>18</v>
      </c>
      <c r="E194">
        <v>291</v>
      </c>
      <c r="F194">
        <v>102</v>
      </c>
      <c r="G194">
        <v>224</v>
      </c>
      <c r="H194">
        <v>109</v>
      </c>
      <c r="I194">
        <v>0</v>
      </c>
      <c r="J194">
        <v>29</v>
      </c>
      <c r="K194">
        <v>0</v>
      </c>
      <c r="L194">
        <v>0</v>
      </c>
      <c r="M194">
        <v>0</v>
      </c>
      <c r="N194">
        <v>0</v>
      </c>
      <c r="Q194">
        <v>16</v>
      </c>
      <c r="R194">
        <v>0</v>
      </c>
      <c r="S194">
        <v>0</v>
      </c>
      <c r="T194">
        <v>331</v>
      </c>
      <c r="U194">
        <v>89</v>
      </c>
      <c r="V194">
        <v>178</v>
      </c>
      <c r="W194">
        <v>41</v>
      </c>
      <c r="X194">
        <v>16</v>
      </c>
      <c r="Y194">
        <v>218</v>
      </c>
      <c r="Z194">
        <v>249</v>
      </c>
      <c r="AA194">
        <v>73</v>
      </c>
      <c r="AB194">
        <v>287</v>
      </c>
      <c r="AC194">
        <v>86</v>
      </c>
      <c r="AD194">
        <v>1076</v>
      </c>
      <c r="AE194">
        <v>735</v>
      </c>
      <c r="AF194">
        <v>0</v>
      </c>
      <c r="AG194">
        <v>25</v>
      </c>
      <c r="AH194">
        <v>30</v>
      </c>
      <c r="AI194">
        <v>19</v>
      </c>
      <c r="AJ194">
        <v>22</v>
      </c>
      <c r="AK194">
        <v>19</v>
      </c>
      <c r="AL194">
        <v>33</v>
      </c>
      <c r="AM194">
        <v>57</v>
      </c>
      <c r="AN194">
        <v>18</v>
      </c>
      <c r="AO194">
        <v>60</v>
      </c>
      <c r="AP194">
        <v>32</v>
      </c>
      <c r="AQ194">
        <v>48</v>
      </c>
      <c r="AR194">
        <v>39</v>
      </c>
      <c r="AS194">
        <v>24</v>
      </c>
      <c r="AT194">
        <v>41</v>
      </c>
      <c r="AU194">
        <v>0</v>
      </c>
      <c r="AV194">
        <v>17</v>
      </c>
      <c r="AW194">
        <v>106</v>
      </c>
      <c r="AX194">
        <v>23</v>
      </c>
      <c r="AY194">
        <v>0</v>
      </c>
      <c r="AZ194">
        <v>42</v>
      </c>
      <c r="BA194">
        <v>28</v>
      </c>
      <c r="BB194">
        <v>0</v>
      </c>
      <c r="BC194">
        <v>0</v>
      </c>
      <c r="BD194">
        <v>73</v>
      </c>
      <c r="BE194">
        <v>50</v>
      </c>
      <c r="BF194">
        <v>96</v>
      </c>
      <c r="BG194">
        <v>13</v>
      </c>
      <c r="BH194">
        <v>125</v>
      </c>
      <c r="BI194">
        <v>0</v>
      </c>
      <c r="BJ194">
        <v>144</v>
      </c>
      <c r="BK194">
        <v>281</v>
      </c>
      <c r="BL194">
        <v>0</v>
      </c>
      <c r="BM194">
        <v>0</v>
      </c>
      <c r="BN194">
        <v>0</v>
      </c>
      <c r="BO194">
        <v>73</v>
      </c>
      <c r="BP194">
        <v>15</v>
      </c>
      <c r="BQ194">
        <v>21</v>
      </c>
      <c r="BR194">
        <v>30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13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19</v>
      </c>
      <c r="DH194">
        <v>34</v>
      </c>
      <c r="DI194" s="128">
        <v>0</v>
      </c>
      <c r="DJ194">
        <v>25</v>
      </c>
      <c r="DK194">
        <v>64</v>
      </c>
      <c r="DL194">
        <v>0</v>
      </c>
      <c r="DM194">
        <v>50</v>
      </c>
      <c r="DN194">
        <v>26</v>
      </c>
      <c r="DO194">
        <v>0</v>
      </c>
      <c r="DP194" s="128">
        <v>0</v>
      </c>
      <c r="DQ194">
        <v>96</v>
      </c>
      <c r="DR194" s="128">
        <v>0</v>
      </c>
      <c r="DS194" s="128">
        <v>0</v>
      </c>
      <c r="DT194" s="128">
        <v>49</v>
      </c>
      <c r="DU194" s="128">
        <v>26</v>
      </c>
      <c r="DV194" s="128">
        <v>0</v>
      </c>
      <c r="DW194" s="128">
        <v>0</v>
      </c>
      <c r="DX194" s="128">
        <v>42</v>
      </c>
      <c r="DY194" s="128">
        <v>0</v>
      </c>
      <c r="DZ194" s="128">
        <v>0</v>
      </c>
      <c r="EA194" s="128">
        <v>39</v>
      </c>
      <c r="EB194" s="128">
        <v>0</v>
      </c>
      <c r="EC194" s="128">
        <v>0</v>
      </c>
      <c r="ED194" s="128">
        <v>15</v>
      </c>
      <c r="EE194" s="128">
        <v>62</v>
      </c>
      <c r="EF194" s="128">
        <v>34</v>
      </c>
      <c r="EG194" s="128">
        <v>0</v>
      </c>
      <c r="EH194" s="128">
        <v>0</v>
      </c>
      <c r="EI194" s="128">
        <v>64</v>
      </c>
      <c r="EJ194" s="128">
        <v>0</v>
      </c>
      <c r="EK194" s="128">
        <v>0</v>
      </c>
      <c r="EL194" s="128">
        <v>0</v>
      </c>
      <c r="EM194" s="128">
        <v>0</v>
      </c>
      <c r="EN194" s="128">
        <v>45</v>
      </c>
      <c r="EO194" s="128">
        <v>65</v>
      </c>
      <c r="EP194" s="128">
        <v>0</v>
      </c>
      <c r="EQ194" s="128">
        <v>49</v>
      </c>
      <c r="ER194" s="128">
        <v>18</v>
      </c>
      <c r="ES194" s="128">
        <v>30</v>
      </c>
      <c r="ET194" s="128">
        <v>83</v>
      </c>
      <c r="EU194" s="128">
        <v>30</v>
      </c>
      <c r="EV194" s="128">
        <v>12</v>
      </c>
      <c r="EW194" s="128">
        <v>15</v>
      </c>
      <c r="EX194" s="128">
        <v>31</v>
      </c>
      <c r="EY194" s="128">
        <v>35</v>
      </c>
      <c r="EZ194" s="128">
        <v>0</v>
      </c>
      <c r="FA194" s="128">
        <v>40</v>
      </c>
      <c r="FB194" s="128">
        <v>0</v>
      </c>
      <c r="FC194" s="128">
        <v>0</v>
      </c>
      <c r="FD194" s="128">
        <v>0</v>
      </c>
      <c r="FE194" s="128">
        <v>0</v>
      </c>
      <c r="FF194" s="128">
        <v>0</v>
      </c>
      <c r="FG194" s="128">
        <v>0</v>
      </c>
      <c r="FH194" s="128">
        <v>13</v>
      </c>
      <c r="FI194" s="128">
        <v>51</v>
      </c>
      <c r="FJ194" s="128">
        <v>60</v>
      </c>
      <c r="FK194" s="128">
        <v>50</v>
      </c>
      <c r="FL194" s="128">
        <v>43</v>
      </c>
      <c r="FM194" s="128">
        <v>0</v>
      </c>
      <c r="FN194" s="128">
        <v>25</v>
      </c>
      <c r="FO194" s="128">
        <v>107</v>
      </c>
      <c r="FP194" s="128">
        <v>0</v>
      </c>
      <c r="FQ194" s="128">
        <v>0</v>
      </c>
      <c r="FR194" s="128">
        <v>30</v>
      </c>
      <c r="FS194" s="128">
        <v>0</v>
      </c>
      <c r="FT194" s="128">
        <v>13</v>
      </c>
      <c r="FU194" s="128">
        <v>0</v>
      </c>
      <c r="FV194" s="128">
        <v>40</v>
      </c>
      <c r="FW194" s="128">
        <v>43</v>
      </c>
      <c r="FX194" s="128">
        <v>0</v>
      </c>
      <c r="FY194" s="128">
        <v>0</v>
      </c>
      <c r="FZ194" s="128">
        <v>0</v>
      </c>
      <c r="GA194" s="128">
        <v>42</v>
      </c>
      <c r="GB194" s="128">
        <v>0</v>
      </c>
      <c r="GC194" s="128">
        <v>41</v>
      </c>
      <c r="GD194" s="128">
        <v>92</v>
      </c>
      <c r="GE194" s="128">
        <v>0</v>
      </c>
      <c r="GF194" s="128">
        <v>20</v>
      </c>
      <c r="GG194" s="128">
        <v>0</v>
      </c>
      <c r="GH194" s="128">
        <v>0</v>
      </c>
      <c r="GI194" s="128">
        <v>0</v>
      </c>
      <c r="GJ194" s="128">
        <v>85</v>
      </c>
      <c r="GK194" s="128">
        <v>0</v>
      </c>
      <c r="GL194" s="128">
        <v>35</v>
      </c>
      <c r="GM194" s="128">
        <v>0</v>
      </c>
      <c r="GN194" s="128">
        <v>0</v>
      </c>
      <c r="GO194" s="128">
        <v>77</v>
      </c>
      <c r="GP194" s="128">
        <v>0</v>
      </c>
      <c r="GQ194" s="128">
        <v>0</v>
      </c>
      <c r="GR194" s="128">
        <v>30</v>
      </c>
      <c r="GS194" s="128">
        <v>0</v>
      </c>
      <c r="GT194" s="128">
        <v>45</v>
      </c>
      <c r="GU194" s="128">
        <v>30</v>
      </c>
      <c r="GV194" s="128">
        <v>137</v>
      </c>
      <c r="GW194" s="128">
        <v>0</v>
      </c>
      <c r="GX194" s="128">
        <v>0</v>
      </c>
      <c r="GY194" s="128">
        <v>0</v>
      </c>
      <c r="GZ194" s="128">
        <v>0</v>
      </c>
      <c r="HA194" s="128">
        <v>0</v>
      </c>
      <c r="HB194" s="128">
        <v>135</v>
      </c>
      <c r="HC194" s="128">
        <v>0</v>
      </c>
      <c r="HD194" s="128">
        <v>0</v>
      </c>
      <c r="HE194" s="128">
        <v>0</v>
      </c>
      <c r="HF194" s="128">
        <v>0</v>
      </c>
      <c r="HG194" s="128">
        <v>0</v>
      </c>
      <c r="HH194" s="128">
        <v>57</v>
      </c>
      <c r="HI194" s="128">
        <v>24</v>
      </c>
      <c r="HJ194">
        <v>12</v>
      </c>
      <c r="HK194" s="128">
        <v>12</v>
      </c>
      <c r="HL194" s="128">
        <v>13</v>
      </c>
      <c r="HM194" s="128">
        <v>0</v>
      </c>
      <c r="HN194" s="128">
        <v>21</v>
      </c>
      <c r="HO194" s="128">
        <v>11</v>
      </c>
      <c r="HP194" s="128">
        <v>0</v>
      </c>
      <c r="HQ194" s="128">
        <v>51</v>
      </c>
      <c r="HR194" s="128">
        <v>0</v>
      </c>
      <c r="HS194" s="128">
        <v>38</v>
      </c>
      <c r="HT194" s="128">
        <v>0</v>
      </c>
      <c r="HU194" s="128">
        <v>25</v>
      </c>
      <c r="HV194" s="128">
        <v>32</v>
      </c>
      <c r="HW194" s="128">
        <v>14</v>
      </c>
      <c r="HX194" s="128">
        <v>47</v>
      </c>
      <c r="HY194" s="128">
        <v>0</v>
      </c>
      <c r="HZ194" s="128">
        <v>0</v>
      </c>
      <c r="IA194">
        <v>70</v>
      </c>
      <c r="IB194">
        <v>0</v>
      </c>
      <c r="IC194" s="128">
        <v>0</v>
      </c>
      <c r="ID194">
        <v>30</v>
      </c>
      <c r="IE194" s="128">
        <v>0</v>
      </c>
      <c r="IF194" s="128">
        <v>0</v>
      </c>
      <c r="IG194" s="128">
        <v>0</v>
      </c>
      <c r="IH194" s="128">
        <v>154</v>
      </c>
      <c r="II194" s="128">
        <v>0</v>
      </c>
      <c r="IJ194" s="128">
        <v>20</v>
      </c>
      <c r="IK194" s="128">
        <v>23</v>
      </c>
      <c r="IL194" s="128">
        <v>130</v>
      </c>
      <c r="IM194" s="128">
        <v>19</v>
      </c>
      <c r="IN194" s="128">
        <v>28</v>
      </c>
      <c r="IO194" s="128">
        <v>182</v>
      </c>
      <c r="IP194" s="128">
        <v>320</v>
      </c>
      <c r="IQ194" s="128">
        <v>30</v>
      </c>
      <c r="IR194" s="128">
        <v>22</v>
      </c>
      <c r="IS194" s="128">
        <v>218</v>
      </c>
      <c r="IT194" s="128">
        <v>71</v>
      </c>
      <c r="IU194" s="128">
        <v>33</v>
      </c>
      <c r="IV194" s="128">
        <v>39</v>
      </c>
      <c r="IW194" s="128">
        <v>36</v>
      </c>
      <c r="IX194" s="128">
        <v>18</v>
      </c>
      <c r="IY194" s="128">
        <v>0</v>
      </c>
      <c r="IZ194" s="128">
        <v>0</v>
      </c>
      <c r="JA194" s="128">
        <v>0</v>
      </c>
      <c r="JB194" s="128">
        <v>0</v>
      </c>
      <c r="JC194" s="128">
        <v>0</v>
      </c>
      <c r="JD194" s="128">
        <v>19</v>
      </c>
      <c r="JE194" s="128">
        <v>106</v>
      </c>
      <c r="JF194" s="128">
        <v>191</v>
      </c>
      <c r="JG194" s="128">
        <v>65</v>
      </c>
      <c r="JH194" s="128">
        <v>14</v>
      </c>
      <c r="JI194" s="128">
        <v>155</v>
      </c>
      <c r="JJ194" s="128">
        <v>121</v>
      </c>
      <c r="JK194" s="128">
        <v>114</v>
      </c>
      <c r="JL194" s="128">
        <v>97</v>
      </c>
      <c r="JM194" s="128">
        <v>131</v>
      </c>
      <c r="JN194" s="128">
        <v>116</v>
      </c>
      <c r="JO194" s="128">
        <v>144</v>
      </c>
      <c r="JP194" s="128">
        <v>90</v>
      </c>
      <c r="JQ194" s="128">
        <v>177</v>
      </c>
      <c r="JR194" s="128">
        <v>42</v>
      </c>
      <c r="JS194" s="128">
        <v>200</v>
      </c>
      <c r="JT194" s="128">
        <v>169</v>
      </c>
      <c r="JU194" s="128">
        <v>170</v>
      </c>
      <c r="JV194" s="128">
        <v>149</v>
      </c>
      <c r="JW194" s="128">
        <v>391</v>
      </c>
      <c r="JX194" s="128">
        <v>0</v>
      </c>
      <c r="JY194" s="128">
        <v>52</v>
      </c>
      <c r="JZ194" s="128">
        <v>0</v>
      </c>
      <c r="KA194" s="128">
        <v>0</v>
      </c>
      <c r="KB194" s="128">
        <v>103</v>
      </c>
      <c r="KD194" s="128">
        <v>0</v>
      </c>
      <c r="KE194" s="128">
        <v>130</v>
      </c>
      <c r="KF194" s="128">
        <v>111</v>
      </c>
      <c r="KG194" s="128">
        <v>0</v>
      </c>
      <c r="KH194" s="128">
        <v>0</v>
      </c>
      <c r="KI194" s="128">
        <v>0</v>
      </c>
      <c r="KJ194" s="128">
        <v>0</v>
      </c>
      <c r="KK194" s="128">
        <v>0</v>
      </c>
      <c r="KL194" s="128">
        <v>27</v>
      </c>
      <c r="KM194" s="128">
        <v>56</v>
      </c>
      <c r="KN194" s="128">
        <v>57</v>
      </c>
      <c r="KO194" s="128">
        <v>0</v>
      </c>
      <c r="KP194" s="128">
        <v>33</v>
      </c>
      <c r="KQ194" s="128">
        <v>68</v>
      </c>
      <c r="KR194" s="128">
        <v>0</v>
      </c>
      <c r="KS194" s="128">
        <v>0</v>
      </c>
      <c r="KT194" s="128">
        <v>0</v>
      </c>
      <c r="KU194" s="128">
        <v>29</v>
      </c>
      <c r="KV194" s="128">
        <v>55</v>
      </c>
      <c r="KW194" s="128">
        <v>0</v>
      </c>
      <c r="KX194" s="128">
        <v>0</v>
      </c>
      <c r="KY194" s="128">
        <v>0</v>
      </c>
      <c r="KZ194" s="128">
        <v>0</v>
      </c>
      <c r="LA194" s="128">
        <v>0</v>
      </c>
      <c r="LB194" s="128">
        <v>62</v>
      </c>
      <c r="LC194" s="128">
        <v>48</v>
      </c>
      <c r="LD194" s="128">
        <v>12</v>
      </c>
      <c r="LE194" s="128">
        <v>0</v>
      </c>
      <c r="LF194" s="128">
        <v>12</v>
      </c>
      <c r="LG194" s="128">
        <v>136</v>
      </c>
      <c r="LH194" s="128">
        <v>0</v>
      </c>
      <c r="LI194" s="128">
        <v>43</v>
      </c>
      <c r="LJ194" s="128">
        <v>229</v>
      </c>
      <c r="LK194" s="128">
        <v>0</v>
      </c>
      <c r="LL194" s="128">
        <v>0</v>
      </c>
      <c r="LM194" s="128">
        <v>0</v>
      </c>
      <c r="LN194" s="128">
        <v>21</v>
      </c>
      <c r="LO194" s="128">
        <v>0</v>
      </c>
      <c r="LP194" s="128">
        <v>112</v>
      </c>
      <c r="LQ194" s="128">
        <v>0</v>
      </c>
      <c r="LR194" s="128">
        <v>16</v>
      </c>
      <c r="LS194" s="128">
        <v>36</v>
      </c>
      <c r="LT194" s="128">
        <v>0</v>
      </c>
      <c r="LU194" s="128">
        <v>40</v>
      </c>
      <c r="LV194" s="128">
        <v>0</v>
      </c>
      <c r="LW194" s="128">
        <v>0</v>
      </c>
      <c r="LX194" s="128">
        <v>0</v>
      </c>
      <c r="LY194" s="128">
        <v>0</v>
      </c>
      <c r="LZ194" s="128">
        <v>0</v>
      </c>
      <c r="MA194" s="128">
        <v>0</v>
      </c>
      <c r="MB194" s="128">
        <v>14</v>
      </c>
      <c r="MC194" s="128">
        <v>0</v>
      </c>
      <c r="MD194" s="128">
        <v>0</v>
      </c>
      <c r="ME194" s="128">
        <v>0</v>
      </c>
      <c r="MF194" s="128">
        <v>58</v>
      </c>
      <c r="MG194" s="128">
        <v>28</v>
      </c>
      <c r="MH194" s="128">
        <v>0</v>
      </c>
      <c r="MI194" s="128">
        <v>0</v>
      </c>
      <c r="MJ194" s="128">
        <v>0</v>
      </c>
      <c r="MK194" s="128">
        <v>0</v>
      </c>
      <c r="ML194" s="128">
        <v>47</v>
      </c>
      <c r="MM194" s="128">
        <v>132</v>
      </c>
      <c r="MN194" s="128">
        <v>30</v>
      </c>
      <c r="MO194" s="128">
        <v>307</v>
      </c>
      <c r="MP194" s="128">
        <v>19</v>
      </c>
      <c r="MQ194" s="128">
        <v>47</v>
      </c>
      <c r="MR194" s="128">
        <v>70</v>
      </c>
      <c r="MS194" s="128">
        <v>0</v>
      </c>
      <c r="MT194" s="128">
        <v>0</v>
      </c>
      <c r="MU194" s="128">
        <v>31</v>
      </c>
      <c r="MV194" s="128">
        <v>14</v>
      </c>
      <c r="MW194" s="128">
        <v>0</v>
      </c>
      <c r="MX194" s="128">
        <v>0</v>
      </c>
      <c r="MY194" s="128">
        <v>42</v>
      </c>
      <c r="MZ194" s="128">
        <v>49</v>
      </c>
      <c r="NA194" s="128">
        <v>0</v>
      </c>
      <c r="NB194" s="128">
        <v>0</v>
      </c>
      <c r="NC194" s="128">
        <v>11</v>
      </c>
      <c r="ND194" s="128">
        <v>0</v>
      </c>
      <c r="NE194" s="128">
        <v>0</v>
      </c>
      <c r="NF194" s="128">
        <v>25</v>
      </c>
      <c r="NG194" s="128">
        <v>40</v>
      </c>
      <c r="NH194" s="128">
        <v>0</v>
      </c>
      <c r="NI194" s="128">
        <v>0</v>
      </c>
      <c r="NJ194" s="128">
        <v>0</v>
      </c>
      <c r="NK194" s="128">
        <v>0</v>
      </c>
      <c r="NL194" s="128">
        <v>28</v>
      </c>
      <c r="NM194" s="128">
        <v>0</v>
      </c>
      <c r="NN194" s="128">
        <v>0</v>
      </c>
      <c r="NO194" s="128">
        <v>0</v>
      </c>
      <c r="NP194" s="128">
        <v>102</v>
      </c>
      <c r="NQ194" s="128">
        <v>0</v>
      </c>
      <c r="NR194" s="128">
        <v>0</v>
      </c>
      <c r="NS194" s="128">
        <v>0</v>
      </c>
      <c r="NT194" s="128">
        <v>0</v>
      </c>
      <c r="NU194" s="128">
        <v>166</v>
      </c>
      <c r="NV194" s="128">
        <v>34</v>
      </c>
      <c r="NW194" s="128">
        <v>33</v>
      </c>
      <c r="NX194" s="128">
        <v>69</v>
      </c>
      <c r="NY194" s="128">
        <v>0</v>
      </c>
      <c r="NZ194" s="128">
        <v>0</v>
      </c>
      <c r="OA194" s="128">
        <v>53</v>
      </c>
      <c r="OB194" s="128">
        <v>0</v>
      </c>
      <c r="OC194" s="128">
        <v>87</v>
      </c>
      <c r="OD194" s="128">
        <v>0</v>
      </c>
      <c r="OE194" s="128">
        <v>0</v>
      </c>
      <c r="OF194" s="128">
        <v>56</v>
      </c>
      <c r="OG194" s="128">
        <v>61</v>
      </c>
      <c r="OH194" s="128">
        <v>0</v>
      </c>
      <c r="OI194" s="128">
        <v>0</v>
      </c>
      <c r="OJ194" s="128">
        <v>36</v>
      </c>
      <c r="OK194" s="128">
        <v>0</v>
      </c>
      <c r="OM194" s="128">
        <v>0</v>
      </c>
      <c r="ON194" s="128">
        <v>0</v>
      </c>
      <c r="OO194" s="128">
        <v>19</v>
      </c>
      <c r="OP194" s="128">
        <v>0</v>
      </c>
      <c r="OQ194" s="128">
        <v>80</v>
      </c>
      <c r="OR194" s="128">
        <v>0</v>
      </c>
      <c r="OS194" s="128">
        <v>53</v>
      </c>
      <c r="OT194" s="128">
        <v>74</v>
      </c>
      <c r="OU194" s="128">
        <v>107</v>
      </c>
      <c r="OW194" s="160">
        <f t="shared" si="41"/>
        <v>16098</v>
      </c>
      <c r="OX194" s="169"/>
      <c r="OZ194" s="169"/>
      <c r="PA194" s="146"/>
      <c r="PB194" s="146"/>
      <c r="PC194" s="146"/>
      <c r="PD194" s="146"/>
      <c r="PE194" s="146"/>
      <c r="PF194" s="146"/>
      <c r="PG194" s="146"/>
      <c r="PH194" s="146"/>
      <c r="PI194" s="146"/>
      <c r="PJ194" s="146"/>
      <c r="PK194" s="146"/>
      <c r="PL194" s="146"/>
      <c r="PM194" s="146"/>
      <c r="PN194" s="146"/>
      <c r="PO194" s="146"/>
      <c r="PP194" s="146"/>
      <c r="PQ194" s="146"/>
      <c r="PR194" s="146"/>
      <c r="PS194" s="146"/>
      <c r="PT194" s="146"/>
      <c r="PU194" s="146"/>
    </row>
    <row r="195" spans="1:438">
      <c r="A195" s="143" t="s">
        <v>1297</v>
      </c>
      <c r="B195">
        <f t="shared" ref="B195:BM195" si="42">B193+B194</f>
        <v>0</v>
      </c>
      <c r="C195">
        <f t="shared" si="42"/>
        <v>0</v>
      </c>
      <c r="D195">
        <f t="shared" si="42"/>
        <v>98</v>
      </c>
      <c r="E195">
        <f t="shared" si="42"/>
        <v>1733</v>
      </c>
      <c r="F195">
        <f t="shared" si="42"/>
        <v>439</v>
      </c>
      <c r="G195">
        <f t="shared" si="42"/>
        <v>1024</v>
      </c>
      <c r="H195">
        <f t="shared" si="42"/>
        <v>243</v>
      </c>
      <c r="I195">
        <f t="shared" si="42"/>
        <v>104</v>
      </c>
      <c r="J195">
        <f t="shared" si="42"/>
        <v>69</v>
      </c>
      <c r="K195">
        <f t="shared" si="42"/>
        <v>0</v>
      </c>
      <c r="L195">
        <f t="shared" si="42"/>
        <v>0</v>
      </c>
      <c r="M195">
        <f t="shared" si="42"/>
        <v>21</v>
      </c>
      <c r="N195">
        <f t="shared" si="42"/>
        <v>95</v>
      </c>
      <c r="O195">
        <f t="shared" si="42"/>
        <v>0</v>
      </c>
      <c r="P195">
        <f t="shared" si="42"/>
        <v>0</v>
      </c>
      <c r="Q195">
        <f t="shared" si="42"/>
        <v>78</v>
      </c>
      <c r="R195">
        <f t="shared" si="42"/>
        <v>0</v>
      </c>
      <c r="S195">
        <f t="shared" si="42"/>
        <v>783</v>
      </c>
      <c r="T195">
        <f t="shared" si="42"/>
        <v>548</v>
      </c>
      <c r="U195">
        <f t="shared" si="42"/>
        <v>159</v>
      </c>
      <c r="V195">
        <f t="shared" si="42"/>
        <v>321</v>
      </c>
      <c r="W195">
        <f t="shared" si="42"/>
        <v>178</v>
      </c>
      <c r="X195">
        <f t="shared" si="42"/>
        <v>176</v>
      </c>
      <c r="Y195">
        <f t="shared" si="42"/>
        <v>458</v>
      </c>
      <c r="Z195">
        <f t="shared" si="42"/>
        <v>560</v>
      </c>
      <c r="AA195">
        <f t="shared" si="42"/>
        <v>369</v>
      </c>
      <c r="AB195">
        <f t="shared" si="42"/>
        <v>441</v>
      </c>
      <c r="AC195">
        <f t="shared" si="42"/>
        <v>313</v>
      </c>
      <c r="AD195">
        <f t="shared" si="42"/>
        <v>3017</v>
      </c>
      <c r="AE195">
        <f t="shared" si="42"/>
        <v>2362</v>
      </c>
      <c r="AF195">
        <f t="shared" si="42"/>
        <v>253</v>
      </c>
      <c r="AG195">
        <f t="shared" si="42"/>
        <v>56</v>
      </c>
      <c r="AH195">
        <f t="shared" si="42"/>
        <v>88</v>
      </c>
      <c r="AI195">
        <f t="shared" si="42"/>
        <v>33</v>
      </c>
      <c r="AJ195">
        <f t="shared" si="42"/>
        <v>48</v>
      </c>
      <c r="AK195">
        <f t="shared" si="42"/>
        <v>31</v>
      </c>
      <c r="AL195">
        <f t="shared" si="42"/>
        <v>61</v>
      </c>
      <c r="AM195">
        <f t="shared" si="42"/>
        <v>111</v>
      </c>
      <c r="AN195">
        <f t="shared" si="42"/>
        <v>29</v>
      </c>
      <c r="AO195">
        <f t="shared" si="42"/>
        <v>132</v>
      </c>
      <c r="AP195">
        <f t="shared" si="42"/>
        <v>71</v>
      </c>
      <c r="AQ195">
        <f t="shared" si="42"/>
        <v>85</v>
      </c>
      <c r="AR195">
        <f t="shared" si="42"/>
        <v>84</v>
      </c>
      <c r="AS195">
        <f t="shared" si="42"/>
        <v>46</v>
      </c>
      <c r="AT195">
        <f t="shared" si="42"/>
        <v>60</v>
      </c>
      <c r="AU195">
        <f t="shared" si="42"/>
        <v>14</v>
      </c>
      <c r="AV195">
        <f t="shared" si="42"/>
        <v>31</v>
      </c>
      <c r="AW195">
        <f t="shared" si="42"/>
        <v>474</v>
      </c>
      <c r="AX195">
        <f t="shared" si="42"/>
        <v>43</v>
      </c>
      <c r="AY195">
        <f t="shared" si="42"/>
        <v>0</v>
      </c>
      <c r="AZ195">
        <f t="shared" si="42"/>
        <v>89</v>
      </c>
      <c r="BA195">
        <f t="shared" si="42"/>
        <v>74</v>
      </c>
      <c r="BB195">
        <f t="shared" si="42"/>
        <v>0</v>
      </c>
      <c r="BC195">
        <f t="shared" si="42"/>
        <v>22</v>
      </c>
      <c r="BD195">
        <f t="shared" si="42"/>
        <v>429</v>
      </c>
      <c r="BE195">
        <f t="shared" si="42"/>
        <v>110</v>
      </c>
      <c r="BF195">
        <f t="shared" si="42"/>
        <v>220</v>
      </c>
      <c r="BG195">
        <f t="shared" si="42"/>
        <v>28</v>
      </c>
      <c r="BH195">
        <f t="shared" si="42"/>
        <v>194</v>
      </c>
      <c r="BI195">
        <f t="shared" si="42"/>
        <v>49</v>
      </c>
      <c r="BJ195">
        <f t="shared" si="42"/>
        <v>1359</v>
      </c>
      <c r="BK195">
        <f t="shared" si="42"/>
        <v>873</v>
      </c>
      <c r="BL195">
        <f t="shared" si="42"/>
        <v>0</v>
      </c>
      <c r="BM195">
        <f t="shared" si="42"/>
        <v>0</v>
      </c>
      <c r="BN195">
        <f t="shared" ref="BN195:DY195" si="43">BN193+BN194</f>
        <v>68</v>
      </c>
      <c r="BO195">
        <f t="shared" si="43"/>
        <v>136</v>
      </c>
      <c r="BP195">
        <f t="shared" si="43"/>
        <v>144</v>
      </c>
      <c r="BQ195">
        <f t="shared" si="43"/>
        <v>306</v>
      </c>
      <c r="BR195">
        <f t="shared" si="43"/>
        <v>281</v>
      </c>
      <c r="BS195">
        <f t="shared" si="43"/>
        <v>0</v>
      </c>
      <c r="BT195">
        <f t="shared" si="43"/>
        <v>91</v>
      </c>
      <c r="BU195">
        <f t="shared" si="43"/>
        <v>183</v>
      </c>
      <c r="BV195">
        <f t="shared" si="43"/>
        <v>0</v>
      </c>
      <c r="BW195">
        <f t="shared" si="43"/>
        <v>12</v>
      </c>
      <c r="BX195">
        <f t="shared" si="43"/>
        <v>0</v>
      </c>
      <c r="BY195">
        <f t="shared" si="43"/>
        <v>160</v>
      </c>
      <c r="BZ195">
        <f t="shared" si="43"/>
        <v>44</v>
      </c>
      <c r="CA195">
        <f t="shared" si="43"/>
        <v>12</v>
      </c>
      <c r="CB195">
        <f t="shared" si="43"/>
        <v>67</v>
      </c>
      <c r="CC195">
        <f t="shared" si="43"/>
        <v>66</v>
      </c>
      <c r="CD195">
        <f t="shared" si="43"/>
        <v>77</v>
      </c>
      <c r="CE195">
        <f t="shared" si="43"/>
        <v>0</v>
      </c>
      <c r="CF195">
        <f t="shared" si="43"/>
        <v>0</v>
      </c>
      <c r="CG195">
        <f t="shared" si="43"/>
        <v>0</v>
      </c>
      <c r="CH195">
        <f t="shared" si="43"/>
        <v>0</v>
      </c>
      <c r="CI195">
        <f t="shared" si="43"/>
        <v>0</v>
      </c>
      <c r="CJ195">
        <f t="shared" si="43"/>
        <v>0</v>
      </c>
      <c r="CK195">
        <f t="shared" si="43"/>
        <v>0</v>
      </c>
      <c r="CL195">
        <f t="shared" si="43"/>
        <v>0</v>
      </c>
      <c r="CM195">
        <f t="shared" si="43"/>
        <v>0</v>
      </c>
      <c r="CN195">
        <f t="shared" si="43"/>
        <v>0</v>
      </c>
      <c r="CO195">
        <f t="shared" si="43"/>
        <v>0</v>
      </c>
      <c r="CP195">
        <f t="shared" si="43"/>
        <v>0</v>
      </c>
      <c r="CQ195">
        <f t="shared" si="43"/>
        <v>0</v>
      </c>
      <c r="CR195">
        <f t="shared" si="43"/>
        <v>0</v>
      </c>
      <c r="CS195">
        <f t="shared" si="43"/>
        <v>0</v>
      </c>
      <c r="CT195">
        <f t="shared" si="43"/>
        <v>0</v>
      </c>
      <c r="CU195">
        <f t="shared" si="43"/>
        <v>0</v>
      </c>
      <c r="CV195">
        <f t="shared" si="43"/>
        <v>0</v>
      </c>
      <c r="CW195">
        <f t="shared" si="43"/>
        <v>0</v>
      </c>
      <c r="CX195">
        <f t="shared" si="43"/>
        <v>0</v>
      </c>
      <c r="CY195">
        <f t="shared" si="43"/>
        <v>0</v>
      </c>
      <c r="CZ195">
        <f t="shared" si="43"/>
        <v>0</v>
      </c>
      <c r="DA195">
        <f t="shared" si="43"/>
        <v>0</v>
      </c>
      <c r="DB195">
        <f t="shared" si="43"/>
        <v>0</v>
      </c>
      <c r="DC195">
        <f t="shared" si="43"/>
        <v>0</v>
      </c>
      <c r="DD195">
        <f t="shared" si="43"/>
        <v>0</v>
      </c>
      <c r="DE195">
        <f t="shared" si="43"/>
        <v>0</v>
      </c>
      <c r="DF195">
        <f t="shared" si="43"/>
        <v>0</v>
      </c>
      <c r="DG195">
        <f t="shared" si="43"/>
        <v>112</v>
      </c>
      <c r="DH195">
        <f t="shared" si="43"/>
        <v>175</v>
      </c>
      <c r="DI195">
        <f t="shared" si="43"/>
        <v>0</v>
      </c>
      <c r="DJ195">
        <f t="shared" si="43"/>
        <v>130</v>
      </c>
      <c r="DK195">
        <f t="shared" si="43"/>
        <v>359</v>
      </c>
      <c r="DL195">
        <f t="shared" si="43"/>
        <v>119</v>
      </c>
      <c r="DM195">
        <f t="shared" si="43"/>
        <v>226</v>
      </c>
      <c r="DN195">
        <f t="shared" si="43"/>
        <v>61</v>
      </c>
      <c r="DO195">
        <f t="shared" si="43"/>
        <v>215</v>
      </c>
      <c r="DP195">
        <f t="shared" si="43"/>
        <v>0</v>
      </c>
      <c r="DQ195">
        <f t="shared" si="43"/>
        <v>290</v>
      </c>
      <c r="DR195">
        <f t="shared" si="43"/>
        <v>0</v>
      </c>
      <c r="DS195">
        <f t="shared" si="43"/>
        <v>0</v>
      </c>
      <c r="DT195">
        <f t="shared" si="43"/>
        <v>460</v>
      </c>
      <c r="DU195">
        <f t="shared" si="43"/>
        <v>92</v>
      </c>
      <c r="DV195">
        <f t="shared" si="43"/>
        <v>0</v>
      </c>
      <c r="DW195">
        <f t="shared" si="43"/>
        <v>925</v>
      </c>
      <c r="DX195">
        <f t="shared" si="43"/>
        <v>154</v>
      </c>
      <c r="DY195">
        <f t="shared" si="43"/>
        <v>0</v>
      </c>
      <c r="DZ195">
        <f t="shared" ref="DZ195:GK195" si="44">DZ193+DZ194</f>
        <v>0</v>
      </c>
      <c r="EA195">
        <f t="shared" si="44"/>
        <v>381</v>
      </c>
      <c r="EB195">
        <f t="shared" si="44"/>
        <v>0</v>
      </c>
      <c r="EC195">
        <f t="shared" si="44"/>
        <v>28</v>
      </c>
      <c r="ED195">
        <f t="shared" si="44"/>
        <v>78</v>
      </c>
      <c r="EE195">
        <f t="shared" si="44"/>
        <v>264</v>
      </c>
      <c r="EF195">
        <f t="shared" si="44"/>
        <v>84</v>
      </c>
      <c r="EG195">
        <f t="shared" si="44"/>
        <v>87</v>
      </c>
      <c r="EH195">
        <f t="shared" si="44"/>
        <v>191</v>
      </c>
      <c r="EI195">
        <f t="shared" si="44"/>
        <v>269</v>
      </c>
      <c r="EJ195">
        <f t="shared" si="44"/>
        <v>39</v>
      </c>
      <c r="EK195">
        <f t="shared" si="44"/>
        <v>140</v>
      </c>
      <c r="EL195">
        <f t="shared" si="44"/>
        <v>132</v>
      </c>
      <c r="EM195">
        <f t="shared" si="44"/>
        <v>0</v>
      </c>
      <c r="EN195">
        <f t="shared" si="44"/>
        <v>283</v>
      </c>
      <c r="EO195">
        <f t="shared" si="44"/>
        <v>348</v>
      </c>
      <c r="EP195">
        <f t="shared" si="44"/>
        <v>18</v>
      </c>
      <c r="EQ195">
        <f t="shared" si="44"/>
        <v>264</v>
      </c>
      <c r="ER195">
        <f t="shared" si="44"/>
        <v>61</v>
      </c>
      <c r="ES195">
        <f t="shared" si="44"/>
        <v>158</v>
      </c>
      <c r="ET195">
        <f t="shared" si="44"/>
        <v>350</v>
      </c>
      <c r="EU195">
        <f t="shared" si="44"/>
        <v>171</v>
      </c>
      <c r="EV195">
        <f t="shared" si="44"/>
        <v>43</v>
      </c>
      <c r="EW195">
        <f t="shared" si="44"/>
        <v>228</v>
      </c>
      <c r="EX195">
        <f t="shared" si="44"/>
        <v>64</v>
      </c>
      <c r="EY195">
        <f t="shared" si="44"/>
        <v>211</v>
      </c>
      <c r="EZ195">
        <f t="shared" si="44"/>
        <v>16</v>
      </c>
      <c r="FA195">
        <f t="shared" si="44"/>
        <v>231</v>
      </c>
      <c r="FB195">
        <f t="shared" si="44"/>
        <v>0</v>
      </c>
      <c r="FC195">
        <f t="shared" si="44"/>
        <v>0</v>
      </c>
      <c r="FD195">
        <f t="shared" si="44"/>
        <v>0</v>
      </c>
      <c r="FE195">
        <f t="shared" si="44"/>
        <v>0</v>
      </c>
      <c r="FF195">
        <f t="shared" si="44"/>
        <v>0</v>
      </c>
      <c r="FG195">
        <f t="shared" si="44"/>
        <v>44</v>
      </c>
      <c r="FH195">
        <f t="shared" si="44"/>
        <v>75</v>
      </c>
      <c r="FI195">
        <f t="shared" si="44"/>
        <v>250</v>
      </c>
      <c r="FJ195">
        <f t="shared" si="44"/>
        <v>223</v>
      </c>
      <c r="FK195">
        <f t="shared" si="44"/>
        <v>165</v>
      </c>
      <c r="FL195">
        <f t="shared" si="44"/>
        <v>204</v>
      </c>
      <c r="FM195">
        <f t="shared" si="44"/>
        <v>383</v>
      </c>
      <c r="FN195">
        <f t="shared" si="44"/>
        <v>252</v>
      </c>
      <c r="FO195">
        <f t="shared" si="44"/>
        <v>535</v>
      </c>
      <c r="FP195">
        <f t="shared" si="44"/>
        <v>185</v>
      </c>
      <c r="FQ195">
        <f t="shared" si="44"/>
        <v>45</v>
      </c>
      <c r="FR195">
        <f t="shared" si="44"/>
        <v>259</v>
      </c>
      <c r="FS195">
        <f t="shared" si="44"/>
        <v>0</v>
      </c>
      <c r="FT195">
        <f t="shared" si="44"/>
        <v>244</v>
      </c>
      <c r="FU195">
        <f t="shared" si="44"/>
        <v>32</v>
      </c>
      <c r="FV195">
        <f t="shared" si="44"/>
        <v>200</v>
      </c>
      <c r="FW195">
        <f t="shared" si="44"/>
        <v>645</v>
      </c>
      <c r="FX195">
        <f t="shared" si="44"/>
        <v>0</v>
      </c>
      <c r="FY195">
        <f t="shared" si="44"/>
        <v>0</v>
      </c>
      <c r="FZ195">
        <f t="shared" si="44"/>
        <v>0</v>
      </c>
      <c r="GA195">
        <f t="shared" si="44"/>
        <v>158</v>
      </c>
      <c r="GB195">
        <f t="shared" si="44"/>
        <v>355</v>
      </c>
      <c r="GC195">
        <f t="shared" si="44"/>
        <v>249</v>
      </c>
      <c r="GD195">
        <f t="shared" si="44"/>
        <v>1326</v>
      </c>
      <c r="GE195">
        <f t="shared" si="44"/>
        <v>0</v>
      </c>
      <c r="GF195">
        <f t="shared" si="44"/>
        <v>48</v>
      </c>
      <c r="GG195">
        <f t="shared" si="44"/>
        <v>0</v>
      </c>
      <c r="GH195">
        <f t="shared" si="44"/>
        <v>0</v>
      </c>
      <c r="GI195">
        <f t="shared" si="44"/>
        <v>29</v>
      </c>
      <c r="GJ195">
        <f t="shared" si="44"/>
        <v>249</v>
      </c>
      <c r="GK195">
        <f t="shared" si="44"/>
        <v>41</v>
      </c>
      <c r="GL195">
        <f t="shared" ref="GL195:IW195" si="45">GL193+GL194</f>
        <v>105</v>
      </c>
      <c r="GM195">
        <f t="shared" si="45"/>
        <v>0</v>
      </c>
      <c r="GN195">
        <f t="shared" si="45"/>
        <v>0</v>
      </c>
      <c r="GO195">
        <f t="shared" si="45"/>
        <v>139</v>
      </c>
      <c r="GP195">
        <f t="shared" si="45"/>
        <v>77</v>
      </c>
      <c r="GQ195">
        <f t="shared" si="45"/>
        <v>0</v>
      </c>
      <c r="GR195">
        <f t="shared" si="45"/>
        <v>191</v>
      </c>
      <c r="GS195">
        <f t="shared" si="45"/>
        <v>122</v>
      </c>
      <c r="GT195">
        <f t="shared" si="45"/>
        <v>261</v>
      </c>
      <c r="GU195">
        <f t="shared" si="45"/>
        <v>102</v>
      </c>
      <c r="GV195">
        <f t="shared" si="45"/>
        <v>745</v>
      </c>
      <c r="GW195">
        <f t="shared" si="45"/>
        <v>0</v>
      </c>
      <c r="GX195">
        <f t="shared" si="45"/>
        <v>0</v>
      </c>
      <c r="GY195">
        <f t="shared" si="45"/>
        <v>0</v>
      </c>
      <c r="GZ195">
        <f t="shared" si="45"/>
        <v>0</v>
      </c>
      <c r="HA195">
        <f t="shared" si="45"/>
        <v>0</v>
      </c>
      <c r="HB195">
        <f t="shared" si="45"/>
        <v>765</v>
      </c>
      <c r="HC195">
        <f t="shared" si="45"/>
        <v>17</v>
      </c>
      <c r="HD195">
        <f t="shared" si="45"/>
        <v>95</v>
      </c>
      <c r="HE195">
        <f t="shared" si="45"/>
        <v>0</v>
      </c>
      <c r="HF195">
        <f t="shared" si="45"/>
        <v>0</v>
      </c>
      <c r="HG195">
        <f t="shared" si="45"/>
        <v>0</v>
      </c>
      <c r="HH195">
        <f t="shared" si="45"/>
        <v>383</v>
      </c>
      <c r="HI195">
        <f t="shared" si="45"/>
        <v>219</v>
      </c>
      <c r="HJ195">
        <f t="shared" si="45"/>
        <v>200</v>
      </c>
      <c r="HK195">
        <f t="shared" si="45"/>
        <v>243</v>
      </c>
      <c r="HL195">
        <f t="shared" si="45"/>
        <v>121</v>
      </c>
      <c r="HM195">
        <f t="shared" si="45"/>
        <v>174</v>
      </c>
      <c r="HN195">
        <f t="shared" si="45"/>
        <v>441</v>
      </c>
      <c r="HO195">
        <f t="shared" si="45"/>
        <v>707</v>
      </c>
      <c r="HP195">
        <f t="shared" si="45"/>
        <v>308</v>
      </c>
      <c r="HQ195">
        <f t="shared" si="45"/>
        <v>113</v>
      </c>
      <c r="HR195">
        <f t="shared" si="45"/>
        <v>51</v>
      </c>
      <c r="HS195">
        <f t="shared" si="45"/>
        <v>131</v>
      </c>
      <c r="HT195">
        <f t="shared" si="45"/>
        <v>224</v>
      </c>
      <c r="HU195">
        <f t="shared" si="45"/>
        <v>202</v>
      </c>
      <c r="HV195">
        <f t="shared" si="45"/>
        <v>141</v>
      </c>
      <c r="HW195">
        <f t="shared" si="45"/>
        <v>92</v>
      </c>
      <c r="HX195">
        <f t="shared" si="45"/>
        <v>191</v>
      </c>
      <c r="HY195">
        <f t="shared" si="45"/>
        <v>65</v>
      </c>
      <c r="HZ195">
        <f t="shared" si="45"/>
        <v>24</v>
      </c>
      <c r="IA195">
        <f t="shared" si="45"/>
        <v>191</v>
      </c>
      <c r="IB195">
        <f t="shared" si="45"/>
        <v>59</v>
      </c>
      <c r="IC195">
        <f t="shared" si="45"/>
        <v>0</v>
      </c>
      <c r="ID195">
        <f t="shared" si="45"/>
        <v>81</v>
      </c>
      <c r="IE195">
        <f t="shared" si="45"/>
        <v>0</v>
      </c>
      <c r="IF195">
        <f t="shared" si="45"/>
        <v>0</v>
      </c>
      <c r="IG195">
        <f t="shared" si="45"/>
        <v>49</v>
      </c>
      <c r="IH195">
        <f t="shared" si="45"/>
        <v>419</v>
      </c>
      <c r="II195">
        <f t="shared" si="45"/>
        <v>55</v>
      </c>
      <c r="IJ195">
        <f t="shared" si="45"/>
        <v>197</v>
      </c>
      <c r="IK195">
        <f t="shared" si="45"/>
        <v>125</v>
      </c>
      <c r="IL195">
        <f t="shared" si="45"/>
        <v>547</v>
      </c>
      <c r="IM195">
        <f t="shared" si="45"/>
        <v>96</v>
      </c>
      <c r="IN195">
        <f t="shared" si="45"/>
        <v>138</v>
      </c>
      <c r="IO195">
        <f t="shared" si="45"/>
        <v>321</v>
      </c>
      <c r="IP195">
        <f t="shared" si="45"/>
        <v>483</v>
      </c>
      <c r="IQ195">
        <f t="shared" si="45"/>
        <v>323</v>
      </c>
      <c r="IR195">
        <f t="shared" si="45"/>
        <v>107</v>
      </c>
      <c r="IS195">
        <f t="shared" si="45"/>
        <v>288</v>
      </c>
      <c r="IT195">
        <f t="shared" si="45"/>
        <v>183</v>
      </c>
      <c r="IU195">
        <f t="shared" si="45"/>
        <v>264</v>
      </c>
      <c r="IV195">
        <f t="shared" si="45"/>
        <v>71</v>
      </c>
      <c r="IW195">
        <f t="shared" si="45"/>
        <v>101</v>
      </c>
      <c r="IX195">
        <f t="shared" ref="IX195:LI195" si="46">IX193+IX194</f>
        <v>33</v>
      </c>
      <c r="IY195">
        <f t="shared" si="46"/>
        <v>0</v>
      </c>
      <c r="IZ195">
        <f t="shared" si="46"/>
        <v>0</v>
      </c>
      <c r="JA195">
        <f t="shared" si="46"/>
        <v>0</v>
      </c>
      <c r="JB195">
        <f t="shared" si="46"/>
        <v>0</v>
      </c>
      <c r="JC195">
        <f t="shared" si="46"/>
        <v>410</v>
      </c>
      <c r="JD195">
        <f t="shared" si="46"/>
        <v>58</v>
      </c>
      <c r="JE195">
        <f t="shared" si="46"/>
        <v>280</v>
      </c>
      <c r="JF195">
        <f t="shared" si="46"/>
        <v>462</v>
      </c>
      <c r="JG195">
        <f t="shared" si="46"/>
        <v>128</v>
      </c>
      <c r="JH195">
        <f t="shared" si="46"/>
        <v>102</v>
      </c>
      <c r="JI195">
        <f t="shared" si="46"/>
        <v>589</v>
      </c>
      <c r="JJ195">
        <f t="shared" si="46"/>
        <v>565</v>
      </c>
      <c r="JK195">
        <f t="shared" si="46"/>
        <v>246</v>
      </c>
      <c r="JL195">
        <f t="shared" si="46"/>
        <v>322</v>
      </c>
      <c r="JM195">
        <f t="shared" si="46"/>
        <v>221</v>
      </c>
      <c r="JN195">
        <f t="shared" si="46"/>
        <v>380</v>
      </c>
      <c r="JO195">
        <f t="shared" si="46"/>
        <v>341</v>
      </c>
      <c r="JP195">
        <f t="shared" si="46"/>
        <v>393</v>
      </c>
      <c r="JQ195">
        <f t="shared" si="46"/>
        <v>390</v>
      </c>
      <c r="JR195">
        <f t="shared" si="46"/>
        <v>97</v>
      </c>
      <c r="JS195">
        <f t="shared" si="46"/>
        <v>752</v>
      </c>
      <c r="JT195">
        <f t="shared" si="46"/>
        <v>373</v>
      </c>
      <c r="JU195">
        <f t="shared" si="46"/>
        <v>358</v>
      </c>
      <c r="JV195">
        <f t="shared" si="46"/>
        <v>519</v>
      </c>
      <c r="JW195">
        <f t="shared" si="46"/>
        <v>855</v>
      </c>
      <c r="JX195">
        <f t="shared" si="46"/>
        <v>50</v>
      </c>
      <c r="JY195">
        <f t="shared" si="46"/>
        <v>471</v>
      </c>
      <c r="JZ195">
        <f t="shared" si="46"/>
        <v>13</v>
      </c>
      <c r="KA195">
        <f t="shared" si="46"/>
        <v>0</v>
      </c>
      <c r="KB195">
        <f t="shared" si="46"/>
        <v>269</v>
      </c>
      <c r="KC195">
        <f t="shared" si="46"/>
        <v>0</v>
      </c>
      <c r="KD195">
        <f t="shared" si="46"/>
        <v>0</v>
      </c>
      <c r="KE195">
        <f t="shared" si="46"/>
        <v>360</v>
      </c>
      <c r="KF195">
        <f t="shared" si="46"/>
        <v>540</v>
      </c>
      <c r="KG195">
        <f t="shared" si="46"/>
        <v>0</v>
      </c>
      <c r="KH195">
        <f t="shared" si="46"/>
        <v>0</v>
      </c>
      <c r="KI195">
        <f t="shared" si="46"/>
        <v>119</v>
      </c>
      <c r="KJ195">
        <f t="shared" si="46"/>
        <v>64</v>
      </c>
      <c r="KK195">
        <f t="shared" si="46"/>
        <v>35</v>
      </c>
      <c r="KL195">
        <f t="shared" si="46"/>
        <v>93</v>
      </c>
      <c r="KM195">
        <f t="shared" si="46"/>
        <v>322</v>
      </c>
      <c r="KN195">
        <f t="shared" si="46"/>
        <v>333</v>
      </c>
      <c r="KO195">
        <f t="shared" si="46"/>
        <v>24</v>
      </c>
      <c r="KP195">
        <f t="shared" si="46"/>
        <v>87</v>
      </c>
      <c r="KQ195">
        <f t="shared" si="46"/>
        <v>124</v>
      </c>
      <c r="KR195">
        <f t="shared" si="46"/>
        <v>0</v>
      </c>
      <c r="KS195">
        <f t="shared" si="46"/>
        <v>0</v>
      </c>
      <c r="KT195">
        <f t="shared" si="46"/>
        <v>0</v>
      </c>
      <c r="KU195">
        <f t="shared" si="46"/>
        <v>65</v>
      </c>
      <c r="KV195">
        <f t="shared" si="46"/>
        <v>190</v>
      </c>
      <c r="KW195">
        <f t="shared" si="46"/>
        <v>0</v>
      </c>
      <c r="KX195">
        <f t="shared" si="46"/>
        <v>38</v>
      </c>
      <c r="KY195">
        <f t="shared" si="46"/>
        <v>0</v>
      </c>
      <c r="KZ195">
        <f t="shared" si="46"/>
        <v>0</v>
      </c>
      <c r="LA195">
        <f t="shared" si="46"/>
        <v>25</v>
      </c>
      <c r="LB195">
        <f t="shared" si="46"/>
        <v>363</v>
      </c>
      <c r="LC195">
        <f t="shared" si="46"/>
        <v>249</v>
      </c>
      <c r="LD195">
        <f t="shared" si="46"/>
        <v>258</v>
      </c>
      <c r="LE195">
        <f t="shared" si="46"/>
        <v>0</v>
      </c>
      <c r="LF195">
        <f t="shared" si="46"/>
        <v>244</v>
      </c>
      <c r="LG195">
        <f t="shared" si="46"/>
        <v>1287</v>
      </c>
      <c r="LH195">
        <f t="shared" si="46"/>
        <v>0</v>
      </c>
      <c r="LI195">
        <f t="shared" si="46"/>
        <v>82</v>
      </c>
      <c r="LJ195">
        <f t="shared" ref="LJ195:NU195" si="47">LJ193+LJ194</f>
        <v>916</v>
      </c>
      <c r="LK195">
        <f t="shared" si="47"/>
        <v>0</v>
      </c>
      <c r="LL195">
        <f t="shared" si="47"/>
        <v>38</v>
      </c>
      <c r="LM195">
        <f t="shared" si="47"/>
        <v>0</v>
      </c>
      <c r="LN195">
        <f t="shared" si="47"/>
        <v>51</v>
      </c>
      <c r="LO195">
        <f t="shared" si="47"/>
        <v>762</v>
      </c>
      <c r="LP195">
        <f t="shared" si="47"/>
        <v>278</v>
      </c>
      <c r="LQ195">
        <f t="shared" si="47"/>
        <v>0</v>
      </c>
      <c r="LR195">
        <f t="shared" si="47"/>
        <v>71</v>
      </c>
      <c r="LS195">
        <f t="shared" si="47"/>
        <v>170</v>
      </c>
      <c r="LT195">
        <f t="shared" si="47"/>
        <v>0</v>
      </c>
      <c r="LU195">
        <f t="shared" si="47"/>
        <v>466</v>
      </c>
      <c r="LV195">
        <f t="shared" si="47"/>
        <v>0</v>
      </c>
      <c r="LW195">
        <f t="shared" si="47"/>
        <v>0</v>
      </c>
      <c r="LX195">
        <f t="shared" si="47"/>
        <v>0</v>
      </c>
      <c r="LY195">
        <f t="shared" si="47"/>
        <v>214</v>
      </c>
      <c r="LZ195">
        <f t="shared" si="47"/>
        <v>0</v>
      </c>
      <c r="MA195">
        <f t="shared" si="47"/>
        <v>77</v>
      </c>
      <c r="MB195">
        <f t="shared" si="47"/>
        <v>14</v>
      </c>
      <c r="MC195">
        <f t="shared" si="47"/>
        <v>23</v>
      </c>
      <c r="MD195">
        <f t="shared" si="47"/>
        <v>0</v>
      </c>
      <c r="ME195">
        <f t="shared" si="47"/>
        <v>34</v>
      </c>
      <c r="MF195">
        <f t="shared" si="47"/>
        <v>380</v>
      </c>
      <c r="MG195">
        <f t="shared" si="47"/>
        <v>92</v>
      </c>
      <c r="MH195">
        <f t="shared" si="47"/>
        <v>0</v>
      </c>
      <c r="MI195">
        <f t="shared" si="47"/>
        <v>0</v>
      </c>
      <c r="MJ195">
        <f t="shared" si="47"/>
        <v>0</v>
      </c>
      <c r="MK195">
        <f t="shared" si="47"/>
        <v>0</v>
      </c>
      <c r="ML195">
        <f t="shared" si="47"/>
        <v>467</v>
      </c>
      <c r="MM195">
        <f t="shared" si="47"/>
        <v>435</v>
      </c>
      <c r="MN195">
        <f t="shared" si="47"/>
        <v>597</v>
      </c>
      <c r="MO195">
        <f t="shared" si="47"/>
        <v>1070</v>
      </c>
      <c r="MP195">
        <f t="shared" si="47"/>
        <v>214</v>
      </c>
      <c r="MQ195">
        <f t="shared" si="47"/>
        <v>246</v>
      </c>
      <c r="MR195">
        <f t="shared" si="47"/>
        <v>321</v>
      </c>
      <c r="MS195">
        <f t="shared" si="47"/>
        <v>0</v>
      </c>
      <c r="MT195">
        <f t="shared" si="47"/>
        <v>0</v>
      </c>
      <c r="MU195">
        <f t="shared" si="47"/>
        <v>85</v>
      </c>
      <c r="MV195">
        <f t="shared" si="47"/>
        <v>64</v>
      </c>
      <c r="MW195">
        <f t="shared" si="47"/>
        <v>41</v>
      </c>
      <c r="MX195">
        <f t="shared" si="47"/>
        <v>39</v>
      </c>
      <c r="MY195">
        <f t="shared" si="47"/>
        <v>200</v>
      </c>
      <c r="MZ195">
        <f t="shared" si="47"/>
        <v>136</v>
      </c>
      <c r="NA195">
        <f t="shared" si="47"/>
        <v>30</v>
      </c>
      <c r="NB195">
        <f t="shared" si="47"/>
        <v>0</v>
      </c>
      <c r="NC195">
        <f t="shared" si="47"/>
        <v>76</v>
      </c>
      <c r="ND195">
        <f t="shared" si="47"/>
        <v>0</v>
      </c>
      <c r="NE195">
        <f t="shared" si="47"/>
        <v>0</v>
      </c>
      <c r="NF195">
        <f t="shared" si="47"/>
        <v>47</v>
      </c>
      <c r="NG195">
        <f t="shared" si="47"/>
        <v>277</v>
      </c>
      <c r="NH195">
        <f t="shared" si="47"/>
        <v>0</v>
      </c>
      <c r="NI195">
        <f t="shared" si="47"/>
        <v>0</v>
      </c>
      <c r="NJ195">
        <f t="shared" si="47"/>
        <v>240</v>
      </c>
      <c r="NK195">
        <f t="shared" si="47"/>
        <v>39</v>
      </c>
      <c r="NL195">
        <f t="shared" si="47"/>
        <v>57</v>
      </c>
      <c r="NM195">
        <f t="shared" si="47"/>
        <v>81</v>
      </c>
      <c r="NN195">
        <f t="shared" si="47"/>
        <v>56</v>
      </c>
      <c r="NO195">
        <f t="shared" si="47"/>
        <v>107</v>
      </c>
      <c r="NP195">
        <f t="shared" si="47"/>
        <v>392</v>
      </c>
      <c r="NQ195">
        <f t="shared" si="47"/>
        <v>0</v>
      </c>
      <c r="NR195">
        <f t="shared" si="47"/>
        <v>52</v>
      </c>
      <c r="NS195">
        <f t="shared" si="47"/>
        <v>0</v>
      </c>
      <c r="NT195">
        <f t="shared" si="47"/>
        <v>0</v>
      </c>
      <c r="NU195">
        <f t="shared" si="47"/>
        <v>728</v>
      </c>
      <c r="NV195">
        <f t="shared" ref="NV195:QG195" si="48">NV193+NV194</f>
        <v>177</v>
      </c>
      <c r="NW195">
        <f t="shared" si="48"/>
        <v>57</v>
      </c>
      <c r="NX195">
        <f t="shared" si="48"/>
        <v>248</v>
      </c>
      <c r="NY195">
        <f t="shared" si="48"/>
        <v>0</v>
      </c>
      <c r="NZ195">
        <f t="shared" si="48"/>
        <v>0</v>
      </c>
      <c r="OA195">
        <f t="shared" si="48"/>
        <v>273</v>
      </c>
      <c r="OB195">
        <f t="shared" si="48"/>
        <v>0</v>
      </c>
      <c r="OC195">
        <f t="shared" si="48"/>
        <v>730</v>
      </c>
      <c r="OD195">
        <f t="shared" si="48"/>
        <v>56</v>
      </c>
      <c r="OE195">
        <f t="shared" si="48"/>
        <v>24</v>
      </c>
      <c r="OF195">
        <f t="shared" si="48"/>
        <v>232</v>
      </c>
      <c r="OG195">
        <f t="shared" si="48"/>
        <v>431</v>
      </c>
      <c r="OH195">
        <f t="shared" si="48"/>
        <v>102</v>
      </c>
      <c r="OI195">
        <f t="shared" si="48"/>
        <v>34</v>
      </c>
      <c r="OJ195">
        <f t="shared" si="48"/>
        <v>121</v>
      </c>
      <c r="OK195">
        <f t="shared" si="48"/>
        <v>0</v>
      </c>
      <c r="OL195">
        <f t="shared" si="48"/>
        <v>0</v>
      </c>
      <c r="OM195">
        <f t="shared" si="48"/>
        <v>368</v>
      </c>
      <c r="ON195">
        <f t="shared" si="48"/>
        <v>24</v>
      </c>
      <c r="OO195">
        <f t="shared" si="48"/>
        <v>50</v>
      </c>
      <c r="OP195">
        <f t="shared" si="48"/>
        <v>19</v>
      </c>
      <c r="OQ195">
        <f t="shared" si="48"/>
        <v>632</v>
      </c>
      <c r="OR195">
        <f t="shared" si="48"/>
        <v>201</v>
      </c>
      <c r="OS195">
        <f t="shared" si="48"/>
        <v>495</v>
      </c>
      <c r="OT195">
        <f t="shared" si="48"/>
        <v>201</v>
      </c>
      <c r="OU195">
        <f t="shared" si="48"/>
        <v>107</v>
      </c>
      <c r="OW195" s="160">
        <f t="shared" si="41"/>
        <v>72677</v>
      </c>
      <c r="OX195" s="169"/>
      <c r="OZ195" s="169"/>
      <c r="PA195" s="146"/>
      <c r="PB195" s="146"/>
      <c r="PC195" s="146"/>
      <c r="PD195" s="146"/>
      <c r="PE195" s="146"/>
      <c r="PF195" s="146"/>
      <c r="PG195" s="146"/>
      <c r="PH195" s="146"/>
      <c r="PI195" s="146"/>
      <c r="PJ195" s="146"/>
      <c r="PK195" s="146"/>
      <c r="PL195" s="146"/>
      <c r="PM195" s="146"/>
      <c r="PN195" s="146"/>
      <c r="PO195" s="146"/>
      <c r="PP195" s="146"/>
      <c r="PQ195" s="146"/>
      <c r="PR195" s="146"/>
      <c r="PS195" s="146"/>
      <c r="PT195" s="146"/>
      <c r="PU195" s="146"/>
    </row>
    <row r="196" spans="1:438">
      <c r="A196" s="143" t="s">
        <v>1325</v>
      </c>
      <c r="MM196"/>
      <c r="OW196" s="160"/>
      <c r="OX196" s="169"/>
      <c r="OZ196" s="169"/>
      <c r="PA196" s="146"/>
      <c r="PB196" s="146"/>
      <c r="PC196" s="146"/>
      <c r="PD196" s="146"/>
      <c r="PE196" s="146"/>
      <c r="PF196" s="146"/>
      <c r="PG196" s="146"/>
      <c r="PH196" s="146"/>
      <c r="PI196" s="146"/>
      <c r="PJ196" s="146"/>
      <c r="PK196" s="146"/>
      <c r="PL196" s="146"/>
      <c r="PM196" s="146"/>
      <c r="PN196" s="146"/>
      <c r="PO196" s="146"/>
      <c r="PP196" s="146"/>
      <c r="PQ196" s="146"/>
      <c r="PR196" s="146"/>
      <c r="PS196" s="146"/>
      <c r="PT196" s="146"/>
      <c r="PU196" s="146"/>
    </row>
    <row r="197" spans="1:438" s="157" customFormat="1">
      <c r="MM197" s="158"/>
      <c r="OV197" s="3"/>
      <c r="OW197" s="159"/>
      <c r="OX197" s="161"/>
      <c r="OY197" s="166"/>
      <c r="OZ197" s="161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</row>
    <row r="198" spans="1:438" ht="34">
      <c r="A198" s="88" t="s">
        <v>1298</v>
      </c>
      <c r="B198" s="64">
        <f>B18+B31+B32+B36+B53+B55</f>
        <v>290733</v>
      </c>
      <c r="C198" s="64">
        <f t="shared" ref="C198:BN198" si="49">C18+C31+C32+C36+C53+C55</f>
        <v>2064523</v>
      </c>
      <c r="D198" s="64">
        <f t="shared" si="49"/>
        <v>640023</v>
      </c>
      <c r="E198" s="64">
        <f t="shared" si="49"/>
        <v>3592504</v>
      </c>
      <c r="F198" s="64">
        <f t="shared" si="49"/>
        <v>1631619</v>
      </c>
      <c r="G198" s="64">
        <f t="shared" si="49"/>
        <v>2802231</v>
      </c>
      <c r="H198" s="64">
        <f t="shared" si="49"/>
        <v>2678729</v>
      </c>
      <c r="I198" s="64">
        <f t="shared" si="49"/>
        <v>414025</v>
      </c>
      <c r="J198" s="64">
        <f t="shared" si="49"/>
        <v>711012</v>
      </c>
      <c r="K198" s="64">
        <f t="shared" si="49"/>
        <v>574716</v>
      </c>
      <c r="L198" s="64">
        <f t="shared" si="49"/>
        <v>1144532</v>
      </c>
      <c r="M198" s="64">
        <f t="shared" si="49"/>
        <v>1866412</v>
      </c>
      <c r="N198" s="64">
        <f t="shared" si="49"/>
        <v>207140</v>
      </c>
      <c r="O198" s="64">
        <f t="shared" si="49"/>
        <v>16147</v>
      </c>
      <c r="P198" s="64">
        <f t="shared" si="49"/>
        <v>53853</v>
      </c>
      <c r="Q198" s="64">
        <f t="shared" si="49"/>
        <v>411152</v>
      </c>
      <c r="R198" s="64">
        <f t="shared" si="49"/>
        <v>1671463</v>
      </c>
      <c r="S198" s="64">
        <f t="shared" si="49"/>
        <v>2830643</v>
      </c>
      <c r="T198" s="64">
        <f t="shared" si="49"/>
        <v>1100636</v>
      </c>
      <c r="U198" s="64">
        <f t="shared" si="49"/>
        <v>569883</v>
      </c>
      <c r="V198" s="64">
        <f t="shared" si="49"/>
        <v>804827</v>
      </c>
      <c r="W198" s="64">
        <f t="shared" si="49"/>
        <v>698026</v>
      </c>
      <c r="X198" s="64">
        <f t="shared" si="49"/>
        <v>523381</v>
      </c>
      <c r="Y198" s="64">
        <f t="shared" si="49"/>
        <v>1273579</v>
      </c>
      <c r="Z198" s="64">
        <f t="shared" si="49"/>
        <v>1215306</v>
      </c>
      <c r="AA198" s="64">
        <f t="shared" si="49"/>
        <v>1052462</v>
      </c>
      <c r="AB198" s="64">
        <f t="shared" si="49"/>
        <v>1270402</v>
      </c>
      <c r="AC198" s="64">
        <f t="shared" si="49"/>
        <v>1096590</v>
      </c>
      <c r="AD198" s="64">
        <f t="shared" si="49"/>
        <v>27750821</v>
      </c>
      <c r="AE198" s="64">
        <f t="shared" si="49"/>
        <v>29102166</v>
      </c>
      <c r="AF198" s="64">
        <f t="shared" si="49"/>
        <v>1125227</v>
      </c>
      <c r="AG198" s="64">
        <f t="shared" si="49"/>
        <v>3650013</v>
      </c>
      <c r="AH198" s="64">
        <f t="shared" si="49"/>
        <v>2294115</v>
      </c>
      <c r="AI198" s="64">
        <f t="shared" si="49"/>
        <v>2189450</v>
      </c>
      <c r="AJ198" s="64">
        <f t="shared" si="49"/>
        <v>2209795</v>
      </c>
      <c r="AK198" s="64">
        <f t="shared" si="49"/>
        <v>2570629</v>
      </c>
      <c r="AL198" s="64">
        <f t="shared" si="49"/>
        <v>3262579</v>
      </c>
      <c r="AM198" s="64">
        <f t="shared" si="49"/>
        <v>3443199</v>
      </c>
      <c r="AN198" s="64">
        <f t="shared" si="49"/>
        <v>4176469</v>
      </c>
      <c r="AO198" s="64">
        <f t="shared" si="49"/>
        <v>2070137</v>
      </c>
      <c r="AP198" s="64">
        <f t="shared" si="49"/>
        <v>2104809</v>
      </c>
      <c r="AQ198" s="64">
        <f t="shared" si="49"/>
        <v>3178619</v>
      </c>
      <c r="AR198" s="64">
        <f t="shared" si="49"/>
        <v>2810030</v>
      </c>
      <c r="AS198" s="64">
        <f t="shared" si="49"/>
        <v>2075539</v>
      </c>
      <c r="AT198" s="64">
        <f t="shared" si="49"/>
        <v>3655044</v>
      </c>
      <c r="AU198" s="64">
        <f t="shared" si="49"/>
        <v>2524421</v>
      </c>
      <c r="AV198" s="64">
        <f t="shared" si="49"/>
        <v>2171914</v>
      </c>
      <c r="AW198" s="64">
        <f t="shared" si="49"/>
        <v>2808417</v>
      </c>
      <c r="AX198" s="64">
        <f t="shared" si="49"/>
        <v>2358143</v>
      </c>
      <c r="AY198" s="64">
        <f t="shared" si="49"/>
        <v>4353158</v>
      </c>
      <c r="AZ198" s="64">
        <f t="shared" si="49"/>
        <v>4057658</v>
      </c>
      <c r="BA198" s="64">
        <f t="shared" si="49"/>
        <v>3940726</v>
      </c>
      <c r="BB198" s="64">
        <f t="shared" si="49"/>
        <v>371220</v>
      </c>
      <c r="BC198" s="64">
        <f t="shared" si="49"/>
        <v>775266</v>
      </c>
      <c r="BD198" s="64">
        <f t="shared" si="49"/>
        <v>1698028</v>
      </c>
      <c r="BE198" s="64">
        <f t="shared" si="49"/>
        <v>980334</v>
      </c>
      <c r="BF198" s="64">
        <f t="shared" si="49"/>
        <v>1795861</v>
      </c>
      <c r="BG198" s="64">
        <f t="shared" si="49"/>
        <v>1315748</v>
      </c>
      <c r="BH198" s="64">
        <f t="shared" si="49"/>
        <v>2651080</v>
      </c>
      <c r="BI198" s="64">
        <f t="shared" si="49"/>
        <v>347156</v>
      </c>
      <c r="BJ198" s="64">
        <f t="shared" si="49"/>
        <v>6451389</v>
      </c>
      <c r="BK198" s="64">
        <f t="shared" si="49"/>
        <v>12462542</v>
      </c>
      <c r="BL198" s="64">
        <f t="shared" si="49"/>
        <v>1198352</v>
      </c>
      <c r="BM198" s="64">
        <f t="shared" si="49"/>
        <v>307938</v>
      </c>
      <c r="BN198" s="64">
        <f t="shared" si="49"/>
        <v>2037514</v>
      </c>
      <c r="BO198" s="64">
        <f t="shared" ref="BO198:DZ198" si="50">BO18+BO31+BO32+BO36+BO53+BO55</f>
        <v>4671324</v>
      </c>
      <c r="BP198" s="64">
        <f t="shared" si="50"/>
        <v>1249291</v>
      </c>
      <c r="BQ198" s="64">
        <f t="shared" si="50"/>
        <v>1802800</v>
      </c>
      <c r="BR198" s="64">
        <f t="shared" si="50"/>
        <v>1412787</v>
      </c>
      <c r="BS198" s="64">
        <f t="shared" si="50"/>
        <v>1657407</v>
      </c>
      <c r="BT198" s="64">
        <f t="shared" si="50"/>
        <v>775198</v>
      </c>
      <c r="BU198" s="64">
        <f t="shared" si="50"/>
        <v>2865280</v>
      </c>
      <c r="BV198" s="64">
        <f t="shared" si="50"/>
        <v>1860305</v>
      </c>
      <c r="BW198" s="64">
        <f t="shared" si="50"/>
        <v>2063407</v>
      </c>
      <c r="BX198" s="64">
        <f t="shared" si="50"/>
        <v>535322</v>
      </c>
      <c r="BY198" s="64">
        <f t="shared" si="50"/>
        <v>1287838</v>
      </c>
      <c r="BZ198" s="64">
        <f t="shared" si="50"/>
        <v>1004272</v>
      </c>
      <c r="CA198" s="64">
        <f t="shared" si="50"/>
        <v>1673888</v>
      </c>
      <c r="CB198" s="64">
        <f t="shared" si="50"/>
        <v>378822</v>
      </c>
      <c r="CC198" s="64">
        <f t="shared" si="50"/>
        <v>653241</v>
      </c>
      <c r="CD198" s="64">
        <f t="shared" si="50"/>
        <v>477093</v>
      </c>
      <c r="CE198" s="64">
        <f t="shared" si="50"/>
        <v>2130357</v>
      </c>
      <c r="CF198" s="64">
        <f t="shared" si="50"/>
        <v>2682829</v>
      </c>
      <c r="CG198" s="64">
        <f t="shared" si="50"/>
        <v>1487131</v>
      </c>
      <c r="CH198" s="64">
        <f t="shared" si="50"/>
        <v>3675618</v>
      </c>
      <c r="CI198" s="64">
        <f t="shared" si="50"/>
        <v>2887575</v>
      </c>
      <c r="CJ198" s="64">
        <f t="shared" si="50"/>
        <v>4291534</v>
      </c>
      <c r="CK198" s="64">
        <f t="shared" si="50"/>
        <v>2760212</v>
      </c>
      <c r="CL198" s="64">
        <f t="shared" si="50"/>
        <v>4671566</v>
      </c>
      <c r="CM198" s="64">
        <f t="shared" si="50"/>
        <v>3293807</v>
      </c>
      <c r="CN198" s="64">
        <f t="shared" si="50"/>
        <v>1636855</v>
      </c>
      <c r="CO198" s="64">
        <f t="shared" si="50"/>
        <v>2140456</v>
      </c>
      <c r="CP198" s="64">
        <f t="shared" si="50"/>
        <v>2295947</v>
      </c>
      <c r="CQ198" s="64">
        <f t="shared" si="50"/>
        <v>2478812</v>
      </c>
      <c r="CR198" s="64">
        <f t="shared" si="50"/>
        <v>2840237</v>
      </c>
      <c r="CS198" s="64">
        <f t="shared" si="50"/>
        <v>3637199</v>
      </c>
      <c r="CT198" s="64">
        <f t="shared" si="50"/>
        <v>2898672</v>
      </c>
      <c r="CU198" s="64">
        <f t="shared" si="50"/>
        <v>3363974</v>
      </c>
      <c r="CV198" s="64">
        <f t="shared" si="50"/>
        <v>3990737</v>
      </c>
      <c r="CW198" s="64">
        <f t="shared" si="50"/>
        <v>3112847</v>
      </c>
      <c r="CX198" s="64">
        <f t="shared" si="50"/>
        <v>2114282</v>
      </c>
      <c r="CY198" s="64">
        <f t="shared" si="50"/>
        <v>1199523</v>
      </c>
      <c r="CZ198" s="64">
        <f t="shared" si="50"/>
        <v>2458066</v>
      </c>
      <c r="DA198" s="64">
        <f t="shared" si="50"/>
        <v>3328759</v>
      </c>
      <c r="DB198" s="64">
        <f t="shared" si="50"/>
        <v>3114502</v>
      </c>
      <c r="DC198" s="64">
        <f t="shared" si="50"/>
        <v>3219556</v>
      </c>
      <c r="DD198" s="64">
        <f t="shared" si="50"/>
        <v>2033878</v>
      </c>
      <c r="DE198" s="64">
        <f t="shared" si="50"/>
        <v>5680994</v>
      </c>
      <c r="DF198" s="64">
        <f t="shared" si="50"/>
        <v>449075</v>
      </c>
      <c r="DG198" s="64">
        <f t="shared" si="50"/>
        <v>1198293</v>
      </c>
      <c r="DH198" s="64">
        <f t="shared" si="50"/>
        <v>1346312</v>
      </c>
      <c r="DI198" s="64">
        <f t="shared" si="50"/>
        <v>990351</v>
      </c>
      <c r="DJ198" s="64">
        <f t="shared" si="50"/>
        <v>1075321</v>
      </c>
      <c r="DK198" s="64">
        <f t="shared" si="50"/>
        <v>2707821</v>
      </c>
      <c r="DL198" s="64">
        <f t="shared" si="50"/>
        <v>612369</v>
      </c>
      <c r="DM198" s="64">
        <f t="shared" si="50"/>
        <v>1561917</v>
      </c>
      <c r="DN198" s="64">
        <f t="shared" si="50"/>
        <v>1198035</v>
      </c>
      <c r="DO198" s="64">
        <f t="shared" si="50"/>
        <v>2278253</v>
      </c>
      <c r="DP198" s="64">
        <f t="shared" si="50"/>
        <v>2242110</v>
      </c>
      <c r="DQ198" s="64">
        <f t="shared" si="50"/>
        <v>1374349</v>
      </c>
      <c r="DR198" s="64">
        <f t="shared" si="50"/>
        <v>505310</v>
      </c>
      <c r="DS198" s="64">
        <f t="shared" si="50"/>
        <v>225486</v>
      </c>
      <c r="DT198" s="64">
        <f t="shared" si="50"/>
        <v>1519957</v>
      </c>
      <c r="DU198" s="64">
        <f t="shared" si="50"/>
        <v>745062</v>
      </c>
      <c r="DV198" s="64">
        <f t="shared" si="50"/>
        <v>381676</v>
      </c>
      <c r="DW198" s="64">
        <f t="shared" si="50"/>
        <v>4469445</v>
      </c>
      <c r="DX198" s="64">
        <f t="shared" si="50"/>
        <v>2240468</v>
      </c>
      <c r="DY198" s="64">
        <f t="shared" si="50"/>
        <v>1088155</v>
      </c>
      <c r="DZ198" s="64">
        <f t="shared" si="50"/>
        <v>3469794</v>
      </c>
      <c r="EA198" s="64">
        <f t="shared" ref="EA198:GL198" si="51">EA18+EA31+EA32+EA36+EA53+EA55</f>
        <v>2392887</v>
      </c>
      <c r="EB198" s="64">
        <f t="shared" si="51"/>
        <v>1764003</v>
      </c>
      <c r="EC198" s="64">
        <f t="shared" si="51"/>
        <v>1586145</v>
      </c>
      <c r="ED198" s="64">
        <f t="shared" si="51"/>
        <v>445032</v>
      </c>
      <c r="EE198" s="64">
        <f t="shared" si="51"/>
        <v>754541</v>
      </c>
      <c r="EF198" s="64">
        <f t="shared" si="51"/>
        <v>859381</v>
      </c>
      <c r="EG198" s="64">
        <f t="shared" si="51"/>
        <v>622019</v>
      </c>
      <c r="EH198" s="64">
        <f t="shared" si="51"/>
        <v>609819</v>
      </c>
      <c r="EI198" s="64">
        <f t="shared" si="51"/>
        <v>1410785</v>
      </c>
      <c r="EJ198" s="64">
        <f t="shared" si="51"/>
        <v>535255</v>
      </c>
      <c r="EK198" s="64">
        <f t="shared" si="51"/>
        <v>901526</v>
      </c>
      <c r="EL198" s="64">
        <f t="shared" si="51"/>
        <v>506356</v>
      </c>
      <c r="EM198" s="64">
        <f t="shared" si="51"/>
        <v>1101007</v>
      </c>
      <c r="EN198" s="64">
        <f t="shared" si="51"/>
        <v>2027482</v>
      </c>
      <c r="EO198" s="64">
        <f t="shared" si="51"/>
        <v>3456946</v>
      </c>
      <c r="EP198" s="64">
        <f t="shared" si="51"/>
        <v>1658515</v>
      </c>
      <c r="EQ198" s="64">
        <f t="shared" si="51"/>
        <v>1860262</v>
      </c>
      <c r="ER198" s="64">
        <f t="shared" si="51"/>
        <v>629494</v>
      </c>
      <c r="ES198" s="64">
        <f t="shared" si="51"/>
        <v>956807</v>
      </c>
      <c r="ET198" s="64">
        <f t="shared" si="51"/>
        <v>3014660</v>
      </c>
      <c r="EU198" s="64">
        <f t="shared" si="51"/>
        <v>834366</v>
      </c>
      <c r="EV198" s="64">
        <f t="shared" si="51"/>
        <v>232238</v>
      </c>
      <c r="EW198" s="64">
        <f t="shared" si="51"/>
        <v>1599734</v>
      </c>
      <c r="EX198" s="64">
        <f t="shared" si="51"/>
        <v>824227</v>
      </c>
      <c r="EY198" s="64">
        <f t="shared" si="51"/>
        <v>1255692</v>
      </c>
      <c r="EZ198" s="64">
        <f t="shared" si="51"/>
        <v>474713</v>
      </c>
      <c r="FA198" s="64">
        <f t="shared" si="51"/>
        <v>1194543</v>
      </c>
      <c r="FB198" s="64">
        <f t="shared" si="51"/>
        <v>646957</v>
      </c>
      <c r="FC198" s="64">
        <f t="shared" si="51"/>
        <v>1067089</v>
      </c>
      <c r="FD198" s="64">
        <f t="shared" si="51"/>
        <v>570426</v>
      </c>
      <c r="FE198" s="64">
        <f t="shared" si="51"/>
        <v>2047658</v>
      </c>
      <c r="FF198" s="64">
        <f t="shared" si="51"/>
        <v>3798598</v>
      </c>
      <c r="FG198" s="64">
        <f t="shared" si="51"/>
        <v>349175</v>
      </c>
      <c r="FH198" s="64">
        <f t="shared" si="51"/>
        <v>801299</v>
      </c>
      <c r="FI198" s="64">
        <f t="shared" si="51"/>
        <v>1561577</v>
      </c>
      <c r="FJ198" s="64">
        <f t="shared" si="51"/>
        <v>1458953</v>
      </c>
      <c r="FK198" s="64">
        <f t="shared" si="51"/>
        <v>2491621</v>
      </c>
      <c r="FL198" s="64">
        <f t="shared" si="51"/>
        <v>875897</v>
      </c>
      <c r="FM198" s="64">
        <f t="shared" si="51"/>
        <v>3232512</v>
      </c>
      <c r="FN198" s="64">
        <f t="shared" si="51"/>
        <v>2999998</v>
      </c>
      <c r="FO198" s="64">
        <f t="shared" si="51"/>
        <v>3623009</v>
      </c>
      <c r="FP198" s="64">
        <f t="shared" si="51"/>
        <v>794442</v>
      </c>
      <c r="FQ198" s="64">
        <f t="shared" si="51"/>
        <v>1349546</v>
      </c>
      <c r="FR198" s="64">
        <f t="shared" si="51"/>
        <v>1372901</v>
      </c>
      <c r="FS198" s="64">
        <f t="shared" si="51"/>
        <v>648737</v>
      </c>
      <c r="FT198" s="64">
        <f t="shared" si="51"/>
        <v>1050813</v>
      </c>
      <c r="FU198" s="64">
        <f t="shared" si="51"/>
        <v>214922</v>
      </c>
      <c r="FV198" s="64">
        <f t="shared" si="51"/>
        <v>15128942</v>
      </c>
      <c r="FW198" s="64">
        <f t="shared" si="51"/>
        <v>2576202</v>
      </c>
      <c r="FX198" s="64">
        <f t="shared" si="51"/>
        <v>2368569</v>
      </c>
      <c r="FY198" s="64">
        <f t="shared" si="51"/>
        <v>1964952</v>
      </c>
      <c r="FZ198" s="64">
        <f t="shared" si="51"/>
        <v>221471</v>
      </c>
      <c r="GA198" s="64">
        <f t="shared" si="51"/>
        <v>458809</v>
      </c>
      <c r="GB198" s="64">
        <f t="shared" si="51"/>
        <v>1217712</v>
      </c>
      <c r="GC198" s="64">
        <f t="shared" si="51"/>
        <v>1075321</v>
      </c>
      <c r="GD198" s="64">
        <f t="shared" si="51"/>
        <v>3842125</v>
      </c>
      <c r="GE198" s="64">
        <f t="shared" si="51"/>
        <v>1639820</v>
      </c>
      <c r="GF198" s="64">
        <f t="shared" si="51"/>
        <v>1801225</v>
      </c>
      <c r="GG198" s="64">
        <f t="shared" si="51"/>
        <v>978700</v>
      </c>
      <c r="GH198" s="64">
        <f t="shared" si="51"/>
        <v>1789965</v>
      </c>
      <c r="GI198" s="64">
        <f t="shared" si="51"/>
        <v>256525</v>
      </c>
      <c r="GJ198" s="64">
        <f t="shared" si="51"/>
        <v>2397018</v>
      </c>
      <c r="GK198" s="64">
        <f t="shared" si="51"/>
        <v>738571</v>
      </c>
      <c r="GL198" s="64">
        <f t="shared" si="51"/>
        <v>1784244</v>
      </c>
      <c r="GM198" s="64">
        <f t="shared" ref="GM198:IX198" si="52">GM18+GM31+GM32+GM36+GM53+GM55</f>
        <v>4829289</v>
      </c>
      <c r="GN198" s="64">
        <f t="shared" si="52"/>
        <v>96877</v>
      </c>
      <c r="GO198" s="64">
        <f t="shared" si="52"/>
        <v>341709</v>
      </c>
      <c r="GP198" s="64">
        <f t="shared" si="52"/>
        <v>636260</v>
      </c>
      <c r="GQ198" s="64">
        <f t="shared" si="52"/>
        <v>1226051</v>
      </c>
      <c r="GR198" s="64">
        <f t="shared" si="52"/>
        <v>429230</v>
      </c>
      <c r="GS198" s="64">
        <f t="shared" si="52"/>
        <v>389671</v>
      </c>
      <c r="GT198" s="64">
        <f t="shared" si="52"/>
        <v>1804929</v>
      </c>
      <c r="GU198" s="64">
        <f t="shared" si="52"/>
        <v>2188278</v>
      </c>
      <c r="GV198" s="64">
        <f t="shared" si="52"/>
        <v>5220638</v>
      </c>
      <c r="GW198" s="64">
        <f t="shared" si="52"/>
        <v>446588</v>
      </c>
      <c r="GX198" s="64">
        <f t="shared" si="52"/>
        <v>2570378</v>
      </c>
      <c r="GY198" s="64">
        <f t="shared" si="52"/>
        <v>2824967</v>
      </c>
      <c r="GZ198" s="64">
        <f t="shared" si="52"/>
        <v>4292605</v>
      </c>
      <c r="HA198" s="64">
        <f t="shared" si="52"/>
        <v>2214199</v>
      </c>
      <c r="HB198" s="64">
        <f t="shared" si="52"/>
        <v>1233926</v>
      </c>
      <c r="HC198" s="64">
        <f t="shared" si="52"/>
        <v>210455</v>
      </c>
      <c r="HD198" s="64">
        <f t="shared" si="52"/>
        <v>827766</v>
      </c>
      <c r="HE198" s="64">
        <f t="shared" si="52"/>
        <v>3318418</v>
      </c>
      <c r="HF198" s="64">
        <f t="shared" si="52"/>
        <v>3350235</v>
      </c>
      <c r="HG198" s="64">
        <f t="shared" si="52"/>
        <v>1747919</v>
      </c>
      <c r="HH198" s="64">
        <f t="shared" si="52"/>
        <v>2119703</v>
      </c>
      <c r="HI198" s="64">
        <f t="shared" si="52"/>
        <v>1285603</v>
      </c>
      <c r="HJ198" s="64">
        <f t="shared" si="52"/>
        <v>762468</v>
      </c>
      <c r="HK198" s="64">
        <f t="shared" si="52"/>
        <v>1827859</v>
      </c>
      <c r="HL198" s="64">
        <f t="shared" si="52"/>
        <v>840394</v>
      </c>
      <c r="HM198" s="64">
        <f t="shared" si="52"/>
        <v>506500</v>
      </c>
      <c r="HN198" s="64">
        <f t="shared" si="52"/>
        <v>1320913</v>
      </c>
      <c r="HO198" s="64">
        <f t="shared" si="52"/>
        <v>2508792</v>
      </c>
      <c r="HP198" s="64">
        <f t="shared" si="52"/>
        <v>1936247</v>
      </c>
      <c r="HQ198" s="64">
        <f t="shared" si="52"/>
        <v>1603455</v>
      </c>
      <c r="HR198" s="64">
        <f t="shared" si="52"/>
        <v>461071</v>
      </c>
      <c r="HS198" s="64">
        <f t="shared" si="52"/>
        <v>1457977</v>
      </c>
      <c r="HT198" s="64">
        <f t="shared" si="52"/>
        <v>1936909</v>
      </c>
      <c r="HU198" s="64">
        <f t="shared" si="52"/>
        <v>1276446</v>
      </c>
      <c r="HV198" s="64">
        <f t="shared" si="52"/>
        <v>1473126</v>
      </c>
      <c r="HW198" s="64">
        <f t="shared" si="52"/>
        <v>528357</v>
      </c>
      <c r="HX198" s="64">
        <f t="shared" si="52"/>
        <v>2306976</v>
      </c>
      <c r="HY198" s="64">
        <f t="shared" si="52"/>
        <v>1002624</v>
      </c>
      <c r="HZ198" s="64">
        <f t="shared" si="52"/>
        <v>491357</v>
      </c>
      <c r="IA198" s="64">
        <f t="shared" si="52"/>
        <v>1665398</v>
      </c>
      <c r="IB198" s="64">
        <f t="shared" si="52"/>
        <v>387727</v>
      </c>
      <c r="IC198" s="64">
        <f t="shared" si="52"/>
        <v>120214</v>
      </c>
      <c r="ID198" s="64">
        <f t="shared" si="52"/>
        <v>169984</v>
      </c>
      <c r="IE198" s="64">
        <f t="shared" si="52"/>
        <v>2596102</v>
      </c>
      <c r="IF198" s="64">
        <f t="shared" si="52"/>
        <v>1202778</v>
      </c>
      <c r="IG198" s="64">
        <f t="shared" si="52"/>
        <v>155730</v>
      </c>
      <c r="IH198" s="64">
        <f t="shared" si="52"/>
        <v>2903905</v>
      </c>
      <c r="II198" s="64">
        <f t="shared" si="52"/>
        <v>210010</v>
      </c>
      <c r="IJ198" s="64">
        <f t="shared" si="52"/>
        <v>484756</v>
      </c>
      <c r="IK198" s="64">
        <f t="shared" si="52"/>
        <v>681263</v>
      </c>
      <c r="IL198" s="64">
        <f t="shared" si="52"/>
        <v>1474203</v>
      </c>
      <c r="IM198" s="64">
        <f t="shared" si="52"/>
        <v>514239</v>
      </c>
      <c r="IN198" s="64">
        <f t="shared" si="52"/>
        <v>770751</v>
      </c>
      <c r="IO198" s="64">
        <f t="shared" si="52"/>
        <v>781656</v>
      </c>
      <c r="IP198" s="64">
        <f t="shared" si="52"/>
        <v>1137245</v>
      </c>
      <c r="IQ198" s="64">
        <f t="shared" si="52"/>
        <v>995598</v>
      </c>
      <c r="IR198" s="64">
        <f t="shared" si="52"/>
        <v>505910</v>
      </c>
      <c r="IS198" s="64">
        <f t="shared" si="52"/>
        <v>768175</v>
      </c>
      <c r="IT198" s="64">
        <f t="shared" si="52"/>
        <v>426291</v>
      </c>
      <c r="IU198" s="64">
        <f t="shared" si="52"/>
        <v>751305</v>
      </c>
      <c r="IV198" s="64">
        <f t="shared" si="52"/>
        <v>218871</v>
      </c>
      <c r="IW198" s="64">
        <f t="shared" si="52"/>
        <v>792455</v>
      </c>
      <c r="IX198" s="64">
        <f t="shared" si="52"/>
        <v>209457</v>
      </c>
      <c r="IY198" s="64">
        <f t="shared" ref="IY198:LJ198" si="53">IY18+IY31+IY32+IY36+IY53+IY55</f>
        <v>52265</v>
      </c>
      <c r="IZ198" s="64">
        <f t="shared" si="53"/>
        <v>2356998</v>
      </c>
      <c r="JA198" s="64">
        <f t="shared" si="53"/>
        <v>1330607</v>
      </c>
      <c r="JB198" s="64">
        <f t="shared" si="53"/>
        <v>563245</v>
      </c>
      <c r="JC198" s="64">
        <f t="shared" si="53"/>
        <v>5623590</v>
      </c>
      <c r="JD198" s="64">
        <f t="shared" si="53"/>
        <v>554486</v>
      </c>
      <c r="JE198" s="64">
        <f t="shared" si="53"/>
        <v>2972330</v>
      </c>
      <c r="JF198" s="64">
        <f t="shared" si="53"/>
        <v>2449076</v>
      </c>
      <c r="JG198" s="64">
        <f t="shared" si="53"/>
        <v>1444690</v>
      </c>
      <c r="JH198" s="64">
        <f t="shared" si="53"/>
        <v>527339</v>
      </c>
      <c r="JI198" s="64">
        <f t="shared" si="53"/>
        <v>3159422</v>
      </c>
      <c r="JJ198" s="64">
        <f t="shared" si="53"/>
        <v>2898185</v>
      </c>
      <c r="JK198" s="64">
        <f t="shared" si="53"/>
        <v>4338330</v>
      </c>
      <c r="JL198" s="64">
        <f t="shared" si="53"/>
        <v>2488710</v>
      </c>
      <c r="JM198" s="64">
        <f t="shared" si="53"/>
        <v>3347082</v>
      </c>
      <c r="JN198" s="64">
        <f t="shared" si="53"/>
        <v>3458083</v>
      </c>
      <c r="JO198" s="64">
        <f t="shared" si="53"/>
        <v>3237816</v>
      </c>
      <c r="JP198" s="64">
        <f t="shared" si="53"/>
        <v>2945410</v>
      </c>
      <c r="JQ198" s="64">
        <f t="shared" si="53"/>
        <v>3397721</v>
      </c>
      <c r="JR198" s="64">
        <f t="shared" si="53"/>
        <v>2383573</v>
      </c>
      <c r="JS198" s="64">
        <f t="shared" si="53"/>
        <v>3058175</v>
      </c>
      <c r="JT198" s="64">
        <f t="shared" si="53"/>
        <v>3675463</v>
      </c>
      <c r="JU198" s="64">
        <f t="shared" si="53"/>
        <v>4963931</v>
      </c>
      <c r="JV198" s="64">
        <f t="shared" si="53"/>
        <v>2813774</v>
      </c>
      <c r="JW198" s="64">
        <f t="shared" si="53"/>
        <v>9204383</v>
      </c>
      <c r="JX198" s="64">
        <f t="shared" si="53"/>
        <v>378368</v>
      </c>
      <c r="JY198" s="64">
        <f t="shared" si="53"/>
        <v>1561790</v>
      </c>
      <c r="JZ198" s="64">
        <f t="shared" si="53"/>
        <v>80784</v>
      </c>
      <c r="KA198" s="64">
        <f t="shared" si="53"/>
        <v>1334448</v>
      </c>
      <c r="KB198" s="64">
        <f t="shared" si="53"/>
        <v>2108963</v>
      </c>
      <c r="KC198" s="64">
        <f t="shared" si="53"/>
        <v>1585843</v>
      </c>
      <c r="KD198" s="64">
        <f t="shared" si="53"/>
        <v>1596846</v>
      </c>
      <c r="KE198" s="64">
        <f t="shared" si="53"/>
        <v>2180783</v>
      </c>
      <c r="KF198" s="64">
        <f t="shared" si="53"/>
        <v>1780021</v>
      </c>
      <c r="KG198" s="64">
        <f t="shared" si="53"/>
        <v>897255</v>
      </c>
      <c r="KH198" s="64">
        <f t="shared" si="53"/>
        <v>1067213</v>
      </c>
      <c r="KI198" s="64">
        <f t="shared" si="53"/>
        <v>683700</v>
      </c>
      <c r="KJ198" s="64">
        <f t="shared" si="53"/>
        <v>495602</v>
      </c>
      <c r="KK198" s="64">
        <f t="shared" si="53"/>
        <v>735262</v>
      </c>
      <c r="KL198" s="64">
        <f t="shared" si="53"/>
        <v>636017</v>
      </c>
      <c r="KM198" s="64">
        <f t="shared" si="53"/>
        <v>1993221</v>
      </c>
      <c r="KN198" s="64">
        <f t="shared" si="53"/>
        <v>1669835</v>
      </c>
      <c r="KO198" s="64">
        <f t="shared" si="53"/>
        <v>1233926</v>
      </c>
      <c r="KP198" s="64">
        <f t="shared" si="53"/>
        <v>876316</v>
      </c>
      <c r="KQ198" s="64">
        <f t="shared" si="53"/>
        <v>2708881</v>
      </c>
      <c r="KR198" s="64">
        <f t="shared" si="53"/>
        <v>251131</v>
      </c>
      <c r="KS198" s="64">
        <f t="shared" si="53"/>
        <v>365346</v>
      </c>
      <c r="KT198" s="64">
        <f t="shared" si="53"/>
        <v>1535092</v>
      </c>
      <c r="KU198" s="64">
        <f t="shared" si="53"/>
        <v>824667</v>
      </c>
      <c r="KV198" s="64">
        <f t="shared" si="53"/>
        <v>1258885</v>
      </c>
      <c r="KW198" s="64">
        <f t="shared" si="53"/>
        <v>988047</v>
      </c>
      <c r="KX198" s="64">
        <f t="shared" si="53"/>
        <v>596942</v>
      </c>
      <c r="KY198" s="64">
        <f t="shared" si="53"/>
        <v>841073</v>
      </c>
      <c r="KZ198" s="64">
        <f t="shared" si="53"/>
        <v>318274</v>
      </c>
      <c r="LA198" s="64">
        <f t="shared" si="53"/>
        <v>782066</v>
      </c>
      <c r="LB198" s="64">
        <f t="shared" si="53"/>
        <v>2829510</v>
      </c>
      <c r="LC198" s="64">
        <f t="shared" si="53"/>
        <v>1641367</v>
      </c>
      <c r="LD198" s="64">
        <f t="shared" si="53"/>
        <v>3582160</v>
      </c>
      <c r="LE198" s="64">
        <f t="shared" si="53"/>
        <v>3597617</v>
      </c>
      <c r="LF198" s="64">
        <f t="shared" si="53"/>
        <v>1444342</v>
      </c>
      <c r="LG198" s="64">
        <f t="shared" si="53"/>
        <v>4926613</v>
      </c>
      <c r="LH198" s="64">
        <f t="shared" si="53"/>
        <v>641441</v>
      </c>
      <c r="LI198" s="64">
        <f t="shared" si="53"/>
        <v>628091</v>
      </c>
      <c r="LJ198" s="64">
        <f t="shared" si="53"/>
        <v>4549782</v>
      </c>
      <c r="LK198" s="64">
        <f t="shared" ref="LK198:NV198" si="54">LK18+LK31+LK32+LK36+LK53+LK55</f>
        <v>378405</v>
      </c>
      <c r="LL198" s="64">
        <f t="shared" si="54"/>
        <v>483563</v>
      </c>
      <c r="LM198" s="64">
        <f t="shared" si="54"/>
        <v>1495317</v>
      </c>
      <c r="LN198" s="64">
        <f t="shared" si="54"/>
        <v>449833</v>
      </c>
      <c r="LO198" s="64">
        <f t="shared" si="54"/>
        <v>3270267</v>
      </c>
      <c r="LP198" s="64">
        <f t="shared" si="54"/>
        <v>10801085</v>
      </c>
      <c r="LQ198" s="64">
        <f t="shared" si="54"/>
        <v>643309</v>
      </c>
      <c r="LR198" s="64">
        <f t="shared" si="54"/>
        <v>906865</v>
      </c>
      <c r="LS198" s="64">
        <f t="shared" si="54"/>
        <v>391982</v>
      </c>
      <c r="LT198" s="64">
        <f t="shared" si="54"/>
        <v>152129</v>
      </c>
      <c r="LU198" s="64">
        <f t="shared" si="54"/>
        <v>1971265</v>
      </c>
      <c r="LV198" s="64">
        <f t="shared" si="54"/>
        <v>821757</v>
      </c>
      <c r="LW198" s="64">
        <f t="shared" si="54"/>
        <v>737497</v>
      </c>
      <c r="LX198" s="64">
        <f t="shared" si="54"/>
        <v>953883</v>
      </c>
      <c r="LY198" s="64">
        <f t="shared" si="54"/>
        <v>722753</v>
      </c>
      <c r="LZ198" s="64">
        <f t="shared" si="54"/>
        <v>3088565</v>
      </c>
      <c r="MA198" s="64">
        <f t="shared" si="54"/>
        <v>363834</v>
      </c>
      <c r="MB198" s="64">
        <f t="shared" si="54"/>
        <v>170013</v>
      </c>
      <c r="MC198" s="64">
        <f t="shared" si="54"/>
        <v>422899</v>
      </c>
      <c r="MD198" s="64">
        <f t="shared" si="54"/>
        <v>224126</v>
      </c>
      <c r="ME198" s="64">
        <f t="shared" si="54"/>
        <v>644428</v>
      </c>
      <c r="MF198" s="64">
        <f t="shared" si="54"/>
        <v>1673974</v>
      </c>
      <c r="MG198" s="64">
        <f t="shared" si="54"/>
        <v>1404126</v>
      </c>
      <c r="MH198" s="64">
        <f t="shared" si="54"/>
        <v>148396</v>
      </c>
      <c r="MI198" s="64">
        <f t="shared" si="54"/>
        <v>258899</v>
      </c>
      <c r="MJ198" s="64">
        <f t="shared" si="54"/>
        <v>1289338</v>
      </c>
      <c r="MK198" s="64">
        <f t="shared" si="54"/>
        <v>151435</v>
      </c>
      <c r="ML198" s="64">
        <f t="shared" si="54"/>
        <v>2141001</v>
      </c>
      <c r="MM198" s="64">
        <f t="shared" si="54"/>
        <v>4353337</v>
      </c>
      <c r="MN198" s="64">
        <f t="shared" si="54"/>
        <v>2439349</v>
      </c>
      <c r="MO198" s="64">
        <f t="shared" si="54"/>
        <v>32832350</v>
      </c>
      <c r="MP198" s="64">
        <f t="shared" si="54"/>
        <v>745933</v>
      </c>
      <c r="MQ198" s="64">
        <f t="shared" si="54"/>
        <v>1118220</v>
      </c>
      <c r="MR198" s="64">
        <f t="shared" si="54"/>
        <v>1940578</v>
      </c>
      <c r="MS198" s="64">
        <f t="shared" si="54"/>
        <v>2436413</v>
      </c>
      <c r="MT198" s="64">
        <f t="shared" si="54"/>
        <v>2800625</v>
      </c>
      <c r="MU198" s="64">
        <f t="shared" si="54"/>
        <v>283867</v>
      </c>
      <c r="MV198" s="64">
        <f t="shared" si="54"/>
        <v>2634454</v>
      </c>
      <c r="MW198" s="64">
        <f t="shared" si="54"/>
        <v>129305</v>
      </c>
      <c r="MX198" s="64">
        <f t="shared" si="54"/>
        <v>485035</v>
      </c>
      <c r="MY198" s="64">
        <f t="shared" si="54"/>
        <v>2038187</v>
      </c>
      <c r="MZ198" s="64">
        <f t="shared" si="54"/>
        <v>3750762</v>
      </c>
      <c r="NA198" s="64">
        <f t="shared" si="54"/>
        <v>315206</v>
      </c>
      <c r="NB198" s="64">
        <f t="shared" si="54"/>
        <v>554759</v>
      </c>
      <c r="NC198" s="64">
        <f t="shared" si="54"/>
        <v>171447</v>
      </c>
      <c r="ND198" s="64">
        <f t="shared" si="54"/>
        <v>257450</v>
      </c>
      <c r="NE198" s="64">
        <f t="shared" si="54"/>
        <v>774670</v>
      </c>
      <c r="NF198" s="64">
        <f t="shared" si="54"/>
        <v>827164</v>
      </c>
      <c r="NG198" s="64">
        <f t="shared" si="54"/>
        <v>874611</v>
      </c>
      <c r="NH198" s="64">
        <f t="shared" si="54"/>
        <v>1631286</v>
      </c>
      <c r="NI198" s="64">
        <f t="shared" si="54"/>
        <v>312715</v>
      </c>
      <c r="NJ198" s="64">
        <f t="shared" si="54"/>
        <v>810147</v>
      </c>
      <c r="NK198" s="64">
        <f t="shared" si="54"/>
        <v>435221</v>
      </c>
      <c r="NL198" s="64">
        <f t="shared" si="54"/>
        <v>1194920</v>
      </c>
      <c r="NM198" s="64">
        <f t="shared" si="54"/>
        <v>764780</v>
      </c>
      <c r="NN198" s="64">
        <f t="shared" si="54"/>
        <v>789158</v>
      </c>
      <c r="NO198" s="64">
        <f t="shared" si="54"/>
        <v>809122</v>
      </c>
      <c r="NP198" s="64">
        <f t="shared" si="54"/>
        <v>1829507</v>
      </c>
      <c r="NQ198" s="64">
        <f t="shared" si="54"/>
        <v>1168763</v>
      </c>
      <c r="NR198" s="64">
        <f t="shared" si="54"/>
        <v>346378</v>
      </c>
      <c r="NS198" s="64">
        <f t="shared" si="54"/>
        <v>1084285</v>
      </c>
      <c r="NT198" s="64">
        <f t="shared" si="54"/>
        <v>238227</v>
      </c>
      <c r="NU198" s="64">
        <f t="shared" si="54"/>
        <v>3216741</v>
      </c>
      <c r="NV198" s="64">
        <f t="shared" si="54"/>
        <v>1613601</v>
      </c>
      <c r="NW198" s="64">
        <f t="shared" ref="NW198:OU198" si="55">NW18+NW31+NW32+NW36+NW53+NW55</f>
        <v>2707821</v>
      </c>
      <c r="NX198" s="64">
        <f t="shared" si="55"/>
        <v>2207504</v>
      </c>
      <c r="NY198" s="64">
        <f t="shared" si="55"/>
        <v>234684</v>
      </c>
      <c r="NZ198" s="64">
        <f t="shared" si="55"/>
        <v>344826</v>
      </c>
      <c r="OA198" s="64">
        <f t="shared" si="55"/>
        <v>2308328</v>
      </c>
      <c r="OB198" s="64">
        <f t="shared" si="55"/>
        <v>12556795</v>
      </c>
      <c r="OC198" s="64">
        <f t="shared" si="55"/>
        <v>2292546</v>
      </c>
      <c r="OD198" s="64">
        <f t="shared" si="55"/>
        <v>204346</v>
      </c>
      <c r="OE198" s="64">
        <f t="shared" si="55"/>
        <v>406157</v>
      </c>
      <c r="OF198" s="64">
        <f t="shared" si="55"/>
        <v>2534168</v>
      </c>
      <c r="OG198" s="64">
        <f t="shared" si="55"/>
        <v>1711423</v>
      </c>
      <c r="OH198" s="64">
        <f t="shared" si="55"/>
        <v>456468</v>
      </c>
      <c r="OI198" s="64">
        <f t="shared" si="55"/>
        <v>3561523</v>
      </c>
      <c r="OJ198" s="64">
        <f t="shared" si="55"/>
        <v>872270</v>
      </c>
      <c r="OK198" s="64">
        <f t="shared" si="55"/>
        <v>2001334</v>
      </c>
      <c r="OL198" s="64">
        <f t="shared" si="55"/>
        <v>685291</v>
      </c>
      <c r="OM198" s="64">
        <f t="shared" si="55"/>
        <v>911789</v>
      </c>
      <c r="ON198" s="64">
        <f t="shared" si="55"/>
        <v>83255</v>
      </c>
      <c r="OO198" s="64">
        <f t="shared" si="55"/>
        <v>2515192</v>
      </c>
      <c r="OP198" s="64">
        <f t="shared" si="55"/>
        <v>27105</v>
      </c>
      <c r="OQ198" s="64">
        <f t="shared" si="55"/>
        <v>1284393</v>
      </c>
      <c r="OR198" s="64">
        <f t="shared" si="55"/>
        <v>1078024</v>
      </c>
      <c r="OS198" s="64">
        <f t="shared" si="55"/>
        <v>2309666</v>
      </c>
      <c r="OT198" s="64">
        <f t="shared" si="55"/>
        <v>1743185</v>
      </c>
      <c r="OU198" s="64">
        <f t="shared" si="55"/>
        <v>508770</v>
      </c>
      <c r="OV198" s="4"/>
      <c r="OW198" s="150">
        <f>SUM(B198:OU198)</f>
        <v>801600322</v>
      </c>
      <c r="OX198" s="6">
        <f t="shared" ref="OX198:OX225" si="56">OW198/199315</f>
        <v>4021.7761934626096</v>
      </c>
      <c r="OY198" s="153"/>
      <c r="OZ198" s="6"/>
      <c r="PA198" s="146"/>
      <c r="PB198" s="146"/>
      <c r="PC198" s="146"/>
      <c r="PD198" s="146"/>
      <c r="PE198" s="146"/>
      <c r="PF198" s="146"/>
      <c r="PG198" s="146"/>
      <c r="PH198" s="146"/>
      <c r="PI198" s="146"/>
      <c r="PJ198" s="146"/>
      <c r="PK198" s="146"/>
      <c r="PL198" s="146"/>
      <c r="PM198" s="146"/>
      <c r="PN198" s="146"/>
      <c r="PO198" s="146"/>
      <c r="PP198" s="146"/>
      <c r="PQ198" s="146"/>
      <c r="PR198" s="146"/>
      <c r="PS198" s="146"/>
      <c r="PT198" s="146"/>
      <c r="PU198" s="146"/>
    </row>
    <row r="199" spans="1:438" ht="17">
      <c r="A199" s="88" t="s">
        <v>1301</v>
      </c>
      <c r="B199" s="64">
        <f t="shared" ref="B199:BM199" si="57">B198/B9</f>
        <v>5012.6379310344828</v>
      </c>
      <c r="C199" s="64">
        <f t="shared" si="57"/>
        <v>2824.2448700410396</v>
      </c>
      <c r="D199" s="64">
        <f t="shared" si="57"/>
        <v>5565.4173913043478</v>
      </c>
      <c r="E199" s="64">
        <f t="shared" si="57"/>
        <v>2641.5470588235294</v>
      </c>
      <c r="F199" s="64">
        <f t="shared" si="57"/>
        <v>3250.2370517928289</v>
      </c>
      <c r="G199" s="64">
        <f t="shared" si="57"/>
        <v>2666.2521408182683</v>
      </c>
      <c r="H199" s="64">
        <f t="shared" si="57"/>
        <v>4391.3590163934423</v>
      </c>
      <c r="I199" s="64">
        <f t="shared" si="57"/>
        <v>3160.4961832061067</v>
      </c>
      <c r="J199" s="64">
        <f t="shared" si="57"/>
        <v>4528.7388535031851</v>
      </c>
      <c r="K199" s="64">
        <f t="shared" si="57"/>
        <v>3192.8666666666668</v>
      </c>
      <c r="L199" s="64">
        <f t="shared" si="57"/>
        <v>3179.2555555555555</v>
      </c>
      <c r="M199" s="64">
        <f t="shared" si="57"/>
        <v>4175.4183445190156</v>
      </c>
      <c r="N199" s="64">
        <f t="shared" si="57"/>
        <v>2071.4</v>
      </c>
      <c r="O199" s="64">
        <f t="shared" si="57"/>
        <v>1614.7</v>
      </c>
      <c r="P199" s="64">
        <f t="shared" si="57"/>
        <v>4895.727272727273</v>
      </c>
      <c r="Q199" s="64">
        <f t="shared" si="57"/>
        <v>3455.0588235294117</v>
      </c>
      <c r="R199" s="64">
        <f t="shared" si="57"/>
        <v>5272.7539432176654</v>
      </c>
      <c r="S199" s="64">
        <f t="shared" si="57"/>
        <v>3652.4425806451613</v>
      </c>
      <c r="T199" s="64">
        <f t="shared" si="57"/>
        <v>2274.0413223140495</v>
      </c>
      <c r="U199" s="64">
        <f t="shared" si="57"/>
        <v>3097.1902173913045</v>
      </c>
      <c r="V199" s="64">
        <f t="shared" si="57"/>
        <v>2843.9116607773854</v>
      </c>
      <c r="W199" s="64">
        <f t="shared" si="57"/>
        <v>2920.610878661088</v>
      </c>
      <c r="X199" s="64">
        <f t="shared" si="57"/>
        <v>1952.9141791044776</v>
      </c>
      <c r="Y199" s="64">
        <f t="shared" si="57"/>
        <v>2653.2895833333332</v>
      </c>
      <c r="Z199" s="64">
        <f t="shared" si="57"/>
        <v>2435.4829659318639</v>
      </c>
      <c r="AA199" s="64">
        <f t="shared" si="57"/>
        <v>2488.0898345153664</v>
      </c>
      <c r="AB199" s="64">
        <f t="shared" si="57"/>
        <v>2804.4194260485651</v>
      </c>
      <c r="AC199" s="64">
        <f t="shared" si="57"/>
        <v>2811.7692307692309</v>
      </c>
      <c r="AD199" s="64">
        <f t="shared" si="57"/>
        <v>3022.3067959050318</v>
      </c>
      <c r="AE199" s="64">
        <f t="shared" si="57"/>
        <v>4262.1801405975393</v>
      </c>
      <c r="AF199" s="64">
        <f t="shared" si="57"/>
        <v>4747.7932489451478</v>
      </c>
      <c r="AG199" s="64">
        <f t="shared" si="57"/>
        <v>4697.5714285714284</v>
      </c>
      <c r="AH199" s="64">
        <f t="shared" si="57"/>
        <v>4681.8673469387759</v>
      </c>
      <c r="AI199" s="64">
        <f t="shared" si="57"/>
        <v>4441.0750507099392</v>
      </c>
      <c r="AJ199" s="64">
        <f t="shared" si="57"/>
        <v>4546.9032921810704</v>
      </c>
      <c r="AK199" s="64">
        <f t="shared" si="57"/>
        <v>5040.4490196078432</v>
      </c>
      <c r="AL199" s="64">
        <f t="shared" si="57"/>
        <v>5105.7574334898281</v>
      </c>
      <c r="AM199" s="64">
        <f t="shared" si="57"/>
        <v>4471.6870129870131</v>
      </c>
      <c r="AN199" s="64">
        <f t="shared" si="57"/>
        <v>5168.897277227723</v>
      </c>
      <c r="AO199" s="64">
        <f t="shared" si="57"/>
        <v>4330.8305439330543</v>
      </c>
      <c r="AP199" s="64">
        <f t="shared" si="57"/>
        <v>4313.1331967213118</v>
      </c>
      <c r="AQ199" s="64">
        <f t="shared" si="57"/>
        <v>4830.7279635258355</v>
      </c>
      <c r="AR199" s="64">
        <f t="shared" si="57"/>
        <v>5099.8729582577134</v>
      </c>
      <c r="AS199" s="64">
        <f t="shared" si="57"/>
        <v>4444.4089935760176</v>
      </c>
      <c r="AT199" s="64">
        <f t="shared" si="57"/>
        <v>5041.4399999999996</v>
      </c>
      <c r="AU199" s="64">
        <f t="shared" si="57"/>
        <v>4573.226449275362</v>
      </c>
      <c r="AV199" s="64">
        <f t="shared" si="57"/>
        <v>4711.3101952277657</v>
      </c>
      <c r="AW199" s="64">
        <f t="shared" si="57"/>
        <v>4979.4627659574471</v>
      </c>
      <c r="AX199" s="64">
        <f t="shared" si="57"/>
        <v>5371.6241457858769</v>
      </c>
      <c r="AY199" s="64">
        <f t="shared" si="57"/>
        <v>5524.3121827411169</v>
      </c>
      <c r="AZ199" s="64">
        <f t="shared" si="57"/>
        <v>4972.6200980392159</v>
      </c>
      <c r="BA199" s="64">
        <f t="shared" si="57"/>
        <v>5289.5651006711405</v>
      </c>
      <c r="BB199" s="64">
        <f t="shared" si="57"/>
        <v>4759.2307692307695</v>
      </c>
      <c r="BC199" s="64">
        <f t="shared" si="57"/>
        <v>6407.1570247933887</v>
      </c>
      <c r="BD199" s="64">
        <f t="shared" si="57"/>
        <v>3479.5655737704919</v>
      </c>
      <c r="BE199" s="64">
        <f t="shared" si="57"/>
        <v>3526.3812949640287</v>
      </c>
      <c r="BF199" s="64">
        <f t="shared" si="57"/>
        <v>3878.7494600431964</v>
      </c>
      <c r="BG199" s="64">
        <f t="shared" si="57"/>
        <v>3999.2340425531916</v>
      </c>
      <c r="BH199" s="64">
        <f t="shared" si="57"/>
        <v>14253.118279569893</v>
      </c>
      <c r="BI199" s="64">
        <f t="shared" si="57"/>
        <v>3306.2476190476191</v>
      </c>
      <c r="BJ199" s="64">
        <f t="shared" si="57"/>
        <v>3426.1226765799256</v>
      </c>
      <c r="BK199" s="64">
        <f t="shared" si="57"/>
        <v>5531.5321793164667</v>
      </c>
      <c r="BL199" s="64">
        <f t="shared" si="57"/>
        <v>5302.4424778761058</v>
      </c>
      <c r="BM199" s="64">
        <f t="shared" si="57"/>
        <v>4528.5</v>
      </c>
      <c r="BN199" s="64">
        <f t="shared" ref="BN199:DY199" si="58">BN198/BN9</f>
        <v>3829.9135338345864</v>
      </c>
      <c r="BO199" s="64">
        <f t="shared" si="58"/>
        <v>5541.3096085409252</v>
      </c>
      <c r="BP199" s="64">
        <f t="shared" si="58"/>
        <v>5455.4192139737988</v>
      </c>
      <c r="BQ199" s="64">
        <f t="shared" si="58"/>
        <v>5430.1204819277109</v>
      </c>
      <c r="BR199" s="64">
        <f t="shared" si="58"/>
        <v>4083.1994219653179</v>
      </c>
      <c r="BS199" s="64">
        <f t="shared" si="58"/>
        <v>5469.9900990099013</v>
      </c>
      <c r="BT199" s="64">
        <f t="shared" si="58"/>
        <v>6056.234375</v>
      </c>
      <c r="BU199" s="64">
        <f t="shared" si="58"/>
        <v>7807.3024523160766</v>
      </c>
      <c r="BV199" s="64">
        <f t="shared" si="58"/>
        <v>6119.4243421052633</v>
      </c>
      <c r="BW199" s="64">
        <f t="shared" si="58"/>
        <v>6196.4174174174177</v>
      </c>
      <c r="BX199" s="64">
        <f t="shared" si="58"/>
        <v>10706.44</v>
      </c>
      <c r="BY199" s="64">
        <f t="shared" si="58"/>
        <v>6251.6407766990287</v>
      </c>
      <c r="BZ199" s="64">
        <f t="shared" si="58"/>
        <v>4805.1291866028705</v>
      </c>
      <c r="CA199" s="64">
        <f t="shared" si="58"/>
        <v>5712.9283276450515</v>
      </c>
      <c r="CB199" s="64">
        <f t="shared" si="58"/>
        <v>4984.5</v>
      </c>
      <c r="CC199" s="64">
        <f t="shared" si="58"/>
        <v>4032.3518518518517</v>
      </c>
      <c r="CD199" s="64">
        <f t="shared" si="58"/>
        <v>4631.9708737864075</v>
      </c>
      <c r="CE199" s="64">
        <f t="shared" si="58"/>
        <v>5183.350364963504</v>
      </c>
      <c r="CF199" s="64">
        <f t="shared" si="58"/>
        <v>4306.3065810593898</v>
      </c>
      <c r="CG199" s="64">
        <f t="shared" si="58"/>
        <v>5273.5141843971633</v>
      </c>
      <c r="CH199" s="64">
        <f t="shared" si="58"/>
        <v>4466.1215066828672</v>
      </c>
      <c r="CI199" s="64">
        <f t="shared" si="58"/>
        <v>3148.9367502726282</v>
      </c>
      <c r="CJ199" s="64">
        <f t="shared" si="58"/>
        <v>4075.5308641975307</v>
      </c>
      <c r="CK199" s="64">
        <f t="shared" si="58"/>
        <v>4662.52027027027</v>
      </c>
      <c r="CL199" s="64">
        <f t="shared" si="58"/>
        <v>4044.6458874458876</v>
      </c>
      <c r="CM199" s="64">
        <f t="shared" si="58"/>
        <v>4543.1820689655169</v>
      </c>
      <c r="CN199" s="64">
        <f t="shared" si="58"/>
        <v>7648.8551401869163</v>
      </c>
      <c r="CO199" s="64">
        <f t="shared" si="58"/>
        <v>6447.1566265060237</v>
      </c>
      <c r="CP199" s="64">
        <f t="shared" si="58"/>
        <v>4020.9229422066551</v>
      </c>
      <c r="CQ199" s="64">
        <f t="shared" si="58"/>
        <v>4063.6262295081965</v>
      </c>
      <c r="CR199" s="64">
        <f t="shared" si="58"/>
        <v>4207.7585185185189</v>
      </c>
      <c r="CS199" s="64">
        <f t="shared" si="58"/>
        <v>3741.9742798353909</v>
      </c>
      <c r="CT199" s="64">
        <f t="shared" si="58"/>
        <v>4129.1623931623935</v>
      </c>
      <c r="CU199" s="64">
        <f t="shared" si="58"/>
        <v>4455.5947019867554</v>
      </c>
      <c r="CV199" s="64">
        <f t="shared" si="58"/>
        <v>5019.7949685534595</v>
      </c>
      <c r="CW199" s="64">
        <f t="shared" si="58"/>
        <v>6365.7402862985682</v>
      </c>
      <c r="CX199" s="64">
        <f t="shared" si="58"/>
        <v>4677.6150442477874</v>
      </c>
      <c r="CY199" s="64">
        <f t="shared" si="58"/>
        <v>4492.5955056179773</v>
      </c>
      <c r="CZ199" s="64">
        <f t="shared" si="58"/>
        <v>3983.8995137763372</v>
      </c>
      <c r="DA199" s="64">
        <f t="shared" si="58"/>
        <v>4931.4948148148151</v>
      </c>
      <c r="DB199" s="64">
        <f t="shared" si="58"/>
        <v>4411.4759206798863</v>
      </c>
      <c r="DC199" s="64">
        <f t="shared" si="58"/>
        <v>4159.6330749354001</v>
      </c>
      <c r="DD199" s="64">
        <f t="shared" si="58"/>
        <v>5438.1764705882351</v>
      </c>
      <c r="DE199" s="64">
        <f t="shared" si="58"/>
        <v>1955.5917383820997</v>
      </c>
      <c r="DF199" s="64">
        <f t="shared" si="58"/>
        <v>7361.8852459016398</v>
      </c>
      <c r="DG199" s="64">
        <f t="shared" si="58"/>
        <v>2692.7932584269661</v>
      </c>
      <c r="DH199" s="64">
        <f t="shared" si="58"/>
        <v>6037.2735426008967</v>
      </c>
      <c r="DI199" s="64">
        <f t="shared" si="58"/>
        <v>4214.2595744680848</v>
      </c>
      <c r="DJ199" s="64">
        <f t="shared" si="58"/>
        <v>5271.1813725490192</v>
      </c>
      <c r="DK199" s="64">
        <f t="shared" si="58"/>
        <v>3498.4767441860463</v>
      </c>
      <c r="DL199" s="64">
        <f t="shared" si="58"/>
        <v>4109.8590604026849</v>
      </c>
      <c r="DM199" s="64">
        <f t="shared" si="58"/>
        <v>3213.820987654321</v>
      </c>
      <c r="DN199" s="64">
        <f t="shared" si="58"/>
        <v>3827.5878594249202</v>
      </c>
      <c r="DO199" s="64">
        <f t="shared" si="58"/>
        <v>4381.2557692307691</v>
      </c>
      <c r="DP199" s="64">
        <f t="shared" si="58"/>
        <v>4136.7343173431736</v>
      </c>
      <c r="DQ199" s="64">
        <f t="shared" si="58"/>
        <v>4349.2056962025317</v>
      </c>
      <c r="DR199" s="64">
        <f t="shared" si="58"/>
        <v>5677.6404494382023</v>
      </c>
      <c r="DS199" s="64">
        <f t="shared" si="58"/>
        <v>4797.5744680851067</v>
      </c>
      <c r="DT199" s="64">
        <f t="shared" si="58"/>
        <v>1796.6394799054374</v>
      </c>
      <c r="DU199" s="64">
        <f t="shared" si="58"/>
        <v>3371.3212669683257</v>
      </c>
      <c r="DV199" s="64">
        <f t="shared" si="58"/>
        <v>2891.4848484848485</v>
      </c>
      <c r="DW199" s="64">
        <f t="shared" si="58"/>
        <v>3823.30624465355</v>
      </c>
      <c r="DX199" s="64">
        <f t="shared" si="58"/>
        <v>5080.4263038548752</v>
      </c>
      <c r="DY199" s="64">
        <f t="shared" si="58"/>
        <v>4106.2452830188677</v>
      </c>
      <c r="DZ199" s="64">
        <f t="shared" ref="DZ199:GK199" si="59">DZ198/DZ9</f>
        <v>4601.8488063660479</v>
      </c>
      <c r="EA199" s="64">
        <f t="shared" si="59"/>
        <v>4350.7036363636362</v>
      </c>
      <c r="EB199" s="64">
        <f t="shared" si="59"/>
        <v>5250.0089285714284</v>
      </c>
      <c r="EC199" s="64">
        <f t="shared" si="59"/>
        <v>4468.0140845070418</v>
      </c>
      <c r="ED199" s="64">
        <f t="shared" si="59"/>
        <v>4363.0588235294117</v>
      </c>
      <c r="EE199" s="64">
        <f t="shared" si="59"/>
        <v>1900.6070528967255</v>
      </c>
      <c r="EF199" s="64">
        <f t="shared" si="59"/>
        <v>4362.3401015228428</v>
      </c>
      <c r="EG199" s="64">
        <f t="shared" si="59"/>
        <v>5923.9904761904763</v>
      </c>
      <c r="EH199" s="64">
        <f t="shared" si="59"/>
        <v>3064.4170854271356</v>
      </c>
      <c r="EI199" s="64">
        <f t="shared" si="59"/>
        <v>3235.7454128440368</v>
      </c>
      <c r="EJ199" s="64">
        <f t="shared" si="59"/>
        <v>7434.0972222222226</v>
      </c>
      <c r="EK199" s="64">
        <f t="shared" si="59"/>
        <v>5779.0128205128203</v>
      </c>
      <c r="EL199" s="64">
        <f t="shared" si="59"/>
        <v>4083.516129032258</v>
      </c>
      <c r="EM199" s="64">
        <f t="shared" si="59"/>
        <v>4003.661818181818</v>
      </c>
      <c r="EN199" s="64">
        <f t="shared" si="59"/>
        <v>3921.6286266924567</v>
      </c>
      <c r="EO199" s="64">
        <f t="shared" si="59"/>
        <v>5144.2648809523807</v>
      </c>
      <c r="EP199" s="64">
        <f t="shared" si="59"/>
        <v>4725.1139601139603</v>
      </c>
      <c r="EQ199" s="64">
        <f t="shared" si="59"/>
        <v>4346.4065420560746</v>
      </c>
      <c r="ER199" s="64">
        <f t="shared" si="59"/>
        <v>3638.6936416184972</v>
      </c>
      <c r="ES199" s="64">
        <f t="shared" si="59"/>
        <v>3491.9963503649633</v>
      </c>
      <c r="ET199" s="64">
        <f t="shared" si="59"/>
        <v>3555.0235849056603</v>
      </c>
      <c r="EU199" s="64">
        <f t="shared" si="59"/>
        <v>4661.2625698324018</v>
      </c>
      <c r="EV199" s="64">
        <f t="shared" si="59"/>
        <v>4739.5510204081629</v>
      </c>
      <c r="EW199" s="64">
        <f t="shared" si="59"/>
        <v>3827.1148325358849</v>
      </c>
      <c r="EX199" s="64">
        <f t="shared" si="59"/>
        <v>4553.7403314917128</v>
      </c>
      <c r="EY199" s="64">
        <f t="shared" si="59"/>
        <v>4130.5657894736842</v>
      </c>
      <c r="EZ199" s="64">
        <f t="shared" si="59"/>
        <v>4944.927083333333</v>
      </c>
      <c r="FA199" s="64">
        <f t="shared" si="59"/>
        <v>2216.2207792207791</v>
      </c>
      <c r="FB199" s="64">
        <f t="shared" si="59"/>
        <v>3251.0402010050252</v>
      </c>
      <c r="FC199" s="64">
        <f t="shared" si="59"/>
        <v>2997.4410112359551</v>
      </c>
      <c r="FD199" s="64">
        <f t="shared" si="59"/>
        <v>3050.4064171122996</v>
      </c>
      <c r="FE199" s="64">
        <f t="shared" si="59"/>
        <v>3239.9651898734178</v>
      </c>
      <c r="FF199" s="64">
        <f t="shared" si="59"/>
        <v>6278.6743801652892</v>
      </c>
      <c r="FG199" s="64">
        <f t="shared" si="59"/>
        <v>6125.8771929824561</v>
      </c>
      <c r="FH199" s="64">
        <f t="shared" si="59"/>
        <v>3577.2276785714284</v>
      </c>
      <c r="FI199" s="64">
        <f t="shared" si="59"/>
        <v>3836.7985257985256</v>
      </c>
      <c r="FJ199" s="64">
        <f t="shared" si="59"/>
        <v>4052.6472222222224</v>
      </c>
      <c r="FK199" s="64">
        <f t="shared" si="59"/>
        <v>3436.7186206896554</v>
      </c>
      <c r="FL199" s="64">
        <f t="shared" si="59"/>
        <v>3531.8427419354839</v>
      </c>
      <c r="FM199" s="64">
        <f t="shared" si="59"/>
        <v>3829.990521327014</v>
      </c>
      <c r="FN199" s="64">
        <f t="shared" si="59"/>
        <v>3807.1040609137058</v>
      </c>
      <c r="FO199" s="64">
        <f t="shared" si="59"/>
        <v>3261.0342034203422</v>
      </c>
      <c r="FP199" s="64">
        <f t="shared" si="59"/>
        <v>3337.9915966386557</v>
      </c>
      <c r="FQ199" s="64">
        <f t="shared" si="59"/>
        <v>11534.581196581197</v>
      </c>
      <c r="FR199" s="64">
        <f t="shared" si="59"/>
        <v>3771.7060439560441</v>
      </c>
      <c r="FS199" s="64">
        <f t="shared" si="59"/>
        <v>4568.570422535211</v>
      </c>
      <c r="FT199" s="64">
        <f t="shared" si="59"/>
        <v>1754.2787979966611</v>
      </c>
      <c r="FU199" s="64">
        <f t="shared" si="59"/>
        <v>3642.7457627118642</v>
      </c>
      <c r="FV199" s="64">
        <f t="shared" si="59"/>
        <v>4498.644662503717</v>
      </c>
      <c r="FW199" s="64">
        <f t="shared" si="59"/>
        <v>3951.2300613496932</v>
      </c>
      <c r="FX199" s="64">
        <f t="shared" si="59"/>
        <v>4765.7323943661968</v>
      </c>
      <c r="FY199" s="64">
        <f t="shared" si="59"/>
        <v>5225.9361702127662</v>
      </c>
      <c r="FZ199" s="64">
        <f t="shared" si="59"/>
        <v>4178.6981132075471</v>
      </c>
      <c r="GA199" s="64">
        <f t="shared" si="59"/>
        <v>2867.5562500000001</v>
      </c>
      <c r="GB199" s="64">
        <f t="shared" si="59"/>
        <v>3678.8882175226586</v>
      </c>
      <c r="GC199" s="64">
        <f t="shared" si="59"/>
        <v>3759.8636363636365</v>
      </c>
      <c r="GD199" s="64">
        <f t="shared" si="59"/>
        <v>2673.7125956854557</v>
      </c>
      <c r="GE199" s="64">
        <f t="shared" si="59"/>
        <v>5189.3037974683548</v>
      </c>
      <c r="GF199" s="64">
        <f t="shared" si="59"/>
        <v>6342.3415492957747</v>
      </c>
      <c r="GG199" s="64">
        <f t="shared" si="59"/>
        <v>5895.7831325301204</v>
      </c>
      <c r="GH199" s="64">
        <f t="shared" si="59"/>
        <v>5473.899082568807</v>
      </c>
      <c r="GI199" s="64">
        <f t="shared" si="59"/>
        <v>5029.9019607843138</v>
      </c>
      <c r="GJ199" s="64">
        <f t="shared" si="59"/>
        <v>5574.460465116279</v>
      </c>
      <c r="GK199" s="64">
        <f t="shared" si="59"/>
        <v>10402.408450704226</v>
      </c>
      <c r="GL199" s="64">
        <f t="shared" ref="GL199:IW199" si="60">GL198/GL9</f>
        <v>4634.3999999999996</v>
      </c>
      <c r="GM199" s="64">
        <f t="shared" si="60"/>
        <v>3464.33931133429</v>
      </c>
      <c r="GN199" s="64">
        <f t="shared" si="60"/>
        <v>3340.5862068965516</v>
      </c>
      <c r="GO199" s="64">
        <f t="shared" si="60"/>
        <v>4116.9759036144578</v>
      </c>
      <c r="GP199" s="64">
        <f t="shared" si="60"/>
        <v>4052.6114649681531</v>
      </c>
      <c r="GQ199" s="64">
        <f t="shared" si="60"/>
        <v>4184.474402730375</v>
      </c>
      <c r="GR199" s="64">
        <f t="shared" si="60"/>
        <v>2167.8282828282827</v>
      </c>
      <c r="GS199" s="64">
        <f t="shared" si="60"/>
        <v>3574.9633027522937</v>
      </c>
      <c r="GT199" s="64">
        <f t="shared" si="60"/>
        <v>3698.625</v>
      </c>
      <c r="GU199" s="64">
        <f t="shared" si="60"/>
        <v>4265.6491228070172</v>
      </c>
      <c r="GV199" s="64">
        <f t="shared" si="60"/>
        <v>2962.9046538024973</v>
      </c>
      <c r="GW199" s="64">
        <f t="shared" si="60"/>
        <v>6289.9718309859154</v>
      </c>
      <c r="GX199" s="64">
        <f t="shared" si="60"/>
        <v>5422.7383966244724</v>
      </c>
      <c r="GY199" s="64">
        <f t="shared" si="60"/>
        <v>5145.6593806921674</v>
      </c>
      <c r="GZ199" s="64">
        <f t="shared" si="60"/>
        <v>6088.8014184397161</v>
      </c>
      <c r="HA199" s="64">
        <f t="shared" si="60"/>
        <v>2358.0394036208731</v>
      </c>
      <c r="HB199" s="64">
        <f t="shared" si="60"/>
        <v>5608.7545454545452</v>
      </c>
      <c r="HC199" s="64">
        <f t="shared" si="60"/>
        <v>3826.4545454545455</v>
      </c>
      <c r="HD199" s="64">
        <f t="shared" si="60"/>
        <v>5829.3380281690143</v>
      </c>
      <c r="HE199" s="64">
        <f t="shared" si="60"/>
        <v>4667.2545710267232</v>
      </c>
      <c r="HF199" s="64">
        <f t="shared" si="60"/>
        <v>4322.883870967742</v>
      </c>
      <c r="HG199" s="64">
        <f t="shared" si="60"/>
        <v>6133.0491228070177</v>
      </c>
      <c r="HH199" s="64">
        <f t="shared" si="60"/>
        <v>3497.8597359735973</v>
      </c>
      <c r="HI199" s="64">
        <f t="shared" si="60"/>
        <v>3581.0668523676882</v>
      </c>
      <c r="HJ199" s="64">
        <f t="shared" si="60"/>
        <v>3190.242677824268</v>
      </c>
      <c r="HK199" s="64">
        <f t="shared" si="60"/>
        <v>3577.0234833659492</v>
      </c>
      <c r="HL199" s="64">
        <f t="shared" si="60"/>
        <v>3388.6854838709678</v>
      </c>
      <c r="HM199" s="64">
        <f t="shared" si="60"/>
        <v>2458.7378640776701</v>
      </c>
      <c r="HN199" s="64">
        <f t="shared" si="60"/>
        <v>2975.0292792792793</v>
      </c>
      <c r="HO199" s="64">
        <f t="shared" si="60"/>
        <v>3183.7461928934008</v>
      </c>
      <c r="HP199" s="64">
        <f t="shared" si="60"/>
        <v>3292.937074829932</v>
      </c>
      <c r="HQ199" s="64">
        <f t="shared" si="60"/>
        <v>3333.5862785862787</v>
      </c>
      <c r="HR199" s="64">
        <f t="shared" si="60"/>
        <v>3415.3407407407408</v>
      </c>
      <c r="HS199" s="64">
        <f t="shared" si="60"/>
        <v>3816.6937172774869</v>
      </c>
      <c r="HT199" s="64">
        <f t="shared" si="60"/>
        <v>3333.750430292599</v>
      </c>
      <c r="HU199" s="64">
        <f t="shared" si="60"/>
        <v>3306.8549222797928</v>
      </c>
      <c r="HV199" s="64">
        <f t="shared" si="60"/>
        <v>4721.5576923076924</v>
      </c>
      <c r="HW199" s="64">
        <f t="shared" si="60"/>
        <v>3546.020134228188</v>
      </c>
      <c r="HX199" s="64">
        <f t="shared" si="60"/>
        <v>3328.969696969697</v>
      </c>
      <c r="HY199" s="64">
        <f t="shared" si="60"/>
        <v>5968</v>
      </c>
      <c r="HZ199" s="64">
        <f t="shared" si="60"/>
        <v>7799.3174603174602</v>
      </c>
      <c r="IA199" s="64">
        <f t="shared" si="60"/>
        <v>4971.3373134328358</v>
      </c>
      <c r="IB199" s="64">
        <f t="shared" si="60"/>
        <v>3801.2450980392155</v>
      </c>
      <c r="IC199" s="64">
        <f t="shared" si="60"/>
        <v>2732.1363636363635</v>
      </c>
      <c r="ID199" s="64">
        <f t="shared" si="60"/>
        <v>1953.83908045977</v>
      </c>
      <c r="IE199" s="64">
        <f t="shared" si="60"/>
        <v>5386.1037344398337</v>
      </c>
      <c r="IF199" s="64">
        <f t="shared" si="60"/>
        <v>6757.1797752808989</v>
      </c>
      <c r="IG199" s="64">
        <f t="shared" si="60"/>
        <v>3053.5294117647059</v>
      </c>
      <c r="IH199" s="64">
        <f t="shared" si="60"/>
        <v>3643.5445420326223</v>
      </c>
      <c r="II199" s="64">
        <f t="shared" si="60"/>
        <v>3889.0740740740739</v>
      </c>
      <c r="IJ199" s="64">
        <f t="shared" si="60"/>
        <v>2678.209944751381</v>
      </c>
      <c r="IK199" s="64">
        <f t="shared" si="60"/>
        <v>4452.6993464052284</v>
      </c>
      <c r="IL199" s="64">
        <f t="shared" si="60"/>
        <v>2808.0057142857145</v>
      </c>
      <c r="IM199" s="64">
        <f t="shared" si="60"/>
        <v>3895.75</v>
      </c>
      <c r="IN199" s="64">
        <f t="shared" si="60"/>
        <v>3395.3788546255505</v>
      </c>
      <c r="IO199" s="64">
        <f t="shared" si="60"/>
        <v>3552.9818181818182</v>
      </c>
      <c r="IP199" s="64">
        <f t="shared" si="60"/>
        <v>2663.3372365339578</v>
      </c>
      <c r="IQ199" s="64">
        <f t="shared" si="60"/>
        <v>2936.8672566371683</v>
      </c>
      <c r="IR199" s="64">
        <f t="shared" si="60"/>
        <v>2941.3372093023254</v>
      </c>
      <c r="IS199" s="64">
        <f t="shared" si="60"/>
        <v>2724.0248226950353</v>
      </c>
      <c r="IT199" s="64">
        <f t="shared" si="60"/>
        <v>2394.8932584269664</v>
      </c>
      <c r="IU199" s="64">
        <f t="shared" si="60"/>
        <v>2664.2021276595747</v>
      </c>
      <c r="IV199" s="64">
        <f t="shared" si="60"/>
        <v>3839.8421052631579</v>
      </c>
      <c r="IW199" s="64">
        <f t="shared" si="60"/>
        <v>3522.0222222222224</v>
      </c>
      <c r="IX199" s="64">
        <f t="shared" ref="IX199:LI199" si="61">IX198/IX9</f>
        <v>3324.7142857142858</v>
      </c>
      <c r="IY199" s="64">
        <f t="shared" si="61"/>
        <v>1742.1666666666667</v>
      </c>
      <c r="IZ199" s="64">
        <f t="shared" si="61"/>
        <v>11441.73786407767</v>
      </c>
      <c r="JA199" s="64">
        <f t="shared" si="61"/>
        <v>5137.4787644787648</v>
      </c>
      <c r="JB199" s="64">
        <f t="shared" si="61"/>
        <v>4267.007575757576</v>
      </c>
      <c r="JC199" s="64">
        <f t="shared" si="61"/>
        <v>4305.9647779479328</v>
      </c>
      <c r="JD199" s="64">
        <f t="shared" si="61"/>
        <v>4780.0517241379312</v>
      </c>
      <c r="JE199" s="64">
        <f t="shared" si="61"/>
        <v>4270.5890804597702</v>
      </c>
      <c r="JF199" s="64">
        <f t="shared" si="61"/>
        <v>3387.3803596127245</v>
      </c>
      <c r="JG199" s="64">
        <f t="shared" si="61"/>
        <v>4069.5492957746478</v>
      </c>
      <c r="JH199" s="64">
        <f t="shared" si="61"/>
        <v>3048.2023121387283</v>
      </c>
      <c r="JI199" s="64">
        <f t="shared" si="61"/>
        <v>2523.5</v>
      </c>
      <c r="JJ199" s="64">
        <f t="shared" si="61"/>
        <v>2678.5443622920516</v>
      </c>
      <c r="JK199" s="64">
        <f t="shared" si="61"/>
        <v>3618.2902418682233</v>
      </c>
      <c r="JL199" s="64">
        <f t="shared" si="61"/>
        <v>4246.9453924914678</v>
      </c>
      <c r="JM199" s="64">
        <f t="shared" si="61"/>
        <v>3350.4324324324325</v>
      </c>
      <c r="JN199" s="64">
        <f t="shared" si="61"/>
        <v>3076.5862989323841</v>
      </c>
      <c r="JO199" s="64">
        <f t="shared" si="61"/>
        <v>2796.041450777202</v>
      </c>
      <c r="JP199" s="64">
        <f t="shared" si="61"/>
        <v>3885.7651715039578</v>
      </c>
      <c r="JQ199" s="64">
        <f t="shared" si="61"/>
        <v>2904.0350427350427</v>
      </c>
      <c r="JR199" s="64">
        <f t="shared" si="61"/>
        <v>4053.6955782312925</v>
      </c>
      <c r="JS199" s="64">
        <f t="shared" si="61"/>
        <v>2670.8951965065503</v>
      </c>
      <c r="JT199" s="64">
        <f t="shared" si="61"/>
        <v>3187.7389418907201</v>
      </c>
      <c r="JU199" s="64">
        <f t="shared" si="61"/>
        <v>2753.1508596783137</v>
      </c>
      <c r="JV199" s="64">
        <f t="shared" si="61"/>
        <v>2451.0226480836236</v>
      </c>
      <c r="JW199" s="64">
        <f t="shared" si="61"/>
        <v>3230.7416637416636</v>
      </c>
      <c r="JX199" s="64">
        <f t="shared" si="61"/>
        <v>4729.6000000000004</v>
      </c>
      <c r="JY199" s="64">
        <f t="shared" si="61"/>
        <v>2876.2246777163905</v>
      </c>
      <c r="JZ199" s="64">
        <f t="shared" si="61"/>
        <v>4488</v>
      </c>
      <c r="KA199" s="64">
        <f t="shared" si="61"/>
        <v>6541.411764705882</v>
      </c>
      <c r="KB199" s="64">
        <f t="shared" si="61"/>
        <v>4645.29295154185</v>
      </c>
      <c r="KC199" s="64">
        <f t="shared" si="61"/>
        <v>6268.154150197628</v>
      </c>
      <c r="KD199" s="64">
        <f t="shared" si="61"/>
        <v>7358.7373271889401</v>
      </c>
      <c r="KE199" s="64">
        <f t="shared" si="61"/>
        <v>4571.8721174004195</v>
      </c>
      <c r="KF199" s="64">
        <f t="shared" si="61"/>
        <v>2684.7978883861238</v>
      </c>
      <c r="KG199" s="64">
        <f t="shared" si="61"/>
        <v>4876.385869565217</v>
      </c>
      <c r="KH199" s="64">
        <f t="shared" si="61"/>
        <v>4251.8446215139438</v>
      </c>
      <c r="KI199" s="64">
        <f t="shared" si="61"/>
        <v>3255.7142857142858</v>
      </c>
      <c r="KJ199" s="64">
        <f t="shared" si="61"/>
        <v>4956.0200000000004</v>
      </c>
      <c r="KK199" s="64">
        <f t="shared" si="61"/>
        <v>4510.80981595092</v>
      </c>
      <c r="KL199" s="64">
        <f t="shared" si="61"/>
        <v>4297.4121621621625</v>
      </c>
      <c r="KM199" s="64">
        <f t="shared" si="61"/>
        <v>4002.4518072289156</v>
      </c>
      <c r="KN199" s="64">
        <f t="shared" si="61"/>
        <v>3450.0723140495866</v>
      </c>
      <c r="KO199" s="64">
        <f t="shared" si="61"/>
        <v>8281.3825503355711</v>
      </c>
      <c r="KP199" s="64">
        <f t="shared" si="61"/>
        <v>3221.75</v>
      </c>
      <c r="KQ199" s="64">
        <f t="shared" si="61"/>
        <v>6403.9739952718674</v>
      </c>
      <c r="KR199" s="64">
        <f t="shared" si="61"/>
        <v>5707.522727272727</v>
      </c>
      <c r="KS199" s="64">
        <f t="shared" si="61"/>
        <v>3728.0204081632655</v>
      </c>
      <c r="KT199" s="64">
        <f t="shared" si="61"/>
        <v>3359.0634573304155</v>
      </c>
      <c r="KU199" s="64">
        <f t="shared" si="61"/>
        <v>5425.4407894736842</v>
      </c>
      <c r="KV199" s="64">
        <f t="shared" si="61"/>
        <v>4714.925093632959</v>
      </c>
      <c r="KW199" s="64">
        <f t="shared" si="61"/>
        <v>5519.8156424581002</v>
      </c>
      <c r="KX199" s="64">
        <f t="shared" si="61"/>
        <v>3927.25</v>
      </c>
      <c r="KY199" s="64">
        <f t="shared" si="61"/>
        <v>4976.7633136094673</v>
      </c>
      <c r="KZ199" s="64">
        <f t="shared" si="61"/>
        <v>5051.9682539682535</v>
      </c>
      <c r="LA199" s="64">
        <f t="shared" si="61"/>
        <v>3400.2869565217393</v>
      </c>
      <c r="LB199" s="64">
        <f t="shared" si="61"/>
        <v>3305.5023364485983</v>
      </c>
      <c r="LC199" s="64">
        <f t="shared" si="61"/>
        <v>3492.2702127659572</v>
      </c>
      <c r="LD199" s="64">
        <f t="shared" si="61"/>
        <v>6513.0181818181818</v>
      </c>
      <c r="LE199" s="64">
        <f t="shared" si="61"/>
        <v>5719.581875993641</v>
      </c>
      <c r="LF199" s="64">
        <f t="shared" si="61"/>
        <v>5369.3011152416357</v>
      </c>
      <c r="LG199" s="64">
        <f t="shared" si="61"/>
        <v>3170.2786357786358</v>
      </c>
      <c r="LH199" s="64">
        <f t="shared" si="61"/>
        <v>2219.5190311418687</v>
      </c>
      <c r="LI199" s="64">
        <f t="shared" si="61"/>
        <v>4272.7278911564626</v>
      </c>
      <c r="LJ199" s="64">
        <f t="shared" ref="LJ199:NU199" si="62">LJ198/LJ9</f>
        <v>3842.7212837837837</v>
      </c>
      <c r="LK199" s="64">
        <f t="shared" si="62"/>
        <v>4851.3461538461543</v>
      </c>
      <c r="LL199" s="64">
        <f t="shared" si="62"/>
        <v>4168.6465517241377</v>
      </c>
      <c r="LM199" s="64">
        <f t="shared" si="62"/>
        <v>4629.4643962848295</v>
      </c>
      <c r="LN199" s="64">
        <f t="shared" si="62"/>
        <v>5694.0886075949365</v>
      </c>
      <c r="LO199" s="64">
        <f t="shared" si="62"/>
        <v>4542.0375000000004</v>
      </c>
      <c r="LP199" s="64">
        <f t="shared" si="62"/>
        <v>4197.8565876408866</v>
      </c>
      <c r="LQ199" s="64">
        <f t="shared" si="62"/>
        <v>2203.1130136986303</v>
      </c>
      <c r="LR199" s="64">
        <f t="shared" si="62"/>
        <v>4048.5044642857142</v>
      </c>
      <c r="LS199" s="64">
        <f t="shared" si="62"/>
        <v>1704.2695652173913</v>
      </c>
      <c r="LT199" s="64">
        <f t="shared" si="62"/>
        <v>5433.1785714285716</v>
      </c>
      <c r="LU199" s="64">
        <f t="shared" si="62"/>
        <v>3911.2400793650795</v>
      </c>
      <c r="LV199" s="64">
        <f t="shared" si="62"/>
        <v>4722.7413793103451</v>
      </c>
      <c r="LW199" s="64">
        <f t="shared" si="62"/>
        <v>4916.6466666666665</v>
      </c>
      <c r="LX199" s="64">
        <f t="shared" si="62"/>
        <v>3893.4</v>
      </c>
      <c r="LY199" s="64">
        <f t="shared" si="62"/>
        <v>2834.3254901960786</v>
      </c>
      <c r="LZ199" s="64">
        <f t="shared" si="62"/>
        <v>4941.7039999999997</v>
      </c>
      <c r="MA199" s="64">
        <f t="shared" si="62"/>
        <v>3109.6923076923076</v>
      </c>
      <c r="MB199" s="64">
        <f t="shared" si="62"/>
        <v>4722.583333333333</v>
      </c>
      <c r="MC199" s="64">
        <f t="shared" si="62"/>
        <v>2936.7986111111113</v>
      </c>
      <c r="MD199" s="64">
        <f t="shared" si="62"/>
        <v>2700.3132530120483</v>
      </c>
      <c r="ME199" s="64">
        <f t="shared" si="62"/>
        <v>3174.5221674876848</v>
      </c>
      <c r="MF199" s="64">
        <f t="shared" si="62"/>
        <v>4536.5149051490516</v>
      </c>
      <c r="MG199" s="64">
        <f t="shared" si="62"/>
        <v>5802.1735537190079</v>
      </c>
      <c r="MH199" s="64">
        <f t="shared" si="62"/>
        <v>3905.1578947368421</v>
      </c>
      <c r="MI199" s="64">
        <f t="shared" si="62"/>
        <v>2538.2254901960782</v>
      </c>
      <c r="MJ199" s="64">
        <f t="shared" si="62"/>
        <v>1593.7428924598269</v>
      </c>
      <c r="MK199" s="64">
        <f t="shared" si="62"/>
        <v>1173.9147286821706</v>
      </c>
      <c r="ML199" s="64">
        <f t="shared" si="62"/>
        <v>4024.437969924812</v>
      </c>
      <c r="MM199" s="64">
        <f t="shared" si="62"/>
        <v>4478.741769547325</v>
      </c>
      <c r="MN199" s="64">
        <f t="shared" si="62"/>
        <v>3387.9847222222224</v>
      </c>
      <c r="MO199" s="64">
        <f t="shared" si="62"/>
        <v>6567.7835567113425</v>
      </c>
      <c r="MP199" s="64">
        <f t="shared" si="62"/>
        <v>3271.6359649122805</v>
      </c>
      <c r="MQ199" s="64">
        <f t="shared" si="62"/>
        <v>4203.8345864661651</v>
      </c>
      <c r="MR199" s="64">
        <f t="shared" si="62"/>
        <v>4803.4108910891091</v>
      </c>
      <c r="MS199" s="64">
        <f t="shared" si="62"/>
        <v>4382.0377697841723</v>
      </c>
      <c r="MT199" s="64">
        <f t="shared" si="62"/>
        <v>3933.4620786516853</v>
      </c>
      <c r="MU199" s="64">
        <f t="shared" si="62"/>
        <v>2838.67</v>
      </c>
      <c r="MV199" s="64">
        <f t="shared" si="62"/>
        <v>4354.4694214876035</v>
      </c>
      <c r="MW199" s="64">
        <f t="shared" si="62"/>
        <v>1657.7564102564102</v>
      </c>
      <c r="MX199" s="64">
        <f t="shared" si="62"/>
        <v>3464.5357142857142</v>
      </c>
      <c r="MY199" s="64">
        <f t="shared" si="62"/>
        <v>6862.5824915824915</v>
      </c>
      <c r="MZ199" s="64">
        <f t="shared" si="62"/>
        <v>3902.9781477627471</v>
      </c>
      <c r="NA199" s="64">
        <f t="shared" si="62"/>
        <v>5253.4333333333334</v>
      </c>
      <c r="NB199" s="64">
        <f t="shared" si="62"/>
        <v>3773.8707482993195</v>
      </c>
      <c r="NC199" s="64">
        <f t="shared" si="62"/>
        <v>1714.47</v>
      </c>
      <c r="ND199" s="64">
        <f t="shared" si="62"/>
        <v>5596.739130434783</v>
      </c>
      <c r="NE199" s="64">
        <f t="shared" si="62"/>
        <v>5164.4666666666662</v>
      </c>
      <c r="NF199" s="64">
        <f t="shared" si="62"/>
        <v>5665.5068493150684</v>
      </c>
      <c r="NG199" s="64">
        <f t="shared" si="62"/>
        <v>3047.4250871080139</v>
      </c>
      <c r="NH199" s="64">
        <f t="shared" si="62"/>
        <v>3585.2439560439561</v>
      </c>
      <c r="NI199" s="64">
        <f t="shared" si="62"/>
        <v>4886.171875</v>
      </c>
      <c r="NJ199" s="64">
        <f t="shared" si="62"/>
        <v>4710.1569767441861</v>
      </c>
      <c r="NK199" s="64">
        <f t="shared" si="62"/>
        <v>3022.3680555555557</v>
      </c>
      <c r="NL199" s="64">
        <f t="shared" si="62"/>
        <v>5609.9530516431923</v>
      </c>
      <c r="NM199" s="64">
        <f t="shared" si="62"/>
        <v>3083.7903225806454</v>
      </c>
      <c r="NN199" s="64">
        <f t="shared" si="62"/>
        <v>3619.9908256880735</v>
      </c>
      <c r="NO199" s="64">
        <f t="shared" si="62"/>
        <v>5186.6794871794873</v>
      </c>
      <c r="NP199" s="64">
        <f t="shared" si="62"/>
        <v>3209.6614035087719</v>
      </c>
      <c r="NQ199" s="64">
        <f t="shared" si="62"/>
        <v>4410.42641509434</v>
      </c>
      <c r="NR199" s="64">
        <f t="shared" si="62"/>
        <v>6661.1153846153848</v>
      </c>
      <c r="NS199" s="64">
        <f t="shared" si="62"/>
        <v>5212.9086538461543</v>
      </c>
      <c r="NT199" s="64">
        <f t="shared" si="62"/>
        <v>3503.3382352941176</v>
      </c>
      <c r="NU199" s="64">
        <f t="shared" si="62"/>
        <v>3918.0767356881852</v>
      </c>
      <c r="NV199" s="64">
        <f t="shared" ref="NV199:OW199" si="63">NV198/NV9</f>
        <v>3994.0618811881186</v>
      </c>
      <c r="NW199" s="64">
        <f t="shared" si="63"/>
        <v>6268.104166666667</v>
      </c>
      <c r="NX199" s="64">
        <f t="shared" si="63"/>
        <v>3126.7762039660056</v>
      </c>
      <c r="NY199" s="64">
        <f t="shared" si="63"/>
        <v>5587.7142857142853</v>
      </c>
      <c r="NZ199" s="64">
        <f t="shared" si="63"/>
        <v>9319.6216216216217</v>
      </c>
      <c r="OA199" s="64">
        <f t="shared" si="63"/>
        <v>3771.7777777777778</v>
      </c>
      <c r="OB199" s="64">
        <f t="shared" si="63"/>
        <v>4072.9143691209861</v>
      </c>
      <c r="OC199" s="64">
        <f t="shared" si="63"/>
        <v>2931.6445012787722</v>
      </c>
      <c r="OD199" s="64">
        <f t="shared" si="63"/>
        <v>3192.90625</v>
      </c>
      <c r="OE199" s="64">
        <f t="shared" si="63"/>
        <v>4367.2795698924729</v>
      </c>
      <c r="OF199" s="64">
        <f t="shared" si="63"/>
        <v>4317.1516183986369</v>
      </c>
      <c r="OG199" s="64">
        <f t="shared" si="63"/>
        <v>3235.2041587901699</v>
      </c>
      <c r="OH199" s="64">
        <f t="shared" si="63"/>
        <v>3381.2444444444445</v>
      </c>
      <c r="OI199" s="64">
        <f t="shared" si="63"/>
        <v>6983.3784313725491</v>
      </c>
      <c r="OJ199" s="64">
        <f t="shared" si="63"/>
        <v>3447.707509881423</v>
      </c>
      <c r="OK199" s="64">
        <f t="shared" si="63"/>
        <v>6333.335443037975</v>
      </c>
      <c r="OL199" s="64">
        <f t="shared" si="63"/>
        <v>3664.657754010695</v>
      </c>
      <c r="OM199" s="64">
        <f t="shared" si="63"/>
        <v>3315.5963636363635</v>
      </c>
      <c r="ON199" s="64">
        <f t="shared" si="63"/>
        <v>2973.3928571428573</v>
      </c>
      <c r="OO199" s="64">
        <f t="shared" si="63"/>
        <v>5432.3801295896328</v>
      </c>
      <c r="OP199" s="64">
        <f t="shared" si="63"/>
        <v>2710.5</v>
      </c>
      <c r="OQ199" s="64">
        <f t="shared" si="63"/>
        <v>2774.0669546436284</v>
      </c>
      <c r="OR199" s="64">
        <f t="shared" si="63"/>
        <v>3444.1661341853037</v>
      </c>
      <c r="OS199" s="64">
        <f t="shared" si="63"/>
        <v>4293.0594795539037</v>
      </c>
      <c r="OT199" s="64">
        <f t="shared" si="63"/>
        <v>4648.4933333333329</v>
      </c>
      <c r="OU199" s="64">
        <f t="shared" si="63"/>
        <v>4070.16</v>
      </c>
      <c r="OV199" s="4"/>
      <c r="OW199" s="64">
        <f t="shared" si="63"/>
        <v>4021.7761934626096</v>
      </c>
      <c r="OX199" s="6">
        <f t="shared" si="56"/>
        <v>2.0177990585066901E-2</v>
      </c>
      <c r="OY199" s="153"/>
      <c r="OZ199" s="6"/>
      <c r="PA199" s="146"/>
      <c r="PB199" s="146"/>
      <c r="PC199" s="146"/>
      <c r="PD199" s="146"/>
      <c r="PE199" s="146"/>
      <c r="PF199" s="146"/>
      <c r="PG199" s="146"/>
      <c r="PH199" s="146"/>
      <c r="PI199" s="146"/>
      <c r="PJ199" s="146"/>
      <c r="PK199" s="146"/>
      <c r="PL199" s="146"/>
      <c r="PM199" s="146"/>
      <c r="PN199" s="146"/>
      <c r="PO199" s="146"/>
      <c r="PP199" s="146"/>
      <c r="PQ199" s="146"/>
      <c r="PR199" s="146"/>
      <c r="PS199" s="146"/>
      <c r="PT199" s="146"/>
      <c r="PU199" s="146"/>
    </row>
    <row r="200" spans="1:438" ht="17">
      <c r="A200" s="88" t="s">
        <v>1302</v>
      </c>
      <c r="B200" s="144">
        <f t="shared" ref="B200:AG200" si="64">B198/B166</f>
        <v>0.46866416053028642</v>
      </c>
      <c r="C200" s="144">
        <f t="shared" si="64"/>
        <v>0.36082896932349995</v>
      </c>
      <c r="D200" s="144">
        <f t="shared" si="64"/>
        <v>0.49964206616428419</v>
      </c>
      <c r="E200" s="144">
        <f t="shared" si="64"/>
        <v>0.29886034714514437</v>
      </c>
      <c r="F200" s="144">
        <f t="shared" si="64"/>
        <v>0.29717871113440042</v>
      </c>
      <c r="G200" s="144">
        <f t="shared" si="64"/>
        <v>0.32481187790815674</v>
      </c>
      <c r="H200" s="144">
        <f t="shared" si="64"/>
        <v>0.48641972663314831</v>
      </c>
      <c r="I200" s="144">
        <f t="shared" si="64"/>
        <v>0.30776326851615771</v>
      </c>
      <c r="J200" s="144">
        <f t="shared" si="64"/>
        <v>0.39128532583721815</v>
      </c>
      <c r="K200" s="144">
        <f t="shared" si="64"/>
        <v>0.33686266326863157</v>
      </c>
      <c r="L200" s="144">
        <f t="shared" si="64"/>
        <v>0.32465548336148164</v>
      </c>
      <c r="M200" s="144">
        <f t="shared" si="64"/>
        <v>0.44670860875480056</v>
      </c>
      <c r="N200" s="144">
        <f t="shared" si="64"/>
        <v>0.16925857650873338</v>
      </c>
      <c r="O200" s="144">
        <f t="shared" si="64"/>
        <v>2.5503088579285117E-2</v>
      </c>
      <c r="P200" s="144">
        <f t="shared" si="64"/>
        <v>5.372727816908434E-2</v>
      </c>
      <c r="Q200" s="144">
        <f t="shared" si="64"/>
        <v>0.34982727814175102</v>
      </c>
      <c r="R200" s="144">
        <f t="shared" si="64"/>
        <v>0.57994803078736934</v>
      </c>
      <c r="S200" s="144">
        <f t="shared" si="64"/>
        <v>0.4874126300390117</v>
      </c>
      <c r="T200" s="144">
        <f t="shared" si="64"/>
        <v>0.22307662997082223</v>
      </c>
      <c r="U200" s="144">
        <f t="shared" si="64"/>
        <v>0.34420686610201123</v>
      </c>
      <c r="V200" s="144">
        <f t="shared" si="64"/>
        <v>0.2886589322918815</v>
      </c>
      <c r="W200" s="144">
        <f t="shared" si="64"/>
        <v>0.3203020822530806</v>
      </c>
      <c r="X200" s="144">
        <f t="shared" si="64"/>
        <v>0.20831963457960814</v>
      </c>
      <c r="Y200" s="144">
        <f t="shared" si="64"/>
        <v>0.28852570358751017</v>
      </c>
      <c r="Z200" s="144">
        <f t="shared" si="64"/>
        <v>0.2642291809935951</v>
      </c>
      <c r="AA200" s="144">
        <f t="shared" si="64"/>
        <v>0.26451145922606556</v>
      </c>
      <c r="AB200" s="144">
        <f t="shared" si="64"/>
        <v>0.30783736113234733</v>
      </c>
      <c r="AC200" s="144">
        <f t="shared" si="64"/>
        <v>0.29192593543069717</v>
      </c>
      <c r="AD200" s="144">
        <f t="shared" si="64"/>
        <v>0.33680578931512029</v>
      </c>
      <c r="AE200" s="144">
        <f t="shared" si="64"/>
        <v>0.57370988558276981</v>
      </c>
      <c r="AF200" s="144">
        <f t="shared" si="64"/>
        <v>0.41712275243995384</v>
      </c>
      <c r="AG200" s="144">
        <f t="shared" si="64"/>
        <v>0.5131857332062324</v>
      </c>
      <c r="AH200" s="144">
        <f t="shared" ref="AH200:BM200" si="65">AH198/AH166</f>
        <v>0.52043902525341201</v>
      </c>
      <c r="AI200" s="144">
        <f t="shared" si="65"/>
        <v>0.47788662554790695</v>
      </c>
      <c r="AJ200" s="144">
        <f t="shared" si="65"/>
        <v>0.479078895137245</v>
      </c>
      <c r="AK200" s="144">
        <f t="shared" si="65"/>
        <v>0.53085144257138517</v>
      </c>
      <c r="AL200" s="144">
        <f t="shared" si="65"/>
        <v>0.54420978149401278</v>
      </c>
      <c r="AM200" s="144">
        <f t="shared" si="65"/>
        <v>0.49836430742509769</v>
      </c>
      <c r="AN200" s="144">
        <f t="shared" si="65"/>
        <v>0.49842196037322073</v>
      </c>
      <c r="AO200" s="144">
        <f t="shared" si="65"/>
        <v>0.51479348946210379</v>
      </c>
      <c r="AP200" s="144">
        <f t="shared" si="65"/>
        <v>0.48865361738641083</v>
      </c>
      <c r="AQ200" s="144">
        <f t="shared" si="65"/>
        <v>0.49449579962663348</v>
      </c>
      <c r="AR200" s="144">
        <f t="shared" si="65"/>
        <v>0.54617606973563804</v>
      </c>
      <c r="AS200" s="144">
        <f t="shared" si="65"/>
        <v>0.48357269984597256</v>
      </c>
      <c r="AT200" s="144">
        <f t="shared" si="65"/>
        <v>0.53696011367257346</v>
      </c>
      <c r="AU200" s="144">
        <f t="shared" si="65"/>
        <v>0.46879330368765892</v>
      </c>
      <c r="AV200" s="144">
        <f t="shared" si="65"/>
        <v>0.55580395414384631</v>
      </c>
      <c r="AW200" s="144">
        <f t="shared" si="65"/>
        <v>0.49186141025221142</v>
      </c>
      <c r="AX200" s="144">
        <f t="shared" si="65"/>
        <v>0.55797910237065218</v>
      </c>
      <c r="AY200" s="144">
        <f t="shared" si="65"/>
        <v>0.55038104886708183</v>
      </c>
      <c r="AZ200" s="144">
        <f t="shared" si="65"/>
        <v>0.56707593770024201</v>
      </c>
      <c r="BA200" s="144">
        <f t="shared" si="65"/>
        <v>0.52856856202722624</v>
      </c>
      <c r="BB200" s="144">
        <f t="shared" si="65"/>
        <v>0.39207402533346147</v>
      </c>
      <c r="BC200" s="144">
        <f t="shared" si="65"/>
        <v>0.75488339349231404</v>
      </c>
      <c r="BD200" s="144">
        <f t="shared" si="65"/>
        <v>0.3957548187831742</v>
      </c>
      <c r="BE200" s="144">
        <f t="shared" si="65"/>
        <v>0.41139183933991585</v>
      </c>
      <c r="BF200" s="144">
        <f t="shared" si="65"/>
        <v>0.46140543257024258</v>
      </c>
      <c r="BG200" s="144">
        <f t="shared" si="65"/>
        <v>0.48592881699835688</v>
      </c>
      <c r="BH200" s="144">
        <f t="shared" si="65"/>
        <v>0.43744256780113944</v>
      </c>
      <c r="BI200" s="144">
        <f t="shared" si="65"/>
        <v>0.26496695888980648</v>
      </c>
      <c r="BJ200" s="144">
        <f t="shared" si="65"/>
        <v>0.38894152368707596</v>
      </c>
      <c r="BK200" s="144">
        <f t="shared" si="65"/>
        <v>0.60544231170771123</v>
      </c>
      <c r="BL200" s="144">
        <f t="shared" si="65"/>
        <v>0.63984315099066469</v>
      </c>
      <c r="BM200" s="144">
        <f t="shared" si="65"/>
        <v>0.41007496028263585</v>
      </c>
      <c r="BN200" s="144">
        <f t="shared" ref="BN200:CS200" si="66">BN198/BN166</f>
        <v>0.40923525653501536</v>
      </c>
      <c r="BO200" s="144">
        <f t="shared" si="66"/>
        <v>0.53171842982862116</v>
      </c>
      <c r="BP200" s="144">
        <f t="shared" si="66"/>
        <v>0.32830099529028028</v>
      </c>
      <c r="BQ200" s="144">
        <f t="shared" si="66"/>
        <v>0.37709453970118584</v>
      </c>
      <c r="BR200" s="144">
        <f t="shared" si="66"/>
        <v>0.34401649774931076</v>
      </c>
      <c r="BS200" s="144">
        <f t="shared" si="66"/>
        <v>0.44220845021720789</v>
      </c>
      <c r="BT200" s="144">
        <f t="shared" si="66"/>
        <v>0.26091226634122106</v>
      </c>
      <c r="BU200" s="144">
        <f t="shared" si="66"/>
        <v>0.49652449489418216</v>
      </c>
      <c r="BV200" s="144">
        <f t="shared" si="66"/>
        <v>0.38306870920009012</v>
      </c>
      <c r="BW200" s="144">
        <f t="shared" si="66"/>
        <v>0.46996260400398399</v>
      </c>
      <c r="BX200" s="144">
        <f t="shared" si="66"/>
        <v>0.42990257922916247</v>
      </c>
      <c r="BY200" s="144">
        <f t="shared" si="66"/>
        <v>0.32924217222861074</v>
      </c>
      <c r="BZ200" s="144">
        <f t="shared" si="66"/>
        <v>0.32194499565620199</v>
      </c>
      <c r="CA200" s="144">
        <f t="shared" si="66"/>
        <v>0.23690717231380384</v>
      </c>
      <c r="CB200" s="144">
        <f t="shared" si="66"/>
        <v>0.48125770183573652</v>
      </c>
      <c r="CC200" s="144">
        <f t="shared" si="66"/>
        <v>0.24680061522488919</v>
      </c>
      <c r="CD200" s="144">
        <f t="shared" si="66"/>
        <v>0.45954305088663927</v>
      </c>
      <c r="CE200" s="144">
        <f t="shared" si="66"/>
        <v>0.50541066512996957</v>
      </c>
      <c r="CF200" s="144">
        <f t="shared" si="66"/>
        <v>0.51755287410625772</v>
      </c>
      <c r="CG200" s="144">
        <f t="shared" si="66"/>
        <v>0.45587883213334646</v>
      </c>
      <c r="CH200" s="144">
        <f t="shared" si="66"/>
        <v>0.49793854236236518</v>
      </c>
      <c r="CI200" s="144">
        <f t="shared" si="66"/>
        <v>0.36667977578955374</v>
      </c>
      <c r="CJ200" s="144">
        <f t="shared" si="66"/>
        <v>0.4610247807316265</v>
      </c>
      <c r="CK200" s="144">
        <f t="shared" si="66"/>
        <v>0.51651533867236932</v>
      </c>
      <c r="CL200" s="144">
        <f t="shared" si="66"/>
        <v>0.44039087567115887</v>
      </c>
      <c r="CM200" s="144">
        <f t="shared" si="66"/>
        <v>0.48843842690477679</v>
      </c>
      <c r="CN200" s="144">
        <f t="shared" si="66"/>
        <v>0.64296493979083913</v>
      </c>
      <c r="CO200" s="144">
        <f t="shared" si="66"/>
        <v>0.66432526381129731</v>
      </c>
      <c r="CP200" s="144">
        <f t="shared" si="66"/>
        <v>0.4349630045573657</v>
      </c>
      <c r="CQ200" s="144">
        <f t="shared" si="66"/>
        <v>0.4497202234148745</v>
      </c>
      <c r="CR200" s="144">
        <f t="shared" si="66"/>
        <v>0.46114481011836145</v>
      </c>
      <c r="CS200" s="144">
        <f t="shared" si="66"/>
        <v>0.42877678691525478</v>
      </c>
      <c r="CT200" s="144">
        <f t="shared" ref="CT200:DY200" si="67">CT198/CT166</f>
        <v>0.44166208676724211</v>
      </c>
      <c r="CU200" s="144">
        <f t="shared" si="67"/>
        <v>0.5130367864249783</v>
      </c>
      <c r="CV200" s="144">
        <f t="shared" si="67"/>
        <v>0.5727489311378664</v>
      </c>
      <c r="CW200" s="144">
        <f t="shared" si="67"/>
        <v>0.62845792506628606</v>
      </c>
      <c r="CX200" s="144">
        <f t="shared" si="67"/>
        <v>0.48553387019695027</v>
      </c>
      <c r="CY200" s="144">
        <f t="shared" si="67"/>
        <v>0.53986290130577252</v>
      </c>
      <c r="CZ200" s="144">
        <f t="shared" si="67"/>
        <v>0.48297945918756313</v>
      </c>
      <c r="DA200" s="144">
        <f t="shared" si="67"/>
        <v>0.54609693700941642</v>
      </c>
      <c r="DB200" s="144">
        <f t="shared" si="67"/>
        <v>0.48768412432218294</v>
      </c>
      <c r="DC200" s="144">
        <f t="shared" si="67"/>
        <v>0.48439600953097833</v>
      </c>
      <c r="DD200" s="144">
        <f t="shared" si="67"/>
        <v>0.60890850047137857</v>
      </c>
      <c r="DE200" s="144">
        <f t="shared" si="67"/>
        <v>0.45356911607022382</v>
      </c>
      <c r="DF200" s="144">
        <f t="shared" si="67"/>
        <v>0.64336747339210065</v>
      </c>
      <c r="DG200" s="144">
        <f t="shared" si="67"/>
        <v>0.30141800353614207</v>
      </c>
      <c r="DH200" s="144">
        <f t="shared" si="67"/>
        <v>0.56252997932575555</v>
      </c>
      <c r="DI200" s="144">
        <f t="shared" si="67"/>
        <v>0.45126411694078461</v>
      </c>
      <c r="DJ200" s="144">
        <f t="shared" si="67"/>
        <v>0.37226295313379532</v>
      </c>
      <c r="DK200" s="144">
        <f t="shared" si="67"/>
        <v>0.57720363866965807</v>
      </c>
      <c r="DL200" s="144">
        <f t="shared" si="67"/>
        <v>0.46232613762222174</v>
      </c>
      <c r="DM200" s="144">
        <f t="shared" si="67"/>
        <v>0.33407645410118819</v>
      </c>
      <c r="DN200" s="144">
        <f t="shared" si="67"/>
        <v>0.46315422005058982</v>
      </c>
      <c r="DO200" s="144">
        <f t="shared" si="67"/>
        <v>0.45786179776613178</v>
      </c>
      <c r="DP200" s="144">
        <f t="shared" si="67"/>
        <v>0.46885184402177355</v>
      </c>
      <c r="DQ200" s="144">
        <f t="shared" si="67"/>
        <v>0.49126123778548203</v>
      </c>
      <c r="DR200" s="144">
        <f t="shared" si="67"/>
        <v>0.591839961583284</v>
      </c>
      <c r="DS200" s="144">
        <f t="shared" si="67"/>
        <v>0.31449368951199541</v>
      </c>
      <c r="DT200" s="144">
        <f t="shared" si="67"/>
        <v>0.2156102552812531</v>
      </c>
      <c r="DU200" s="144">
        <f t="shared" si="67"/>
        <v>0.28422683763109585</v>
      </c>
      <c r="DV200" s="144">
        <f t="shared" si="67"/>
        <v>0.25837853718901405</v>
      </c>
      <c r="DW200" s="144">
        <f t="shared" si="67"/>
        <v>0.37968013880179136</v>
      </c>
      <c r="DX200" s="144">
        <f t="shared" si="67"/>
        <v>0.5176086485427509</v>
      </c>
      <c r="DY200" s="144">
        <f t="shared" si="67"/>
        <v>0.4661801889645848</v>
      </c>
      <c r="DZ200" s="144">
        <f t="shared" ref="DZ200:EO200" si="68">DZ198/DZ166</f>
        <v>0.48792702653257203</v>
      </c>
      <c r="EA200" s="144">
        <f t="shared" si="68"/>
        <v>0.46110129214660978</v>
      </c>
      <c r="EB200" s="144">
        <f t="shared" si="68"/>
        <v>0.41322210087943073</v>
      </c>
      <c r="EC200" s="144">
        <f t="shared" si="68"/>
        <v>0.44455571334999844</v>
      </c>
      <c r="ED200" s="144">
        <f t="shared" si="68"/>
        <v>0.39500536103556744</v>
      </c>
      <c r="EE200" s="144">
        <f t="shared" si="68"/>
        <v>0.18434588983531197</v>
      </c>
      <c r="EF200" s="144">
        <f t="shared" si="68"/>
        <v>0.40952566120509187</v>
      </c>
      <c r="EG200" s="144">
        <f t="shared" si="68"/>
        <v>0.51906027924923814</v>
      </c>
      <c r="EH200" s="144">
        <f t="shared" si="68"/>
        <v>0.32138785900060873</v>
      </c>
      <c r="EI200" s="144">
        <f t="shared" si="68"/>
        <v>0.33724511224850073</v>
      </c>
      <c r="EJ200" s="144">
        <f t="shared" si="68"/>
        <v>0.622930615313534</v>
      </c>
      <c r="EK200" s="144">
        <f t="shared" si="68"/>
        <v>0.5234710325349784</v>
      </c>
      <c r="EL200" s="144">
        <f t="shared" si="68"/>
        <v>0.36869732372675873</v>
      </c>
      <c r="EM200" s="144">
        <f t="shared" si="68"/>
        <v>0.49000895451179216</v>
      </c>
      <c r="EN200" s="144">
        <f t="shared" si="68"/>
        <v>0.44729198972906992</v>
      </c>
      <c r="EO200" s="144">
        <f t="shared" si="68"/>
        <v>0.58944222071605479</v>
      </c>
      <c r="EP200" s="144">
        <v>0</v>
      </c>
      <c r="EQ200" s="144">
        <f t="shared" ref="EQ200:HB200" si="69">EQ198/EQ166</f>
        <v>0.52958557224906944</v>
      </c>
      <c r="ER200" s="144">
        <f t="shared" si="69"/>
        <v>0.32690543021320462</v>
      </c>
      <c r="ES200" s="144">
        <f t="shared" si="69"/>
        <v>0.38613640023261642</v>
      </c>
      <c r="ET200" s="144">
        <f t="shared" si="69"/>
        <v>0.4118919161159581</v>
      </c>
      <c r="EU200" s="144">
        <f t="shared" si="69"/>
        <v>0.52155763559238333</v>
      </c>
      <c r="EV200" s="144">
        <f t="shared" si="69"/>
        <v>0.49064089779775888</v>
      </c>
      <c r="EW200" s="144">
        <f t="shared" si="69"/>
        <v>0.42158983188154942</v>
      </c>
      <c r="EX200" s="144">
        <f t="shared" si="69"/>
        <v>0.48345672552969099</v>
      </c>
      <c r="EY200" s="144">
        <f t="shared" si="69"/>
        <v>0.35242222005802359</v>
      </c>
      <c r="EZ200" s="144">
        <f t="shared" si="69"/>
        <v>0.47267435550470821</v>
      </c>
      <c r="FA200" s="144">
        <f t="shared" si="69"/>
        <v>0.24087520149508648</v>
      </c>
      <c r="FB200" s="144">
        <f t="shared" si="69"/>
        <v>0.29276072709040302</v>
      </c>
      <c r="FC200" s="144">
        <f t="shared" si="69"/>
        <v>0.3148060681995391</v>
      </c>
      <c r="FD200" s="144">
        <f t="shared" si="69"/>
        <v>0.32712602150537634</v>
      </c>
      <c r="FE200" s="144">
        <f t="shared" si="69"/>
        <v>0.38217562185767628</v>
      </c>
      <c r="FF200" s="144">
        <f t="shared" si="69"/>
        <v>0.7933460482632676</v>
      </c>
      <c r="FG200" s="144">
        <f t="shared" si="69"/>
        <v>0.51051514256556607</v>
      </c>
      <c r="FH200" s="144">
        <f t="shared" si="69"/>
        <v>0.34505315539081099</v>
      </c>
      <c r="FI200" s="144">
        <f t="shared" si="69"/>
        <v>0.44563239009845951</v>
      </c>
      <c r="FJ200" s="144">
        <f t="shared" si="69"/>
        <v>0.46920799705408928</v>
      </c>
      <c r="FK200" s="144">
        <f t="shared" si="69"/>
        <v>0.42340432835344072</v>
      </c>
      <c r="FL200" s="144">
        <f t="shared" si="69"/>
        <v>0.38581589836519919</v>
      </c>
      <c r="FM200" s="144">
        <f t="shared" si="69"/>
        <v>0.40690772550314441</v>
      </c>
      <c r="FN200" s="144">
        <f t="shared" si="69"/>
        <v>0.44466239503922445</v>
      </c>
      <c r="FO200" s="144">
        <f t="shared" si="69"/>
        <v>0.39393596724304986</v>
      </c>
      <c r="FP200" s="144">
        <f t="shared" si="69"/>
        <v>0.24412062682585292</v>
      </c>
      <c r="FQ200" s="144">
        <f t="shared" si="69"/>
        <v>0.4298571565989982</v>
      </c>
      <c r="FR200" s="144">
        <f t="shared" si="69"/>
        <v>0.33068939378793838</v>
      </c>
      <c r="FS200" s="144">
        <f t="shared" si="69"/>
        <v>0.50431484491667655</v>
      </c>
      <c r="FT200" s="144">
        <f t="shared" si="69"/>
        <v>0.2263312032301121</v>
      </c>
      <c r="FU200" s="144">
        <f t="shared" si="69"/>
        <v>0.32353689433364091</v>
      </c>
      <c r="FV200" s="144">
        <f t="shared" si="69"/>
        <v>0.56827612743933054</v>
      </c>
      <c r="FW200" s="144">
        <f t="shared" si="69"/>
        <v>0.36087062737818348</v>
      </c>
      <c r="FX200" s="144">
        <f t="shared" si="69"/>
        <v>0.49594160517916719</v>
      </c>
      <c r="FY200" s="144">
        <f t="shared" si="69"/>
        <v>0.45571311219536631</v>
      </c>
      <c r="FZ200" s="144">
        <f t="shared" si="69"/>
        <v>0.20295073103903305</v>
      </c>
      <c r="GA200" s="144">
        <f t="shared" si="69"/>
        <v>0.29376109265714118</v>
      </c>
      <c r="GB200" s="144">
        <f t="shared" si="69"/>
        <v>0.38363670274166639</v>
      </c>
      <c r="GC200" s="144">
        <f t="shared" si="69"/>
        <v>0.37226295313379532</v>
      </c>
      <c r="GD200" s="144">
        <f t="shared" si="69"/>
        <v>0.30101202402847066</v>
      </c>
      <c r="GE200" s="144">
        <f t="shared" si="69"/>
        <v>0.53162839116453342</v>
      </c>
      <c r="GF200" s="144">
        <f t="shared" si="69"/>
        <v>0.64082905307543514</v>
      </c>
      <c r="GG200" s="144">
        <f t="shared" si="69"/>
        <v>0.6902140107731779</v>
      </c>
      <c r="GH200" s="144">
        <f t="shared" si="69"/>
        <v>0.49970142953695196</v>
      </c>
      <c r="GI200" s="144">
        <f t="shared" si="69"/>
        <v>0.43536591781975059</v>
      </c>
      <c r="GJ200" s="144">
        <f t="shared" si="69"/>
        <v>0.58892157647987242</v>
      </c>
      <c r="GK200" s="144">
        <f t="shared" si="69"/>
        <v>0.86547468803134864</v>
      </c>
      <c r="GL200" s="144">
        <f t="shared" si="69"/>
        <v>0.5144226222739906</v>
      </c>
      <c r="GM200" s="144">
        <f t="shared" si="69"/>
        <v>0.44768494729286401</v>
      </c>
      <c r="GN200" s="144">
        <f t="shared" si="69"/>
        <v>0.30832123943375089</v>
      </c>
      <c r="GO200" s="144">
        <f t="shared" si="69"/>
        <v>0.29664248100131779</v>
      </c>
      <c r="GP200" s="144">
        <f t="shared" si="69"/>
        <v>0.29752379919177674</v>
      </c>
      <c r="GQ200" s="144">
        <f t="shared" si="69"/>
        <v>0.469173053749459</v>
      </c>
      <c r="GR200" s="144">
        <f t="shared" si="69"/>
        <v>0.19544194932888687</v>
      </c>
      <c r="GS200" s="144">
        <f t="shared" si="69"/>
        <v>0.21218848662465054</v>
      </c>
      <c r="GT200" s="144">
        <f t="shared" si="69"/>
        <v>0.44868305721045876</v>
      </c>
      <c r="GU200" s="144">
        <f t="shared" si="69"/>
        <v>0.43883334092036208</v>
      </c>
      <c r="GV200" s="144">
        <f t="shared" si="69"/>
        <v>0.32711106688898312</v>
      </c>
      <c r="GW200" s="144">
        <f t="shared" si="69"/>
        <v>0.68161289879470632</v>
      </c>
      <c r="GX200" s="144">
        <f t="shared" si="69"/>
        <v>0.66037798382080648</v>
      </c>
      <c r="GY200" s="144">
        <f t="shared" si="69"/>
        <v>0.59865860760341338</v>
      </c>
      <c r="GZ200" s="144">
        <f t="shared" si="69"/>
        <v>0.70853855139473454</v>
      </c>
      <c r="HA200" s="144">
        <f t="shared" si="69"/>
        <v>0.27319769271106448</v>
      </c>
      <c r="HB200" s="144">
        <f t="shared" si="69"/>
        <v>0.52886743575632578</v>
      </c>
      <c r="HC200" s="144">
        <f t="shared" ref="HC200:JN200" si="70">HC198/HC166</f>
        <v>0.37493608689687857</v>
      </c>
      <c r="HD200" s="144">
        <f t="shared" si="70"/>
        <v>0.53749782472617524</v>
      </c>
      <c r="HE200" s="144">
        <f t="shared" si="70"/>
        <v>0.47468711502688982</v>
      </c>
      <c r="HF200" s="144">
        <f t="shared" si="70"/>
        <v>0.45866010002743551</v>
      </c>
      <c r="HG200" s="144">
        <f t="shared" si="70"/>
        <v>0.79167013906502504</v>
      </c>
      <c r="HH200" s="144">
        <f t="shared" si="70"/>
        <v>0.36838459317951583</v>
      </c>
      <c r="HI200" s="144">
        <f t="shared" si="70"/>
        <v>0.37820329144355291</v>
      </c>
      <c r="HJ200" s="144">
        <f t="shared" si="70"/>
        <v>0.35896996484065302</v>
      </c>
      <c r="HK200" s="144">
        <f t="shared" si="70"/>
        <v>0.35678323005080453</v>
      </c>
      <c r="HL200" s="144">
        <f t="shared" si="70"/>
        <v>0.39594739949182306</v>
      </c>
      <c r="HM200" s="144">
        <f t="shared" si="70"/>
        <v>0.25801699295330888</v>
      </c>
      <c r="HN200" s="144">
        <f t="shared" si="70"/>
        <v>0.30055833354570244</v>
      </c>
      <c r="HO200" s="144">
        <f t="shared" si="70"/>
        <v>0.3316668413933912</v>
      </c>
      <c r="HP200" s="144">
        <f t="shared" si="70"/>
        <v>0.34799237965151286</v>
      </c>
      <c r="HQ200" s="144">
        <f t="shared" si="70"/>
        <v>0.38494982787806387</v>
      </c>
      <c r="HR200" s="144">
        <f t="shared" si="70"/>
        <v>0.40292208983866373</v>
      </c>
      <c r="HS200" s="144">
        <f t="shared" si="70"/>
        <v>0.47716728348111132</v>
      </c>
      <c r="HT200" s="144">
        <f t="shared" si="70"/>
        <v>0.37450091589787576</v>
      </c>
      <c r="HU200" s="144">
        <f t="shared" si="70"/>
        <v>0.33341352313501899</v>
      </c>
      <c r="HV200" s="144">
        <f t="shared" si="70"/>
        <v>0.49804534766373149</v>
      </c>
      <c r="HW200" s="144">
        <f t="shared" si="70"/>
        <v>0.42352485685634655</v>
      </c>
      <c r="HX200" s="144">
        <f t="shared" si="70"/>
        <v>0.39266186151572458</v>
      </c>
      <c r="HY200" s="144">
        <f t="shared" si="70"/>
        <v>0.58771904114872697</v>
      </c>
      <c r="HZ200" s="144">
        <f t="shared" si="70"/>
        <v>0.80154156097322249</v>
      </c>
      <c r="IA200" s="144">
        <f t="shared" si="70"/>
        <v>0.48458486384819155</v>
      </c>
      <c r="IB200" s="144">
        <f t="shared" si="70"/>
        <v>0.29542657861632343</v>
      </c>
      <c r="IC200" s="144">
        <f t="shared" si="70"/>
        <v>0.25534960979816562</v>
      </c>
      <c r="ID200" s="144">
        <f t="shared" si="70"/>
        <v>0.19683528546697776</v>
      </c>
      <c r="IE200" s="144">
        <f t="shared" si="70"/>
        <v>0.69110829342623703</v>
      </c>
      <c r="IF200" s="144">
        <f t="shared" si="70"/>
        <v>0.62032696181732094</v>
      </c>
      <c r="IG200" s="144">
        <f t="shared" si="70"/>
        <v>0.27185126996595965</v>
      </c>
      <c r="IH200" s="144">
        <f t="shared" si="70"/>
        <v>0.4056818835878428</v>
      </c>
      <c r="II200" s="144">
        <f t="shared" si="70"/>
        <v>0.34649912306897807</v>
      </c>
      <c r="IJ200" s="144">
        <f t="shared" si="70"/>
        <v>0.27887700396319731</v>
      </c>
      <c r="IK200" s="144">
        <f t="shared" si="70"/>
        <v>0.45951148706208972</v>
      </c>
      <c r="IL200" s="144">
        <f t="shared" si="70"/>
        <v>0.31510217394835771</v>
      </c>
      <c r="IM200" s="144">
        <f t="shared" si="70"/>
        <v>0.41501343728058493</v>
      </c>
      <c r="IN200" s="144">
        <f t="shared" si="70"/>
        <v>0.39654579860078554</v>
      </c>
      <c r="IO200" s="144">
        <f t="shared" si="70"/>
        <v>0.38130621192881947</v>
      </c>
      <c r="IP200" s="144">
        <f t="shared" si="70"/>
        <v>0.28201816033828936</v>
      </c>
      <c r="IQ200" s="144">
        <f t="shared" si="70"/>
        <v>0.32237694216631524</v>
      </c>
      <c r="IR200" s="144">
        <f t="shared" si="70"/>
        <v>0.29516456601631397</v>
      </c>
      <c r="IS200" s="144">
        <f t="shared" si="70"/>
        <v>0.27215503350854048</v>
      </c>
      <c r="IT200" s="144">
        <f t="shared" si="70"/>
        <v>0.26235778652253816</v>
      </c>
      <c r="IU200" s="144">
        <f t="shared" si="70"/>
        <v>0.28242701417275712</v>
      </c>
      <c r="IV200" s="144">
        <f t="shared" si="70"/>
        <v>0.34946838321116019</v>
      </c>
      <c r="IW200" s="144">
        <f t="shared" si="70"/>
        <v>0.34989555521312166</v>
      </c>
      <c r="IX200" s="144">
        <f t="shared" si="70"/>
        <v>0.37773281323544527</v>
      </c>
      <c r="IY200" s="144">
        <f t="shared" si="70"/>
        <v>0.16849404717768846</v>
      </c>
      <c r="IZ200" s="144">
        <f t="shared" si="70"/>
        <v>0.6599680459833196</v>
      </c>
      <c r="JA200" s="144">
        <f t="shared" si="70"/>
        <v>0.52162399598885567</v>
      </c>
      <c r="JB200" s="144">
        <f t="shared" si="70"/>
        <v>0.3665959611277913</v>
      </c>
      <c r="JC200" s="144">
        <f t="shared" si="70"/>
        <v>0.45658619614291313</v>
      </c>
      <c r="JD200" s="144">
        <f t="shared" si="70"/>
        <v>0.50820014701057115</v>
      </c>
      <c r="JE200" s="144">
        <f t="shared" si="70"/>
        <v>0.46742281578399036</v>
      </c>
      <c r="JF200" s="144">
        <f t="shared" si="70"/>
        <v>0.4066038113317248</v>
      </c>
      <c r="JG200" s="144">
        <f t="shared" si="70"/>
        <v>0.41804029847247998</v>
      </c>
      <c r="JH200" s="144">
        <f t="shared" si="70"/>
        <v>0.29148117645107979</v>
      </c>
      <c r="JI200" s="144">
        <f t="shared" si="70"/>
        <v>0.29305202365325378</v>
      </c>
      <c r="JJ200" s="144">
        <f t="shared" si="70"/>
        <v>0.32347905071097788</v>
      </c>
      <c r="JK200" s="144">
        <f t="shared" si="70"/>
        <v>0.38721256808170579</v>
      </c>
      <c r="JL200" s="144">
        <f t="shared" si="70"/>
        <v>0.45695627617843826</v>
      </c>
      <c r="JM200" s="144">
        <f t="shared" si="70"/>
        <v>0.38460765923883794</v>
      </c>
      <c r="JN200" s="144">
        <f t="shared" si="70"/>
        <v>0.36491279869791093</v>
      </c>
      <c r="JO200" s="144">
        <f t="shared" ref="JO200:LZ200" si="71">JO198/JO166</f>
        <v>0.33308321525249823</v>
      </c>
      <c r="JP200" s="144">
        <f t="shared" si="71"/>
        <v>0.41662841621340174</v>
      </c>
      <c r="JQ200" s="144">
        <f t="shared" si="71"/>
        <v>0.32828485484472969</v>
      </c>
      <c r="JR200" s="144">
        <f t="shared" si="71"/>
        <v>0.40263955209812113</v>
      </c>
      <c r="JS200" s="144">
        <f t="shared" si="71"/>
        <v>0.32048423675618087</v>
      </c>
      <c r="JT200" s="144">
        <f t="shared" si="71"/>
        <v>0.38036328759303628</v>
      </c>
      <c r="JU200" s="144">
        <f t="shared" si="71"/>
        <v>0.32095758677920855</v>
      </c>
      <c r="JV200" s="144">
        <f t="shared" si="71"/>
        <v>0.28815860769912266</v>
      </c>
      <c r="JW200" s="144">
        <f t="shared" si="71"/>
        <v>0.3728154859261732</v>
      </c>
      <c r="JX200" s="144">
        <f t="shared" si="71"/>
        <v>0.44866905724097367</v>
      </c>
      <c r="JY200" s="144">
        <f t="shared" si="71"/>
        <v>0.35097895169030774</v>
      </c>
      <c r="JZ200" s="144">
        <f t="shared" si="71"/>
        <v>0.18490526306152064</v>
      </c>
      <c r="KA200" s="144">
        <f t="shared" si="71"/>
        <v>0.52077543732987308</v>
      </c>
      <c r="KB200" s="144">
        <f t="shared" si="71"/>
        <v>0.47311402203103403</v>
      </c>
      <c r="KC200" s="144">
        <f t="shared" si="71"/>
        <v>0.64557090849286602</v>
      </c>
      <c r="KD200" s="144">
        <f t="shared" si="71"/>
        <v>0.79994249076120094</v>
      </c>
      <c r="KE200" s="144">
        <f t="shared" si="71"/>
        <v>0.48583302701197439</v>
      </c>
      <c r="KF200" s="144">
        <f t="shared" si="71"/>
        <v>0.25976997202543906</v>
      </c>
      <c r="KG200" s="144">
        <f t="shared" si="71"/>
        <v>0.51403777934625183</v>
      </c>
      <c r="KH200" s="144">
        <f t="shared" si="71"/>
        <v>0.44166124184258893</v>
      </c>
      <c r="KI200" s="144">
        <f t="shared" si="71"/>
        <v>0.29289281887811386</v>
      </c>
      <c r="KJ200" s="144">
        <f t="shared" si="71"/>
        <v>0.41927897167086564</v>
      </c>
      <c r="KK200" s="144">
        <f t="shared" si="71"/>
        <v>0.22675809831626573</v>
      </c>
      <c r="KL200" s="144">
        <f t="shared" si="71"/>
        <v>0.44349433513887415</v>
      </c>
      <c r="KM200" s="144">
        <f t="shared" si="71"/>
        <v>0.4468136617015997</v>
      </c>
      <c r="KN200" s="144">
        <f t="shared" si="71"/>
        <v>0.26061974319395304</v>
      </c>
      <c r="KO200" s="144">
        <f t="shared" si="71"/>
        <v>0.52886743575632578</v>
      </c>
      <c r="KP200" s="144">
        <f t="shared" si="71"/>
        <v>0.34536471708434424</v>
      </c>
      <c r="KQ200" s="144">
        <f t="shared" si="71"/>
        <v>0.73434991996074617</v>
      </c>
      <c r="KR200" s="144">
        <f t="shared" si="71"/>
        <v>0.66656845882702676</v>
      </c>
      <c r="KS200" s="144">
        <f t="shared" si="71"/>
        <v>0.42739674105685777</v>
      </c>
      <c r="KT200" s="144">
        <f t="shared" si="71"/>
        <v>0.37286329950398794</v>
      </c>
      <c r="KU200" s="144">
        <f t="shared" si="71"/>
        <v>0.52690875494535827</v>
      </c>
      <c r="KV200" s="144">
        <f t="shared" si="71"/>
        <v>0.526850926488584</v>
      </c>
      <c r="KW200" s="144">
        <f t="shared" si="71"/>
        <v>0.53258792538302191</v>
      </c>
      <c r="KX200" s="144">
        <f t="shared" si="71"/>
        <v>0.37229041973118893</v>
      </c>
      <c r="KY200" s="144">
        <f t="shared" si="71"/>
        <v>0.43770322030017278</v>
      </c>
      <c r="KZ200" s="144">
        <f t="shared" si="71"/>
        <v>0.5779129519002052</v>
      </c>
      <c r="LA200" s="144">
        <f t="shared" si="71"/>
        <v>0.31744046058266112</v>
      </c>
      <c r="LB200" s="144">
        <f t="shared" si="71"/>
        <v>0.37128301677833769</v>
      </c>
      <c r="LC200" s="144">
        <f t="shared" si="71"/>
        <v>0.37663671838966784</v>
      </c>
      <c r="LD200" s="144">
        <f t="shared" si="71"/>
        <v>0.65523549469076259</v>
      </c>
      <c r="LE200" s="144">
        <f t="shared" si="71"/>
        <v>0.60274918407420064</v>
      </c>
      <c r="LF200" s="144">
        <f t="shared" si="71"/>
        <v>0.527477672416784</v>
      </c>
      <c r="LG200" s="144">
        <f t="shared" si="71"/>
        <v>0.40298259995972313</v>
      </c>
      <c r="LH200" s="144">
        <f t="shared" si="71"/>
        <v>0.21500234295340842</v>
      </c>
      <c r="LI200" s="144">
        <f t="shared" si="71"/>
        <v>0.44988485905530706</v>
      </c>
      <c r="LJ200" s="144">
        <f t="shared" si="71"/>
        <v>0.44506500021129375</v>
      </c>
      <c r="LK200" s="144">
        <f t="shared" si="71"/>
        <v>0.42930269864914383</v>
      </c>
      <c r="LL200" s="144">
        <f t="shared" si="71"/>
        <v>0.12274923478932782</v>
      </c>
      <c r="LM200" s="144">
        <f t="shared" si="71"/>
        <v>0.4936835112968479</v>
      </c>
      <c r="LN200" s="144">
        <f t="shared" si="71"/>
        <v>0.6231858559102722</v>
      </c>
      <c r="LO200" s="144">
        <f t="shared" si="71"/>
        <v>0.49996514289121374</v>
      </c>
      <c r="LP200" s="144">
        <f t="shared" si="71"/>
        <v>0.47504972787222938</v>
      </c>
      <c r="LQ200" s="144">
        <f t="shared" si="71"/>
        <v>0.22123130539087721</v>
      </c>
      <c r="LR200" s="144">
        <f t="shared" si="71"/>
        <v>0.38060170041389779</v>
      </c>
      <c r="LS200" s="144">
        <f t="shared" si="71"/>
        <v>0.17486752730423083</v>
      </c>
      <c r="LT200" s="144">
        <f t="shared" si="71"/>
        <v>0.47884934387167649</v>
      </c>
      <c r="LU200" s="144">
        <f t="shared" si="71"/>
        <v>0.38270131391985474</v>
      </c>
      <c r="LV200" s="144">
        <f t="shared" si="71"/>
        <v>0.55060165323145305</v>
      </c>
      <c r="LW200" s="144">
        <f t="shared" si="71"/>
        <v>0.45709998475294189</v>
      </c>
      <c r="LX200" s="144">
        <f t="shared" si="71"/>
        <v>0.3710371175981852</v>
      </c>
      <c r="LY200" s="144">
        <f t="shared" si="71"/>
        <v>0.25538000669939098</v>
      </c>
      <c r="LZ200" s="144">
        <f t="shared" si="71"/>
        <v>0.43631311662276318</v>
      </c>
      <c r="MA200" s="144">
        <f t="shared" ref="MA200:OL200" si="72">MA198/MA166</f>
        <v>0.37415930004401465</v>
      </c>
      <c r="MB200" s="144">
        <f t="shared" si="72"/>
        <v>0.44943098457512193</v>
      </c>
      <c r="MC200" s="144">
        <f t="shared" si="72"/>
        <v>0.28008114358679553</v>
      </c>
      <c r="MD200" s="144">
        <f t="shared" si="72"/>
        <v>0.22784974843873423</v>
      </c>
      <c r="ME200" s="144">
        <f t="shared" si="72"/>
        <v>0.23782219835738577</v>
      </c>
      <c r="MF200" s="144">
        <f t="shared" si="72"/>
        <v>0.52147942959108395</v>
      </c>
      <c r="MG200" s="144">
        <f t="shared" si="72"/>
        <v>0.61080612212938179</v>
      </c>
      <c r="MH200" s="144">
        <f t="shared" si="72"/>
        <v>0.49498167117521291</v>
      </c>
      <c r="MI200" s="144">
        <f t="shared" si="72"/>
        <v>0.32559236282372295</v>
      </c>
      <c r="MJ200" s="144">
        <f t="shared" si="72"/>
        <v>0.21692730095912591</v>
      </c>
      <c r="MK200" s="144">
        <f t="shared" si="72"/>
        <v>0.15111825613514074</v>
      </c>
      <c r="ML200" s="144">
        <f t="shared" si="72"/>
        <v>0.44816421264952844</v>
      </c>
      <c r="MM200" s="144">
        <f t="shared" si="72"/>
        <v>0.5317589941603873</v>
      </c>
      <c r="MN200" s="144">
        <f t="shared" si="72"/>
        <v>0.34089488104764271</v>
      </c>
      <c r="MO200" s="144">
        <f t="shared" si="72"/>
        <v>0.76783583268653899</v>
      </c>
      <c r="MP200" s="144">
        <f t="shared" si="72"/>
        <v>0.29641814448622666</v>
      </c>
      <c r="MQ200" s="144">
        <f t="shared" si="72"/>
        <v>0.42009965448154013</v>
      </c>
      <c r="MR200" s="144">
        <f t="shared" si="72"/>
        <v>0.45012197223667416</v>
      </c>
      <c r="MS200" s="144">
        <f t="shared" si="72"/>
        <v>0.52735926753643103</v>
      </c>
      <c r="MT200" s="144">
        <f t="shared" si="72"/>
        <v>0.47767740262885672</v>
      </c>
      <c r="MU200" s="144">
        <f t="shared" si="72"/>
        <v>0.26208922040858912</v>
      </c>
      <c r="MV200" s="144">
        <f t="shared" si="72"/>
        <v>0.56183406998256569</v>
      </c>
      <c r="MW200" s="144">
        <f t="shared" si="72"/>
        <v>0.15572555305724528</v>
      </c>
      <c r="MX200" s="144">
        <f t="shared" si="72"/>
        <v>0.32624019500357154</v>
      </c>
      <c r="MY200" s="144">
        <f t="shared" si="72"/>
        <v>0.36810259259152234</v>
      </c>
      <c r="MZ200" s="144">
        <f t="shared" si="72"/>
        <v>0.43368835750953427</v>
      </c>
      <c r="NA200" s="144">
        <f t="shared" si="72"/>
        <v>0.46714071456941469</v>
      </c>
      <c r="NB200" s="144">
        <f t="shared" si="72"/>
        <v>0.41689574581608035</v>
      </c>
      <c r="NC200" s="144">
        <f t="shared" si="72"/>
        <v>0.15933617593921234</v>
      </c>
      <c r="ND200" s="144">
        <f t="shared" si="72"/>
        <v>0.49748023218964732</v>
      </c>
      <c r="NE200" s="144">
        <f t="shared" si="72"/>
        <v>0.50436214956313397</v>
      </c>
      <c r="NF200" s="144">
        <f t="shared" si="72"/>
        <v>0.53894700080402502</v>
      </c>
      <c r="NG200" s="144">
        <f t="shared" si="72"/>
        <v>0.30779211729878336</v>
      </c>
      <c r="NH200" s="144">
        <f t="shared" si="72"/>
        <v>0.40079909898665483</v>
      </c>
      <c r="NI200" s="144">
        <f t="shared" si="72"/>
        <v>0.17647493690773405</v>
      </c>
      <c r="NJ200" s="144">
        <f t="shared" si="72"/>
        <v>0.25684958542170694</v>
      </c>
      <c r="NK200" s="144">
        <f t="shared" si="72"/>
        <v>0.18575872932136034</v>
      </c>
      <c r="NL200" s="144">
        <f t="shared" si="72"/>
        <v>0.58346899692278842</v>
      </c>
      <c r="NM200" s="144">
        <f t="shared" si="72"/>
        <v>0.28644657994888922</v>
      </c>
      <c r="NN200" s="144">
        <f t="shared" si="72"/>
        <v>0.4038214637516151</v>
      </c>
      <c r="NO200" s="144">
        <f t="shared" si="72"/>
        <v>0.56429794902695951</v>
      </c>
      <c r="NP200" s="144">
        <f t="shared" si="72"/>
        <v>0.30441904273181725</v>
      </c>
      <c r="NQ200" s="144">
        <f t="shared" si="72"/>
        <v>0.3863038266046428</v>
      </c>
      <c r="NR200" s="144">
        <f t="shared" si="72"/>
        <v>0.50172369839044229</v>
      </c>
      <c r="NS200" s="144">
        <f t="shared" si="72"/>
        <v>0.54130861408000974</v>
      </c>
      <c r="NT200" s="144">
        <f t="shared" si="72"/>
        <v>0.28982550394358897</v>
      </c>
      <c r="NU200" s="144">
        <f t="shared" si="72"/>
        <v>0.42038796163902559</v>
      </c>
      <c r="NV200" s="144">
        <f t="shared" si="72"/>
        <v>0.41816080366849323</v>
      </c>
      <c r="NW200" s="144">
        <f t="shared" si="72"/>
        <v>0.57720363866965807</v>
      </c>
      <c r="NX200" s="144">
        <f t="shared" si="72"/>
        <v>0.29653638075014233</v>
      </c>
      <c r="NY200" s="144">
        <f t="shared" si="72"/>
        <v>0.4213849012900967</v>
      </c>
      <c r="NZ200" s="144">
        <f t="shared" si="72"/>
        <v>0.56086687084932063</v>
      </c>
      <c r="OA200" s="144">
        <f t="shared" si="72"/>
        <v>0.44777030242120469</v>
      </c>
      <c r="OB200" s="144">
        <f t="shared" si="72"/>
        <v>0.49363634301528159</v>
      </c>
      <c r="OC200" s="144">
        <f t="shared" si="72"/>
        <v>0.32743458259676911</v>
      </c>
      <c r="OD200" s="144">
        <f t="shared" si="72"/>
        <v>0.21594437223261367</v>
      </c>
      <c r="OE200" s="144">
        <f t="shared" si="72"/>
        <v>0.49669507495851262</v>
      </c>
      <c r="OF200" s="144">
        <f t="shared" si="72"/>
        <v>0.45080446540785407</v>
      </c>
      <c r="OG200" s="144">
        <f t="shared" si="72"/>
        <v>0.3378465797589702</v>
      </c>
      <c r="OH200" s="144">
        <f t="shared" si="72"/>
        <v>0.31316603903289741</v>
      </c>
      <c r="OI200" s="144">
        <f t="shared" si="72"/>
        <v>0.77401041294270057</v>
      </c>
      <c r="OJ200" s="144">
        <f t="shared" si="72"/>
        <v>0.45959890278382248</v>
      </c>
      <c r="OK200" s="144">
        <f t="shared" si="72"/>
        <v>0.59231603384368781</v>
      </c>
      <c r="OL200" s="144">
        <f t="shared" si="72"/>
        <v>0.34095165219191059</v>
      </c>
      <c r="OM200" s="144">
        <f t="shared" ref="OM200:OU200" si="73">OM198/OM166</f>
        <v>0.29485196105759931</v>
      </c>
      <c r="ON200" s="144">
        <f t="shared" si="73"/>
        <v>0.28864188713653244</v>
      </c>
      <c r="OO200" s="144">
        <f t="shared" si="73"/>
        <v>0.35423114049776733</v>
      </c>
      <c r="OP200" s="144">
        <f t="shared" si="73"/>
        <v>6.6357382427106024E-2</v>
      </c>
      <c r="OQ200" s="144">
        <f t="shared" si="73"/>
        <v>0.19977465346048012</v>
      </c>
      <c r="OR200" s="144">
        <f t="shared" si="73"/>
        <v>0.3506849101170344</v>
      </c>
      <c r="OS200" s="144">
        <f t="shared" si="73"/>
        <v>0.44048375543246504</v>
      </c>
      <c r="OT200" s="144">
        <f t="shared" si="73"/>
        <v>0.50052487801180345</v>
      </c>
      <c r="OU200" s="144">
        <f t="shared" si="73"/>
        <v>0.46148152649820268</v>
      </c>
      <c r="OV200" s="176"/>
      <c r="OW200" s="198">
        <f>OW198/OW166</f>
        <v>0.43231709745679153</v>
      </c>
      <c r="OX200" s="6">
        <f t="shared" si="56"/>
        <v>2.1690143614719992E-6</v>
      </c>
      <c r="OY200" s="153"/>
      <c r="OZ200" s="6"/>
      <c r="PA200" s="146"/>
      <c r="PB200" s="146"/>
      <c r="PC200" s="146"/>
      <c r="PD200" s="146"/>
      <c r="PE200" s="146"/>
      <c r="PF200" s="146"/>
      <c r="PG200" s="146"/>
      <c r="PH200" s="146"/>
      <c r="PI200" s="146"/>
      <c r="PJ200" s="146"/>
      <c r="PK200" s="146"/>
      <c r="PL200" s="146"/>
      <c r="PM200" s="146"/>
      <c r="PN200" s="146"/>
      <c r="PO200" s="146"/>
      <c r="PP200" s="146"/>
      <c r="PQ200" s="146"/>
      <c r="PR200" s="146"/>
      <c r="PS200" s="146"/>
      <c r="PT200" s="146"/>
      <c r="PU200" s="146"/>
    </row>
    <row r="201" spans="1:438" ht="17">
      <c r="A201" s="88" t="s">
        <v>1327</v>
      </c>
      <c r="B201" s="64">
        <f>(B20+B38)</f>
        <v>32024</v>
      </c>
      <c r="C201" s="64">
        <f t="shared" ref="C201:BN201" si="74">(C20+C38)</f>
        <v>123259</v>
      </c>
      <c r="D201" s="64">
        <f t="shared" si="74"/>
        <v>53154</v>
      </c>
      <c r="E201" s="64">
        <f t="shared" si="74"/>
        <v>117727</v>
      </c>
      <c r="F201" s="64">
        <f t="shared" si="74"/>
        <v>71301</v>
      </c>
      <c r="G201" s="64">
        <f t="shared" si="74"/>
        <v>109010</v>
      </c>
      <c r="H201" s="64">
        <f t="shared" si="74"/>
        <v>204355</v>
      </c>
      <c r="I201" s="64">
        <f t="shared" si="74"/>
        <v>69204</v>
      </c>
      <c r="J201" s="64">
        <f t="shared" si="74"/>
        <v>0</v>
      </c>
      <c r="K201" s="64">
        <f t="shared" si="74"/>
        <v>3847</v>
      </c>
      <c r="L201" s="64">
        <f t="shared" si="74"/>
        <v>185155</v>
      </c>
      <c r="M201" s="64">
        <f t="shared" si="74"/>
        <v>73183</v>
      </c>
      <c r="N201" s="64">
        <f t="shared" si="74"/>
        <v>58852</v>
      </c>
      <c r="O201" s="64">
        <f t="shared" si="74"/>
        <v>1452</v>
      </c>
      <c r="P201" s="64">
        <f t="shared" si="74"/>
        <v>11106</v>
      </c>
      <c r="Q201" s="64">
        <f t="shared" si="74"/>
        <v>44902</v>
      </c>
      <c r="R201" s="64">
        <f t="shared" si="74"/>
        <v>221377</v>
      </c>
      <c r="S201" s="64">
        <f t="shared" si="74"/>
        <v>142394</v>
      </c>
      <c r="T201" s="64">
        <f t="shared" si="74"/>
        <v>135556</v>
      </c>
      <c r="U201" s="64">
        <f t="shared" si="74"/>
        <v>34649</v>
      </c>
      <c r="V201" s="64">
        <f t="shared" si="74"/>
        <v>46970</v>
      </c>
      <c r="W201" s="64">
        <f t="shared" si="74"/>
        <v>52272</v>
      </c>
      <c r="X201" s="64">
        <f t="shared" si="74"/>
        <v>44136</v>
      </c>
      <c r="Y201" s="64">
        <f t="shared" si="74"/>
        <v>179011</v>
      </c>
      <c r="Z201" s="64">
        <f t="shared" si="74"/>
        <v>78438</v>
      </c>
      <c r="AA201" s="64">
        <f t="shared" si="74"/>
        <v>124924</v>
      </c>
      <c r="AB201" s="64">
        <f t="shared" si="74"/>
        <v>135106</v>
      </c>
      <c r="AC201" s="64">
        <f t="shared" si="74"/>
        <v>60461</v>
      </c>
      <c r="AD201" s="64">
        <f t="shared" si="74"/>
        <v>2983515</v>
      </c>
      <c r="AE201" s="64">
        <f t="shared" si="74"/>
        <v>7429747</v>
      </c>
      <c r="AF201" s="64">
        <f t="shared" si="74"/>
        <v>161907</v>
      </c>
      <c r="AG201" s="64">
        <f t="shared" si="74"/>
        <v>59594</v>
      </c>
      <c r="AH201" s="64">
        <f t="shared" si="74"/>
        <v>26575</v>
      </c>
      <c r="AI201" s="64">
        <f t="shared" si="74"/>
        <v>50619</v>
      </c>
      <c r="AJ201" s="64">
        <f t="shared" si="74"/>
        <v>47339</v>
      </c>
      <c r="AK201" s="64">
        <f t="shared" si="74"/>
        <v>72072</v>
      </c>
      <c r="AL201" s="64">
        <f t="shared" si="74"/>
        <v>62862</v>
      </c>
      <c r="AM201" s="64">
        <f t="shared" si="74"/>
        <v>93981</v>
      </c>
      <c r="AN201" s="64">
        <f t="shared" si="74"/>
        <v>119129</v>
      </c>
      <c r="AO201" s="64">
        <f t="shared" si="74"/>
        <v>45320</v>
      </c>
      <c r="AP201" s="64">
        <f t="shared" si="74"/>
        <v>64946</v>
      </c>
      <c r="AQ201" s="64">
        <f t="shared" si="74"/>
        <v>55672</v>
      </c>
      <c r="AR201" s="64">
        <f t="shared" si="74"/>
        <v>109605</v>
      </c>
      <c r="AS201" s="64">
        <f t="shared" si="74"/>
        <v>44799</v>
      </c>
      <c r="AT201" s="64">
        <f t="shared" si="74"/>
        <v>29491</v>
      </c>
      <c r="AU201" s="64">
        <f t="shared" si="74"/>
        <v>52808</v>
      </c>
      <c r="AV201" s="64">
        <f t="shared" si="74"/>
        <v>68521</v>
      </c>
      <c r="AW201" s="64">
        <f t="shared" si="74"/>
        <v>253190</v>
      </c>
      <c r="AX201" s="64">
        <f t="shared" si="74"/>
        <v>57510</v>
      </c>
      <c r="AY201" s="64">
        <f t="shared" si="74"/>
        <v>66321</v>
      </c>
      <c r="AZ201" s="64">
        <f t="shared" si="74"/>
        <v>91177</v>
      </c>
      <c r="BA201" s="64">
        <f t="shared" si="74"/>
        <v>19228</v>
      </c>
      <c r="BB201" s="64">
        <f t="shared" si="74"/>
        <v>52599</v>
      </c>
      <c r="BC201" s="64">
        <f t="shared" si="74"/>
        <v>81706</v>
      </c>
      <c r="BD201" s="64">
        <f t="shared" si="74"/>
        <v>317148</v>
      </c>
      <c r="BE201" s="64">
        <f t="shared" si="74"/>
        <v>181897</v>
      </c>
      <c r="BF201" s="64">
        <f t="shared" si="74"/>
        <v>307486</v>
      </c>
      <c r="BG201" s="64">
        <f t="shared" si="74"/>
        <v>212646</v>
      </c>
      <c r="BH201" s="64">
        <f t="shared" si="74"/>
        <v>912634</v>
      </c>
      <c r="BI201" s="64">
        <f t="shared" si="74"/>
        <v>114840</v>
      </c>
      <c r="BJ201" s="64">
        <f t="shared" si="74"/>
        <v>1007429</v>
      </c>
      <c r="BK201" s="64">
        <f t="shared" si="74"/>
        <v>51966</v>
      </c>
      <c r="BL201" s="64">
        <f t="shared" si="74"/>
        <v>136239</v>
      </c>
      <c r="BM201" s="64">
        <f t="shared" si="74"/>
        <v>1200</v>
      </c>
      <c r="BN201" s="64">
        <f t="shared" si="74"/>
        <v>335831</v>
      </c>
      <c r="BO201" s="64">
        <f t="shared" ref="BO201:DZ201" si="75">(BO20+BO38)</f>
        <v>235972</v>
      </c>
      <c r="BP201" s="64">
        <f t="shared" si="75"/>
        <v>199670</v>
      </c>
      <c r="BQ201" s="64">
        <f t="shared" si="75"/>
        <v>320834</v>
      </c>
      <c r="BR201" s="64">
        <f t="shared" si="75"/>
        <v>264659</v>
      </c>
      <c r="BS201" s="64">
        <f t="shared" si="75"/>
        <v>229993</v>
      </c>
      <c r="BT201" s="64">
        <f t="shared" si="75"/>
        <v>145883</v>
      </c>
      <c r="BU201" s="64">
        <f t="shared" si="75"/>
        <v>282009</v>
      </c>
      <c r="BV201" s="64">
        <f t="shared" si="75"/>
        <v>291824</v>
      </c>
      <c r="BW201" s="64">
        <f t="shared" si="75"/>
        <v>290194</v>
      </c>
      <c r="BX201" s="64">
        <f t="shared" si="75"/>
        <v>117762</v>
      </c>
      <c r="BY201" s="64">
        <f t="shared" si="75"/>
        <v>235458</v>
      </c>
      <c r="BZ201" s="64">
        <f t="shared" si="75"/>
        <v>413356</v>
      </c>
      <c r="CA201" s="64">
        <f t="shared" si="75"/>
        <v>756297</v>
      </c>
      <c r="CB201" s="64">
        <f t="shared" si="75"/>
        <v>55537</v>
      </c>
      <c r="CC201" s="64">
        <f t="shared" si="75"/>
        <v>107866</v>
      </c>
      <c r="CD201" s="64">
        <f t="shared" si="75"/>
        <v>195248</v>
      </c>
      <c r="CE201" s="64">
        <f t="shared" si="75"/>
        <v>114139</v>
      </c>
      <c r="CF201" s="64">
        <f t="shared" si="75"/>
        <v>152097</v>
      </c>
      <c r="CG201" s="64">
        <f t="shared" si="75"/>
        <v>106143</v>
      </c>
      <c r="CH201" s="64">
        <f t="shared" si="75"/>
        <v>305183</v>
      </c>
      <c r="CI201" s="64">
        <f t="shared" si="75"/>
        <v>236293</v>
      </c>
      <c r="CJ201" s="64">
        <f t="shared" si="75"/>
        <v>310625</v>
      </c>
      <c r="CK201" s="64">
        <f t="shared" si="75"/>
        <v>202200</v>
      </c>
      <c r="CL201" s="64">
        <f t="shared" si="75"/>
        <v>562708</v>
      </c>
      <c r="CM201" s="64">
        <f t="shared" si="75"/>
        <v>206718</v>
      </c>
      <c r="CN201" s="64">
        <f t="shared" si="75"/>
        <v>98625</v>
      </c>
      <c r="CO201" s="64">
        <f t="shared" si="75"/>
        <v>88968</v>
      </c>
      <c r="CP201" s="64">
        <f t="shared" si="75"/>
        <v>165292</v>
      </c>
      <c r="CQ201" s="64">
        <f t="shared" si="75"/>
        <v>182732</v>
      </c>
      <c r="CR201" s="64">
        <f t="shared" si="75"/>
        <v>143167</v>
      </c>
      <c r="CS201" s="64">
        <f t="shared" si="75"/>
        <v>264439</v>
      </c>
      <c r="CT201" s="64">
        <f t="shared" si="75"/>
        <v>256508</v>
      </c>
      <c r="CU201" s="64">
        <f t="shared" si="75"/>
        <v>173009</v>
      </c>
      <c r="CV201" s="64">
        <f t="shared" si="75"/>
        <v>188959</v>
      </c>
      <c r="CW201" s="64">
        <f t="shared" si="75"/>
        <v>180933</v>
      </c>
      <c r="CX201" s="64">
        <f t="shared" si="75"/>
        <v>179265</v>
      </c>
      <c r="CY201" s="64">
        <f t="shared" si="75"/>
        <v>159884</v>
      </c>
      <c r="CZ201" s="64">
        <f t="shared" si="75"/>
        <v>54770</v>
      </c>
      <c r="DA201" s="64">
        <f t="shared" si="75"/>
        <v>134852</v>
      </c>
      <c r="DB201" s="64">
        <f t="shared" si="75"/>
        <v>123810</v>
      </c>
      <c r="DC201" s="64">
        <f t="shared" si="75"/>
        <v>232928</v>
      </c>
      <c r="DD201" s="64">
        <f t="shared" si="75"/>
        <v>64138</v>
      </c>
      <c r="DE201" s="64">
        <f t="shared" si="75"/>
        <v>332986</v>
      </c>
      <c r="DF201" s="64">
        <f t="shared" si="75"/>
        <v>26499</v>
      </c>
      <c r="DG201" s="64">
        <f t="shared" si="75"/>
        <v>408384</v>
      </c>
      <c r="DH201" s="64">
        <f t="shared" si="75"/>
        <v>35704</v>
      </c>
      <c r="DI201" s="64">
        <f t="shared" si="75"/>
        <v>13543</v>
      </c>
      <c r="DJ201" s="64">
        <f t="shared" si="75"/>
        <v>91768</v>
      </c>
      <c r="DK201" s="64">
        <f t="shared" si="75"/>
        <v>153275</v>
      </c>
      <c r="DL201" s="64">
        <f t="shared" si="75"/>
        <v>84231</v>
      </c>
      <c r="DM201" s="64">
        <f t="shared" si="75"/>
        <v>85894</v>
      </c>
      <c r="DN201" s="64">
        <f t="shared" si="75"/>
        <v>91871</v>
      </c>
      <c r="DO201" s="64">
        <f t="shared" si="75"/>
        <v>248777</v>
      </c>
      <c r="DP201" s="64">
        <f t="shared" si="75"/>
        <v>76508</v>
      </c>
      <c r="DQ201" s="64">
        <f t="shared" si="75"/>
        <v>115335</v>
      </c>
      <c r="DR201" s="64">
        <f t="shared" si="75"/>
        <v>77631</v>
      </c>
      <c r="DS201" s="64">
        <f t="shared" si="75"/>
        <v>55477</v>
      </c>
      <c r="DT201" s="64">
        <f t="shared" si="75"/>
        <v>291756</v>
      </c>
      <c r="DU201" s="64">
        <f t="shared" si="75"/>
        <v>186854</v>
      </c>
      <c r="DV201" s="64">
        <f t="shared" si="75"/>
        <v>1355</v>
      </c>
      <c r="DW201" s="64">
        <f t="shared" si="75"/>
        <v>328181</v>
      </c>
      <c r="DX201" s="64">
        <f t="shared" si="75"/>
        <v>189192</v>
      </c>
      <c r="DY201" s="64">
        <f t="shared" si="75"/>
        <v>31396</v>
      </c>
      <c r="DZ201" s="64">
        <f t="shared" si="75"/>
        <v>147803</v>
      </c>
      <c r="EA201" s="64">
        <f t="shared" ref="EA201:GL201" si="76">(EA20+EA38)</f>
        <v>30738</v>
      </c>
      <c r="EB201" s="64">
        <f t="shared" si="76"/>
        <v>137200</v>
      </c>
      <c r="EC201" s="64">
        <f t="shared" si="76"/>
        <v>171339</v>
      </c>
      <c r="ED201" s="64">
        <f t="shared" si="76"/>
        <v>28215</v>
      </c>
      <c r="EE201" s="64">
        <f t="shared" si="76"/>
        <v>824443</v>
      </c>
      <c r="EF201" s="64">
        <f t="shared" si="76"/>
        <v>203298</v>
      </c>
      <c r="EG201" s="64">
        <f t="shared" si="76"/>
        <v>0</v>
      </c>
      <c r="EH201" s="64">
        <f t="shared" si="76"/>
        <v>79847</v>
      </c>
      <c r="EI201" s="64">
        <f t="shared" si="76"/>
        <v>49017</v>
      </c>
      <c r="EJ201" s="64">
        <f t="shared" si="76"/>
        <v>141925</v>
      </c>
      <c r="EK201" s="64">
        <f t="shared" si="76"/>
        <v>207348</v>
      </c>
      <c r="EL201" s="64">
        <f t="shared" si="76"/>
        <v>12299</v>
      </c>
      <c r="EM201" s="64">
        <f t="shared" si="76"/>
        <v>84261</v>
      </c>
      <c r="EN201" s="64">
        <f t="shared" si="76"/>
        <v>28508</v>
      </c>
      <c r="EO201" s="64">
        <f t="shared" si="76"/>
        <v>12580</v>
      </c>
      <c r="EP201" s="64">
        <f t="shared" si="76"/>
        <v>42568</v>
      </c>
      <c r="EQ201" s="64">
        <f t="shared" si="76"/>
        <v>42514</v>
      </c>
      <c r="ER201" s="64">
        <f t="shared" si="76"/>
        <v>59943</v>
      </c>
      <c r="ES201" s="64">
        <f t="shared" si="76"/>
        <v>35901</v>
      </c>
      <c r="ET201" s="64">
        <f t="shared" si="76"/>
        <v>103716</v>
      </c>
      <c r="EU201" s="64">
        <f t="shared" si="76"/>
        <v>60096</v>
      </c>
      <c r="EV201" s="64">
        <f t="shared" si="76"/>
        <v>29503</v>
      </c>
      <c r="EW201" s="64">
        <f t="shared" si="76"/>
        <v>71415</v>
      </c>
      <c r="EX201" s="64">
        <f t="shared" si="76"/>
        <v>50322</v>
      </c>
      <c r="EY201" s="64">
        <f t="shared" si="76"/>
        <v>870</v>
      </c>
      <c r="EZ201" s="64">
        <f t="shared" si="76"/>
        <v>34393</v>
      </c>
      <c r="FA201" s="64">
        <f t="shared" si="76"/>
        <v>217329</v>
      </c>
      <c r="FB201" s="64">
        <f t="shared" si="76"/>
        <v>71067</v>
      </c>
      <c r="FC201" s="64">
        <f t="shared" si="76"/>
        <v>122651</v>
      </c>
      <c r="FD201" s="64">
        <f t="shared" si="76"/>
        <v>12823</v>
      </c>
      <c r="FE201" s="64">
        <f t="shared" si="76"/>
        <v>98226</v>
      </c>
      <c r="FF201" s="64">
        <f t="shared" si="76"/>
        <v>115428</v>
      </c>
      <c r="FG201" s="64">
        <f t="shared" si="76"/>
        <v>35602</v>
      </c>
      <c r="FH201" s="64">
        <f t="shared" si="76"/>
        <v>351711</v>
      </c>
      <c r="FI201" s="64">
        <f t="shared" si="76"/>
        <v>18556</v>
      </c>
      <c r="FJ201" s="64">
        <f t="shared" si="76"/>
        <v>10591</v>
      </c>
      <c r="FK201" s="64">
        <f t="shared" si="76"/>
        <v>17606</v>
      </c>
      <c r="FL201" s="64">
        <f t="shared" si="76"/>
        <v>6412</v>
      </c>
      <c r="FM201" s="64">
        <f t="shared" si="76"/>
        <v>9826</v>
      </c>
      <c r="FN201" s="64">
        <f t="shared" si="76"/>
        <v>85781</v>
      </c>
      <c r="FO201" s="64">
        <f t="shared" si="76"/>
        <v>528</v>
      </c>
      <c r="FP201" s="64">
        <f t="shared" si="76"/>
        <v>7756</v>
      </c>
      <c r="FQ201" s="64">
        <f t="shared" si="76"/>
        <v>89487</v>
      </c>
      <c r="FR201" s="64">
        <f t="shared" si="76"/>
        <v>23587</v>
      </c>
      <c r="FS201" s="64">
        <f t="shared" si="76"/>
        <v>18016</v>
      </c>
      <c r="FT201" s="64">
        <f t="shared" si="76"/>
        <v>52604</v>
      </c>
      <c r="FU201" s="64">
        <f t="shared" si="76"/>
        <v>62888</v>
      </c>
      <c r="FV201" s="64">
        <f t="shared" si="76"/>
        <v>1939314</v>
      </c>
      <c r="FW201" s="64">
        <f t="shared" si="76"/>
        <v>425749</v>
      </c>
      <c r="FX201" s="64">
        <f t="shared" si="76"/>
        <v>142935</v>
      </c>
      <c r="FY201" s="64">
        <f t="shared" si="76"/>
        <v>178808</v>
      </c>
      <c r="FZ201" s="64">
        <f t="shared" si="76"/>
        <v>187108</v>
      </c>
      <c r="GA201" s="64">
        <f t="shared" si="76"/>
        <v>15851</v>
      </c>
      <c r="GB201" s="64">
        <f t="shared" si="76"/>
        <v>42632</v>
      </c>
      <c r="GC201" s="64">
        <f t="shared" si="76"/>
        <v>91768</v>
      </c>
      <c r="GD201" s="64">
        <f t="shared" si="76"/>
        <v>2283935</v>
      </c>
      <c r="GE201" s="64">
        <f t="shared" si="76"/>
        <v>225516</v>
      </c>
      <c r="GF201" s="64">
        <f t="shared" si="76"/>
        <v>2670</v>
      </c>
      <c r="GG201" s="64">
        <f t="shared" si="76"/>
        <v>4389</v>
      </c>
      <c r="GH201" s="64">
        <f t="shared" si="76"/>
        <v>95274</v>
      </c>
      <c r="GI201" s="64">
        <f t="shared" si="76"/>
        <v>5344</v>
      </c>
      <c r="GJ201" s="64">
        <f t="shared" si="76"/>
        <v>120352</v>
      </c>
      <c r="GK201" s="64">
        <f t="shared" si="76"/>
        <v>11506</v>
      </c>
      <c r="GL201" s="64">
        <f t="shared" si="76"/>
        <v>146988</v>
      </c>
      <c r="GM201" s="64">
        <f t="shared" ref="GM201:IX201" si="77">(GM20+GM38)</f>
        <v>2984</v>
      </c>
      <c r="GN201" s="64">
        <f t="shared" si="77"/>
        <v>1297</v>
      </c>
      <c r="GO201" s="64">
        <f t="shared" si="77"/>
        <v>65809</v>
      </c>
      <c r="GP201" s="64">
        <f t="shared" si="77"/>
        <v>62400</v>
      </c>
      <c r="GQ201" s="64">
        <f t="shared" si="77"/>
        <v>173985</v>
      </c>
      <c r="GR201" s="64">
        <f t="shared" si="77"/>
        <v>91124</v>
      </c>
      <c r="GS201" s="64">
        <f t="shared" si="77"/>
        <v>292772</v>
      </c>
      <c r="GT201" s="64">
        <f t="shared" si="77"/>
        <v>521</v>
      </c>
      <c r="GU201" s="64">
        <f t="shared" si="77"/>
        <v>53755</v>
      </c>
      <c r="GV201" s="64">
        <f t="shared" si="77"/>
        <v>1038014</v>
      </c>
      <c r="GW201" s="64">
        <f t="shared" si="77"/>
        <v>29824</v>
      </c>
      <c r="GX201" s="64">
        <f t="shared" si="77"/>
        <v>24311</v>
      </c>
      <c r="GY201" s="64">
        <f t="shared" si="77"/>
        <v>71785</v>
      </c>
      <c r="GZ201" s="64">
        <f t="shared" si="77"/>
        <v>10249</v>
      </c>
      <c r="HA201" s="64">
        <f t="shared" si="77"/>
        <v>486353</v>
      </c>
      <c r="HB201" s="64">
        <f t="shared" si="77"/>
        <v>3189</v>
      </c>
      <c r="HC201" s="64">
        <f t="shared" si="77"/>
        <v>21115</v>
      </c>
      <c r="HD201" s="64">
        <f t="shared" si="77"/>
        <v>4731</v>
      </c>
      <c r="HE201" s="64">
        <f t="shared" si="77"/>
        <v>414093</v>
      </c>
      <c r="HF201" s="64">
        <f t="shared" si="77"/>
        <v>358239</v>
      </c>
      <c r="HG201" s="64">
        <f t="shared" si="77"/>
        <v>0</v>
      </c>
      <c r="HH201" s="64">
        <f t="shared" si="77"/>
        <v>141748</v>
      </c>
      <c r="HI201" s="64">
        <f t="shared" si="77"/>
        <v>191283</v>
      </c>
      <c r="HJ201" s="64">
        <f t="shared" si="77"/>
        <v>22507</v>
      </c>
      <c r="HK201" s="64">
        <f t="shared" si="77"/>
        <v>150855</v>
      </c>
      <c r="HL201" s="64">
        <f t="shared" si="77"/>
        <v>111932</v>
      </c>
      <c r="HM201" s="64">
        <f t="shared" si="77"/>
        <v>38704</v>
      </c>
      <c r="HN201" s="64">
        <f t="shared" si="77"/>
        <v>91326</v>
      </c>
      <c r="HO201" s="64">
        <f t="shared" si="77"/>
        <v>155281</v>
      </c>
      <c r="HP201" s="64">
        <f t="shared" si="77"/>
        <v>187564</v>
      </c>
      <c r="HQ201" s="64">
        <f t="shared" si="77"/>
        <v>66026</v>
      </c>
      <c r="HR201" s="64">
        <f t="shared" si="77"/>
        <v>23800</v>
      </c>
      <c r="HS201" s="64">
        <f t="shared" si="77"/>
        <v>78536</v>
      </c>
      <c r="HT201" s="64">
        <f t="shared" si="77"/>
        <v>133374</v>
      </c>
      <c r="HU201" s="64">
        <f t="shared" si="77"/>
        <v>68950</v>
      </c>
      <c r="HV201" s="64">
        <f t="shared" si="77"/>
        <v>96328</v>
      </c>
      <c r="HW201" s="64">
        <f t="shared" si="77"/>
        <v>27538</v>
      </c>
      <c r="HX201" s="64">
        <f t="shared" si="77"/>
        <v>269495</v>
      </c>
      <c r="HY201" s="64">
        <f t="shared" si="77"/>
        <v>63141</v>
      </c>
      <c r="HZ201" s="64">
        <f t="shared" si="77"/>
        <v>29884</v>
      </c>
      <c r="IA201" s="64">
        <f t="shared" si="77"/>
        <v>110493</v>
      </c>
      <c r="IB201" s="64">
        <f t="shared" si="77"/>
        <v>35779</v>
      </c>
      <c r="IC201" s="64">
        <f t="shared" si="77"/>
        <v>3355</v>
      </c>
      <c r="ID201" s="64">
        <f t="shared" si="77"/>
        <v>143175</v>
      </c>
      <c r="IE201" s="64">
        <f t="shared" si="77"/>
        <v>0</v>
      </c>
      <c r="IF201" s="64">
        <f t="shared" si="77"/>
        <v>120574</v>
      </c>
      <c r="IG201" s="64">
        <f t="shared" si="77"/>
        <v>13570</v>
      </c>
      <c r="IH201" s="64">
        <f t="shared" si="77"/>
        <v>453579</v>
      </c>
      <c r="II201" s="64">
        <f t="shared" si="77"/>
        <v>6023</v>
      </c>
      <c r="IJ201" s="64">
        <f t="shared" si="77"/>
        <v>34609</v>
      </c>
      <c r="IK201" s="64">
        <f t="shared" si="77"/>
        <v>152439</v>
      </c>
      <c r="IL201" s="64">
        <f t="shared" si="77"/>
        <v>129093</v>
      </c>
      <c r="IM201" s="64">
        <f t="shared" si="77"/>
        <v>68123</v>
      </c>
      <c r="IN201" s="64">
        <f t="shared" si="77"/>
        <v>106122</v>
      </c>
      <c r="IO201" s="64">
        <f t="shared" si="77"/>
        <v>90250</v>
      </c>
      <c r="IP201" s="64">
        <f t="shared" si="77"/>
        <v>154957</v>
      </c>
      <c r="IQ201" s="64">
        <f t="shared" si="77"/>
        <v>71056</v>
      </c>
      <c r="IR201" s="64">
        <f t="shared" si="77"/>
        <v>16336</v>
      </c>
      <c r="IS201" s="64">
        <f t="shared" si="77"/>
        <v>60880</v>
      </c>
      <c r="IT201" s="64">
        <f t="shared" si="77"/>
        <v>98340</v>
      </c>
      <c r="IU201" s="64">
        <f t="shared" si="77"/>
        <v>154787</v>
      </c>
      <c r="IV201" s="64">
        <f t="shared" si="77"/>
        <v>1177</v>
      </c>
      <c r="IW201" s="64">
        <f t="shared" si="77"/>
        <v>45583</v>
      </c>
      <c r="IX201" s="64">
        <f t="shared" si="77"/>
        <v>2229</v>
      </c>
      <c r="IY201" s="64">
        <f t="shared" ref="IY201:LJ201" si="78">(IY20+IY38)</f>
        <v>5176</v>
      </c>
      <c r="IZ201" s="64">
        <f t="shared" si="78"/>
        <v>57289</v>
      </c>
      <c r="JA201" s="64">
        <f t="shared" si="78"/>
        <v>35454</v>
      </c>
      <c r="JB201" s="64">
        <f t="shared" si="78"/>
        <v>53274</v>
      </c>
      <c r="JC201" s="64">
        <f t="shared" si="78"/>
        <v>311522</v>
      </c>
      <c r="JD201" s="64">
        <f t="shared" si="78"/>
        <v>52592</v>
      </c>
      <c r="JE201" s="64">
        <f t="shared" si="78"/>
        <v>6163</v>
      </c>
      <c r="JF201" s="64">
        <f t="shared" si="78"/>
        <v>6230</v>
      </c>
      <c r="JG201" s="64">
        <f t="shared" si="78"/>
        <v>646</v>
      </c>
      <c r="JH201" s="64">
        <f t="shared" si="78"/>
        <v>142231</v>
      </c>
      <c r="JI201" s="64">
        <f t="shared" si="78"/>
        <v>574589</v>
      </c>
      <c r="JJ201" s="64">
        <f t="shared" si="78"/>
        <v>589003</v>
      </c>
      <c r="JK201" s="64">
        <f t="shared" si="78"/>
        <v>552989</v>
      </c>
      <c r="JL201" s="64">
        <f t="shared" si="78"/>
        <v>341426</v>
      </c>
      <c r="JM201" s="64">
        <f t="shared" si="78"/>
        <v>507407</v>
      </c>
      <c r="JN201" s="64">
        <f t="shared" si="78"/>
        <v>527541</v>
      </c>
      <c r="JO201" s="64">
        <f t="shared" si="78"/>
        <v>549554</v>
      </c>
      <c r="JP201" s="64">
        <f t="shared" si="78"/>
        <v>492300</v>
      </c>
      <c r="JQ201" s="64">
        <f t="shared" si="78"/>
        <v>653965</v>
      </c>
      <c r="JR201" s="64">
        <f t="shared" si="78"/>
        <v>509006</v>
      </c>
      <c r="JS201" s="64">
        <f t="shared" si="78"/>
        <v>508517</v>
      </c>
      <c r="JT201" s="64">
        <f t="shared" si="78"/>
        <v>557377</v>
      </c>
      <c r="JU201" s="64">
        <f t="shared" si="78"/>
        <v>1034509</v>
      </c>
      <c r="JV201" s="64">
        <f t="shared" si="78"/>
        <v>741790</v>
      </c>
      <c r="JW201" s="64">
        <f t="shared" si="78"/>
        <v>919329</v>
      </c>
      <c r="JX201" s="64">
        <f t="shared" si="78"/>
        <v>9267</v>
      </c>
      <c r="JY201" s="64">
        <f t="shared" si="78"/>
        <v>171021</v>
      </c>
      <c r="JZ201" s="64">
        <f t="shared" si="78"/>
        <v>310</v>
      </c>
      <c r="KA201" s="64">
        <f t="shared" si="78"/>
        <v>179949</v>
      </c>
      <c r="KB201" s="64">
        <f t="shared" si="78"/>
        <v>10520</v>
      </c>
      <c r="KC201" s="64">
        <f t="shared" si="78"/>
        <v>71026</v>
      </c>
      <c r="KD201" s="64">
        <f t="shared" si="78"/>
        <v>44141</v>
      </c>
      <c r="KE201" s="64">
        <f t="shared" si="78"/>
        <v>124195</v>
      </c>
      <c r="KF201" s="64">
        <f t="shared" si="78"/>
        <v>77009</v>
      </c>
      <c r="KG201" s="64">
        <f t="shared" si="78"/>
        <v>70208</v>
      </c>
      <c r="KH201" s="64">
        <f t="shared" si="78"/>
        <v>109051</v>
      </c>
      <c r="KI201" s="64">
        <f t="shared" si="78"/>
        <v>130451</v>
      </c>
      <c r="KJ201" s="64">
        <f t="shared" si="78"/>
        <v>35776</v>
      </c>
      <c r="KK201" s="64">
        <f t="shared" si="78"/>
        <v>390036</v>
      </c>
      <c r="KL201" s="64">
        <f t="shared" si="78"/>
        <v>56096</v>
      </c>
      <c r="KM201" s="64">
        <f t="shared" si="78"/>
        <v>70890</v>
      </c>
      <c r="KN201" s="64">
        <f t="shared" si="78"/>
        <v>104800</v>
      </c>
      <c r="KO201" s="64">
        <f t="shared" si="78"/>
        <v>3189</v>
      </c>
      <c r="KP201" s="64">
        <f t="shared" si="78"/>
        <v>26893</v>
      </c>
      <c r="KQ201" s="64">
        <f t="shared" si="78"/>
        <v>0</v>
      </c>
      <c r="KR201" s="64">
        <f t="shared" si="78"/>
        <v>29346</v>
      </c>
      <c r="KS201" s="64">
        <f t="shared" si="78"/>
        <v>0</v>
      </c>
      <c r="KT201" s="64">
        <f t="shared" si="78"/>
        <v>5350</v>
      </c>
      <c r="KU201" s="64">
        <f t="shared" si="78"/>
        <v>121666</v>
      </c>
      <c r="KV201" s="64">
        <f t="shared" si="78"/>
        <v>87262</v>
      </c>
      <c r="KW201" s="64">
        <f t="shared" si="78"/>
        <v>107137</v>
      </c>
      <c r="KX201" s="64">
        <f t="shared" si="78"/>
        <v>84464</v>
      </c>
      <c r="KY201" s="64">
        <f t="shared" si="78"/>
        <v>0</v>
      </c>
      <c r="KZ201" s="64">
        <f t="shared" si="78"/>
        <v>0</v>
      </c>
      <c r="LA201" s="64">
        <f t="shared" si="78"/>
        <v>119375</v>
      </c>
      <c r="LB201" s="64">
        <f t="shared" si="78"/>
        <v>85510</v>
      </c>
      <c r="LC201" s="64">
        <f t="shared" si="78"/>
        <v>25242</v>
      </c>
      <c r="LD201" s="64">
        <f t="shared" si="78"/>
        <v>0</v>
      </c>
      <c r="LE201" s="64">
        <f t="shared" si="78"/>
        <v>274923</v>
      </c>
      <c r="LF201" s="64">
        <f t="shared" si="78"/>
        <v>37858</v>
      </c>
      <c r="LG201" s="64">
        <f t="shared" si="78"/>
        <v>0</v>
      </c>
      <c r="LH201" s="64">
        <f t="shared" si="78"/>
        <v>133793</v>
      </c>
      <c r="LI201" s="64">
        <f t="shared" si="78"/>
        <v>31250</v>
      </c>
      <c r="LJ201" s="64">
        <f t="shared" si="78"/>
        <v>867397</v>
      </c>
      <c r="LK201" s="64">
        <f t="shared" ref="LK201:NV201" si="79">(LK20+LK38)</f>
        <v>58410</v>
      </c>
      <c r="LL201" s="64">
        <f t="shared" si="79"/>
        <v>19346</v>
      </c>
      <c r="LM201" s="64">
        <f t="shared" si="79"/>
        <v>357300</v>
      </c>
      <c r="LN201" s="64">
        <f t="shared" si="79"/>
        <v>19951</v>
      </c>
      <c r="LO201" s="64">
        <f t="shared" si="79"/>
        <v>130429</v>
      </c>
      <c r="LP201" s="64">
        <f t="shared" si="79"/>
        <v>1076101</v>
      </c>
      <c r="LQ201" s="64">
        <f t="shared" si="79"/>
        <v>95998</v>
      </c>
      <c r="LR201" s="64">
        <f t="shared" si="79"/>
        <v>75448</v>
      </c>
      <c r="LS201" s="64">
        <f t="shared" si="79"/>
        <v>366296</v>
      </c>
      <c r="LT201" s="64">
        <f t="shared" si="79"/>
        <v>5666</v>
      </c>
      <c r="LU201" s="64">
        <f t="shared" si="79"/>
        <v>208809</v>
      </c>
      <c r="LV201" s="64">
        <f t="shared" si="79"/>
        <v>51926</v>
      </c>
      <c r="LW201" s="64">
        <f t="shared" si="79"/>
        <v>1370</v>
      </c>
      <c r="LX201" s="64">
        <f t="shared" si="79"/>
        <v>18643</v>
      </c>
      <c r="LY201" s="64">
        <f t="shared" si="79"/>
        <v>72684</v>
      </c>
      <c r="LZ201" s="64">
        <f t="shared" si="79"/>
        <v>212441</v>
      </c>
      <c r="MA201" s="64">
        <f t="shared" si="79"/>
        <v>31310</v>
      </c>
      <c r="MB201" s="64">
        <f t="shared" si="79"/>
        <v>24680</v>
      </c>
      <c r="MC201" s="64">
        <f t="shared" si="79"/>
        <v>166220</v>
      </c>
      <c r="MD201" s="64">
        <f t="shared" si="79"/>
        <v>19055</v>
      </c>
      <c r="ME201" s="64">
        <f t="shared" si="79"/>
        <v>86753</v>
      </c>
      <c r="MF201" s="64">
        <f t="shared" si="79"/>
        <v>120374</v>
      </c>
      <c r="MG201" s="64">
        <f t="shared" si="79"/>
        <v>64424</v>
      </c>
      <c r="MH201" s="64">
        <f t="shared" si="79"/>
        <v>0</v>
      </c>
      <c r="MI201" s="64">
        <f t="shared" si="79"/>
        <v>0</v>
      </c>
      <c r="MJ201" s="64">
        <f t="shared" si="79"/>
        <v>49273</v>
      </c>
      <c r="MK201" s="64">
        <f t="shared" si="79"/>
        <v>0</v>
      </c>
      <c r="ML201" s="64">
        <f t="shared" si="79"/>
        <v>43424</v>
      </c>
      <c r="MM201" s="64">
        <f t="shared" si="79"/>
        <v>294293</v>
      </c>
      <c r="MN201" s="64">
        <f t="shared" si="79"/>
        <v>367205</v>
      </c>
      <c r="MO201" s="64">
        <f t="shared" si="79"/>
        <v>2336401</v>
      </c>
      <c r="MP201" s="64">
        <f t="shared" si="79"/>
        <v>281348</v>
      </c>
      <c r="MQ201" s="64">
        <f t="shared" si="79"/>
        <v>47828</v>
      </c>
      <c r="MR201" s="64">
        <f t="shared" si="79"/>
        <v>409231</v>
      </c>
      <c r="MS201" s="64">
        <f t="shared" si="79"/>
        <v>60549</v>
      </c>
      <c r="MT201" s="64">
        <f t="shared" si="79"/>
        <v>58012</v>
      </c>
      <c r="MU201" s="64">
        <f t="shared" si="79"/>
        <v>34145</v>
      </c>
      <c r="MV201" s="64">
        <f t="shared" si="79"/>
        <v>235154</v>
      </c>
      <c r="MW201" s="64">
        <f t="shared" si="79"/>
        <v>50858</v>
      </c>
      <c r="MX201" s="64">
        <f t="shared" si="79"/>
        <v>24080</v>
      </c>
      <c r="MY201" s="64">
        <f t="shared" si="79"/>
        <v>177194</v>
      </c>
      <c r="MZ201" s="64">
        <f t="shared" si="79"/>
        <v>39014</v>
      </c>
      <c r="NA201" s="64">
        <f t="shared" si="79"/>
        <v>57692</v>
      </c>
      <c r="NB201" s="64">
        <f t="shared" si="79"/>
        <v>129950</v>
      </c>
      <c r="NC201" s="64">
        <f t="shared" si="79"/>
        <v>166007</v>
      </c>
      <c r="ND201" s="64">
        <f t="shared" si="79"/>
        <v>25456</v>
      </c>
      <c r="NE201" s="64">
        <f t="shared" si="79"/>
        <v>98743</v>
      </c>
      <c r="NF201" s="64">
        <f t="shared" si="79"/>
        <v>84740</v>
      </c>
      <c r="NG201" s="64">
        <f t="shared" si="79"/>
        <v>35546</v>
      </c>
      <c r="NH201" s="64">
        <f t="shared" si="79"/>
        <v>6751</v>
      </c>
      <c r="NI201" s="64">
        <f t="shared" si="79"/>
        <v>30330</v>
      </c>
      <c r="NJ201" s="64">
        <f t="shared" si="79"/>
        <v>144363</v>
      </c>
      <c r="NK201" s="64">
        <f t="shared" si="79"/>
        <v>140739</v>
      </c>
      <c r="NL201" s="64">
        <f t="shared" si="79"/>
        <v>143577</v>
      </c>
      <c r="NM201" s="64">
        <f t="shared" si="79"/>
        <v>98289</v>
      </c>
      <c r="NN201" s="64">
        <f t="shared" si="79"/>
        <v>120891</v>
      </c>
      <c r="NO201" s="64">
        <f t="shared" si="79"/>
        <v>0</v>
      </c>
      <c r="NP201" s="64">
        <f t="shared" si="79"/>
        <v>278147</v>
      </c>
      <c r="NQ201" s="64">
        <f t="shared" si="79"/>
        <v>167954</v>
      </c>
      <c r="NR201" s="64">
        <f t="shared" si="79"/>
        <v>68540</v>
      </c>
      <c r="NS201" s="64">
        <f t="shared" si="79"/>
        <v>4443</v>
      </c>
      <c r="NT201" s="64">
        <f t="shared" si="79"/>
        <v>5882</v>
      </c>
      <c r="NU201" s="64">
        <f t="shared" si="79"/>
        <v>439714</v>
      </c>
      <c r="NV201" s="64">
        <f t="shared" si="79"/>
        <v>207439</v>
      </c>
      <c r="NW201" s="64">
        <f t="shared" ref="NW201:OW201" si="80">(NW20+NW38)</f>
        <v>153275</v>
      </c>
      <c r="NX201" s="64">
        <f t="shared" si="80"/>
        <v>152415</v>
      </c>
      <c r="NY201" s="64">
        <f t="shared" si="80"/>
        <v>83806</v>
      </c>
      <c r="NZ201" s="64">
        <f t="shared" si="80"/>
        <v>32115</v>
      </c>
      <c r="OA201" s="64">
        <f t="shared" si="80"/>
        <v>108741</v>
      </c>
      <c r="OB201" s="64">
        <f t="shared" si="80"/>
        <v>1979428</v>
      </c>
      <c r="OC201" s="64">
        <f t="shared" si="80"/>
        <v>188103</v>
      </c>
      <c r="OD201" s="64">
        <f t="shared" si="80"/>
        <v>3812</v>
      </c>
      <c r="OE201" s="64">
        <f t="shared" si="80"/>
        <v>12977</v>
      </c>
      <c r="OF201" s="64">
        <f t="shared" si="80"/>
        <v>259387</v>
      </c>
      <c r="OG201" s="64">
        <f t="shared" si="80"/>
        <v>206263</v>
      </c>
      <c r="OH201" s="64">
        <f t="shared" si="80"/>
        <v>240792</v>
      </c>
      <c r="OI201" s="64">
        <f t="shared" si="80"/>
        <v>25860</v>
      </c>
      <c r="OJ201" s="64">
        <f t="shared" si="80"/>
        <v>112560</v>
      </c>
      <c r="OK201" s="64">
        <f t="shared" si="80"/>
        <v>304562</v>
      </c>
      <c r="OL201" s="64">
        <f t="shared" si="80"/>
        <v>50496</v>
      </c>
      <c r="OM201" s="64">
        <f t="shared" si="80"/>
        <v>97956</v>
      </c>
      <c r="ON201" s="64">
        <f t="shared" si="80"/>
        <v>7109</v>
      </c>
      <c r="OO201" s="64">
        <f t="shared" si="80"/>
        <v>13776</v>
      </c>
      <c r="OP201" s="64">
        <f t="shared" si="80"/>
        <v>856</v>
      </c>
      <c r="OQ201" s="64">
        <f t="shared" si="80"/>
        <v>328806</v>
      </c>
      <c r="OR201" s="64">
        <f t="shared" si="80"/>
        <v>22247</v>
      </c>
      <c r="OS201" s="64">
        <f t="shared" si="80"/>
        <v>115247</v>
      </c>
      <c r="OT201" s="64">
        <f t="shared" si="80"/>
        <v>319670</v>
      </c>
      <c r="OU201" s="64">
        <f t="shared" si="80"/>
        <v>116245</v>
      </c>
      <c r="OV201" s="176"/>
      <c r="OW201" s="64">
        <f t="shared" si="80"/>
        <v>76025585</v>
      </c>
      <c r="OX201" s="6"/>
      <c r="OY201" s="153"/>
      <c r="OZ201" s="6"/>
      <c r="PA201" s="146"/>
      <c r="PB201" s="146"/>
      <c r="PC201" s="146"/>
      <c r="PD201" s="146"/>
      <c r="PE201" s="146"/>
      <c r="PF201" s="146"/>
      <c r="PG201" s="146"/>
      <c r="PH201" s="146"/>
      <c r="PI201" s="146"/>
      <c r="PJ201" s="146"/>
      <c r="PK201" s="146"/>
      <c r="PL201" s="146"/>
      <c r="PM201" s="146"/>
      <c r="PN201" s="146"/>
      <c r="PO201" s="146"/>
      <c r="PP201" s="146"/>
      <c r="PQ201" s="146"/>
      <c r="PR201" s="146"/>
      <c r="PS201" s="146"/>
      <c r="PT201" s="146"/>
      <c r="PU201" s="146"/>
    </row>
    <row r="202" spans="1:438" ht="17">
      <c r="A202" s="88" t="s">
        <v>1328</v>
      </c>
      <c r="B202" s="64">
        <f>B201/B9</f>
        <v>552.13793103448279</v>
      </c>
      <c r="C202" s="64">
        <f t="shared" ref="C202:BN202" si="81">C201/C9</f>
        <v>168.61696306429548</v>
      </c>
      <c r="D202" s="64">
        <f t="shared" si="81"/>
        <v>462.2086956521739</v>
      </c>
      <c r="E202" s="64">
        <f t="shared" si="81"/>
        <v>86.563970588235293</v>
      </c>
      <c r="F202" s="64">
        <f t="shared" si="81"/>
        <v>142.03386454183266</v>
      </c>
      <c r="G202" s="64">
        <f t="shared" si="81"/>
        <v>103.72026641294006</v>
      </c>
      <c r="H202" s="64">
        <f t="shared" si="81"/>
        <v>335.00819672131149</v>
      </c>
      <c r="I202" s="64">
        <f t="shared" si="81"/>
        <v>528.27480916030538</v>
      </c>
      <c r="J202" s="64">
        <f t="shared" si="81"/>
        <v>0</v>
      </c>
      <c r="K202" s="64">
        <f t="shared" si="81"/>
        <v>21.372222222222224</v>
      </c>
      <c r="L202" s="64">
        <f t="shared" si="81"/>
        <v>514.31944444444446</v>
      </c>
      <c r="M202" s="64">
        <f t="shared" si="81"/>
        <v>163.72035794183446</v>
      </c>
      <c r="N202" s="64">
        <f t="shared" si="81"/>
        <v>588.52</v>
      </c>
      <c r="O202" s="64">
        <f t="shared" si="81"/>
        <v>145.19999999999999</v>
      </c>
      <c r="P202" s="64">
        <f t="shared" si="81"/>
        <v>1009.6363636363636</v>
      </c>
      <c r="Q202" s="64">
        <f t="shared" si="81"/>
        <v>377.32773109243698</v>
      </c>
      <c r="R202" s="64">
        <f t="shared" si="81"/>
        <v>698.35015772870668</v>
      </c>
      <c r="S202" s="64">
        <f t="shared" si="81"/>
        <v>183.73419354838708</v>
      </c>
      <c r="T202" s="64">
        <f t="shared" si="81"/>
        <v>280.07438016528926</v>
      </c>
      <c r="U202" s="64">
        <f t="shared" si="81"/>
        <v>188.30978260869566</v>
      </c>
      <c r="V202" s="64">
        <f t="shared" si="81"/>
        <v>165.97173144876325</v>
      </c>
      <c r="W202" s="64">
        <f t="shared" si="81"/>
        <v>218.71129707112971</v>
      </c>
      <c r="X202" s="64">
        <f t="shared" si="81"/>
        <v>164.68656716417911</v>
      </c>
      <c r="Y202" s="64">
        <f t="shared" si="81"/>
        <v>372.93958333333336</v>
      </c>
      <c r="Z202" s="64">
        <f t="shared" si="81"/>
        <v>157.19038076152304</v>
      </c>
      <c r="AA202" s="64">
        <f t="shared" si="81"/>
        <v>295.32860520094562</v>
      </c>
      <c r="AB202" s="64">
        <f t="shared" si="81"/>
        <v>298.24724061810156</v>
      </c>
      <c r="AC202" s="64">
        <f t="shared" si="81"/>
        <v>155.02820512820512</v>
      </c>
      <c r="AD202" s="64">
        <f t="shared" si="81"/>
        <v>324.93084295360489</v>
      </c>
      <c r="AE202" s="64">
        <f t="shared" si="81"/>
        <v>1088.1293204452256</v>
      </c>
      <c r="AF202" s="64">
        <f t="shared" si="81"/>
        <v>683.15189873417717</v>
      </c>
      <c r="AG202" s="64">
        <f t="shared" si="81"/>
        <v>76.697554697554693</v>
      </c>
      <c r="AH202" s="64">
        <f t="shared" si="81"/>
        <v>54.234693877551024</v>
      </c>
      <c r="AI202" s="64">
        <f t="shared" si="81"/>
        <v>102.67545638945234</v>
      </c>
      <c r="AJ202" s="64">
        <f t="shared" si="81"/>
        <v>97.405349794238688</v>
      </c>
      <c r="AK202" s="64">
        <f t="shared" si="81"/>
        <v>141.31764705882352</v>
      </c>
      <c r="AL202" s="64">
        <f t="shared" si="81"/>
        <v>98.375586854460096</v>
      </c>
      <c r="AM202" s="64">
        <f t="shared" si="81"/>
        <v>122.05324675324675</v>
      </c>
      <c r="AN202" s="64">
        <f t="shared" si="81"/>
        <v>147.4368811881188</v>
      </c>
      <c r="AO202" s="64">
        <f t="shared" si="81"/>
        <v>94.811715481171547</v>
      </c>
      <c r="AP202" s="64">
        <f t="shared" si="81"/>
        <v>133.0860655737705</v>
      </c>
      <c r="AQ202" s="64">
        <f t="shared" si="81"/>
        <v>84.607902735562305</v>
      </c>
      <c r="AR202" s="64">
        <f t="shared" si="81"/>
        <v>198.92014519056261</v>
      </c>
      <c r="AS202" s="64">
        <f t="shared" si="81"/>
        <v>95.929336188436835</v>
      </c>
      <c r="AT202" s="64">
        <f t="shared" si="81"/>
        <v>40.677241379310345</v>
      </c>
      <c r="AU202" s="64">
        <f t="shared" si="81"/>
        <v>95.666666666666671</v>
      </c>
      <c r="AV202" s="64">
        <f t="shared" si="81"/>
        <v>148.6355748373102</v>
      </c>
      <c r="AW202" s="64">
        <f t="shared" si="81"/>
        <v>448.91843971631204</v>
      </c>
      <c r="AX202" s="64">
        <f t="shared" si="81"/>
        <v>131.00227790432803</v>
      </c>
      <c r="AY202" s="64">
        <f t="shared" si="81"/>
        <v>84.163705583756339</v>
      </c>
      <c r="AZ202" s="64">
        <f t="shared" si="81"/>
        <v>111.73651960784314</v>
      </c>
      <c r="BA202" s="64">
        <f t="shared" si="81"/>
        <v>25.809395973154363</v>
      </c>
      <c r="BB202" s="64">
        <f t="shared" si="81"/>
        <v>674.34615384615381</v>
      </c>
      <c r="BC202" s="64">
        <f t="shared" si="81"/>
        <v>675.25619834710744</v>
      </c>
      <c r="BD202" s="64">
        <f t="shared" si="81"/>
        <v>649.89344262295083</v>
      </c>
      <c r="BE202" s="64">
        <f t="shared" si="81"/>
        <v>654.30575539568349</v>
      </c>
      <c r="BF202" s="64">
        <f t="shared" si="81"/>
        <v>664.11663066954645</v>
      </c>
      <c r="BG202" s="64">
        <f t="shared" si="81"/>
        <v>646.34042553191489</v>
      </c>
      <c r="BH202" s="64">
        <f t="shared" si="81"/>
        <v>4906.6344086021509</v>
      </c>
      <c r="BI202" s="64">
        <f t="shared" si="81"/>
        <v>1093.7142857142858</v>
      </c>
      <c r="BJ202" s="64">
        <f t="shared" si="81"/>
        <v>535.01274561869354</v>
      </c>
      <c r="BK202" s="64">
        <f t="shared" si="81"/>
        <v>23.065246338215712</v>
      </c>
      <c r="BL202" s="64">
        <f t="shared" si="81"/>
        <v>602.82743362831854</v>
      </c>
      <c r="BM202" s="64">
        <f t="shared" si="81"/>
        <v>17.647058823529413</v>
      </c>
      <c r="BN202" s="64">
        <f t="shared" si="81"/>
        <v>631.26127819548867</v>
      </c>
      <c r="BO202" s="64">
        <f t="shared" ref="BO202:DZ202" si="82">BO201/BO9</f>
        <v>279.91933570581256</v>
      </c>
      <c r="BP202" s="64">
        <f t="shared" si="82"/>
        <v>871.92139737991272</v>
      </c>
      <c r="BQ202" s="64">
        <f t="shared" si="82"/>
        <v>966.36746987951813</v>
      </c>
      <c r="BR202" s="64">
        <f t="shared" si="82"/>
        <v>764.91040462427748</v>
      </c>
      <c r="BS202" s="64">
        <f t="shared" si="82"/>
        <v>759.0528052805281</v>
      </c>
      <c r="BT202" s="64">
        <f t="shared" si="82"/>
        <v>1139.7109375</v>
      </c>
      <c r="BU202" s="64">
        <f t="shared" si="82"/>
        <v>768.41689373297004</v>
      </c>
      <c r="BV202" s="64">
        <f t="shared" si="82"/>
        <v>959.9473684210526</v>
      </c>
      <c r="BW202" s="64">
        <f t="shared" si="82"/>
        <v>871.45345345345345</v>
      </c>
      <c r="BX202" s="64">
        <f t="shared" si="82"/>
        <v>2355.2399999999998</v>
      </c>
      <c r="BY202" s="64">
        <f t="shared" si="82"/>
        <v>1143</v>
      </c>
      <c r="BZ202" s="64">
        <f t="shared" si="82"/>
        <v>1977.77990430622</v>
      </c>
      <c r="CA202" s="64">
        <f t="shared" si="82"/>
        <v>2581.2184300341296</v>
      </c>
      <c r="CB202" s="64">
        <f t="shared" si="82"/>
        <v>730.75</v>
      </c>
      <c r="CC202" s="64">
        <f t="shared" si="82"/>
        <v>665.83950617283949</v>
      </c>
      <c r="CD202" s="64">
        <f t="shared" si="82"/>
        <v>1895.6116504854369</v>
      </c>
      <c r="CE202" s="64">
        <f t="shared" si="82"/>
        <v>277.71046228710463</v>
      </c>
      <c r="CF202" s="64">
        <f t="shared" si="82"/>
        <v>244.13643659711076</v>
      </c>
      <c r="CG202" s="64">
        <f t="shared" si="82"/>
        <v>376.39361702127661</v>
      </c>
      <c r="CH202" s="64">
        <f t="shared" si="82"/>
        <v>370.81773997569866</v>
      </c>
      <c r="CI202" s="64">
        <f t="shared" si="82"/>
        <v>257.68047982551798</v>
      </c>
      <c r="CJ202" s="64">
        <f t="shared" si="82"/>
        <v>294.99050332383666</v>
      </c>
      <c r="CK202" s="64">
        <f t="shared" si="82"/>
        <v>341.55405405405406</v>
      </c>
      <c r="CL202" s="64">
        <f t="shared" si="82"/>
        <v>487.19307359307362</v>
      </c>
      <c r="CM202" s="64">
        <f t="shared" si="82"/>
        <v>285.12827586206896</v>
      </c>
      <c r="CN202" s="64">
        <f t="shared" si="82"/>
        <v>460.86448598130841</v>
      </c>
      <c r="CO202" s="64">
        <f t="shared" si="82"/>
        <v>267.97590361445782</v>
      </c>
      <c r="CP202" s="64">
        <f t="shared" si="82"/>
        <v>289.47810858143606</v>
      </c>
      <c r="CQ202" s="64">
        <f t="shared" si="82"/>
        <v>299.56065573770491</v>
      </c>
      <c r="CR202" s="64">
        <f t="shared" si="82"/>
        <v>212.09925925925927</v>
      </c>
      <c r="CS202" s="64">
        <f t="shared" si="82"/>
        <v>272.05658436213992</v>
      </c>
      <c r="CT202" s="64">
        <f t="shared" si="82"/>
        <v>365.39601139601137</v>
      </c>
      <c r="CU202" s="64">
        <f t="shared" si="82"/>
        <v>229.15099337748345</v>
      </c>
      <c r="CV202" s="64">
        <f t="shared" si="82"/>
        <v>237.68427672955974</v>
      </c>
      <c r="CW202" s="64">
        <f t="shared" si="82"/>
        <v>370.00613496932516</v>
      </c>
      <c r="CX202" s="64">
        <f t="shared" si="82"/>
        <v>396.60398230088498</v>
      </c>
      <c r="CY202" s="64">
        <f t="shared" si="82"/>
        <v>598.81647940074902</v>
      </c>
      <c r="CZ202" s="64">
        <f t="shared" si="82"/>
        <v>88.76823338735818</v>
      </c>
      <c r="DA202" s="64">
        <f t="shared" si="82"/>
        <v>199.78074074074075</v>
      </c>
      <c r="DB202" s="64">
        <f t="shared" si="82"/>
        <v>175.36827195467421</v>
      </c>
      <c r="DC202" s="64">
        <f t="shared" si="82"/>
        <v>300.94056847545221</v>
      </c>
      <c r="DD202" s="64">
        <f t="shared" si="82"/>
        <v>171.49197860962568</v>
      </c>
      <c r="DE202" s="64">
        <f t="shared" si="82"/>
        <v>114.62512908777968</v>
      </c>
      <c r="DF202" s="64">
        <f t="shared" si="82"/>
        <v>434.40983606557376</v>
      </c>
      <c r="DG202" s="64">
        <f t="shared" si="82"/>
        <v>917.71685393258429</v>
      </c>
      <c r="DH202" s="64">
        <f t="shared" si="82"/>
        <v>160.10762331838566</v>
      </c>
      <c r="DI202" s="64">
        <f t="shared" si="82"/>
        <v>57.629787234042553</v>
      </c>
      <c r="DJ202" s="64">
        <f t="shared" si="82"/>
        <v>449.84313725490193</v>
      </c>
      <c r="DK202" s="64">
        <f t="shared" si="82"/>
        <v>198.0297157622739</v>
      </c>
      <c r="DL202" s="64">
        <f t="shared" si="82"/>
        <v>565.30872483221481</v>
      </c>
      <c r="DM202" s="64">
        <f t="shared" si="82"/>
        <v>176.7366255144033</v>
      </c>
      <c r="DN202" s="64">
        <f t="shared" si="82"/>
        <v>293.51757188498402</v>
      </c>
      <c r="DO202" s="64">
        <f t="shared" si="82"/>
        <v>478.4173076923077</v>
      </c>
      <c r="DP202" s="64">
        <f t="shared" si="82"/>
        <v>141.15867158671585</v>
      </c>
      <c r="DQ202" s="64">
        <f t="shared" si="82"/>
        <v>364.98417721518985</v>
      </c>
      <c r="DR202" s="64">
        <f t="shared" si="82"/>
        <v>872.25842696629218</v>
      </c>
      <c r="DS202" s="64">
        <f t="shared" si="82"/>
        <v>1180.3617021276596</v>
      </c>
      <c r="DT202" s="64">
        <f t="shared" si="82"/>
        <v>344.86524822695037</v>
      </c>
      <c r="DU202" s="64">
        <f t="shared" si="82"/>
        <v>845.4932126696832</v>
      </c>
      <c r="DV202" s="64">
        <f t="shared" si="82"/>
        <v>10.265151515151516</v>
      </c>
      <c r="DW202" s="64">
        <f t="shared" si="82"/>
        <v>280.7365269461078</v>
      </c>
      <c r="DX202" s="64">
        <f t="shared" si="82"/>
        <v>429.00680272108843</v>
      </c>
      <c r="DY202" s="64">
        <f t="shared" si="82"/>
        <v>118.47547169811321</v>
      </c>
      <c r="DZ202" s="64">
        <f t="shared" si="82"/>
        <v>196.02519893899205</v>
      </c>
      <c r="EA202" s="64">
        <f t="shared" ref="EA202:GL202" si="83">EA201/EA9</f>
        <v>55.88727272727273</v>
      </c>
      <c r="EB202" s="64">
        <f t="shared" si="83"/>
        <v>408.33333333333331</v>
      </c>
      <c r="EC202" s="64">
        <f t="shared" si="83"/>
        <v>482.64507042253518</v>
      </c>
      <c r="ED202" s="64">
        <f t="shared" si="83"/>
        <v>276.61764705882354</v>
      </c>
      <c r="EE202" s="64">
        <f t="shared" si="83"/>
        <v>2076.6826196473553</v>
      </c>
      <c r="EF202" s="64">
        <f t="shared" si="83"/>
        <v>1031.969543147208</v>
      </c>
      <c r="EG202" s="64">
        <f t="shared" si="83"/>
        <v>0</v>
      </c>
      <c r="EH202" s="64">
        <f t="shared" si="83"/>
        <v>401.24120603015075</v>
      </c>
      <c r="EI202" s="64">
        <f t="shared" si="83"/>
        <v>112.4243119266055</v>
      </c>
      <c r="EJ202" s="64">
        <f t="shared" si="83"/>
        <v>1971.1805555555557</v>
      </c>
      <c r="EK202" s="64">
        <f t="shared" si="83"/>
        <v>1329.1538461538462</v>
      </c>
      <c r="EL202" s="64">
        <f t="shared" si="83"/>
        <v>99.185483870967744</v>
      </c>
      <c r="EM202" s="64">
        <f t="shared" si="83"/>
        <v>306.40363636363634</v>
      </c>
      <c r="EN202" s="64">
        <f t="shared" si="83"/>
        <v>55.141199226305609</v>
      </c>
      <c r="EO202" s="64">
        <f t="shared" si="83"/>
        <v>18.720238095238095</v>
      </c>
      <c r="EP202" s="64">
        <f t="shared" si="83"/>
        <v>121.27635327635328</v>
      </c>
      <c r="EQ202" s="64">
        <f t="shared" si="83"/>
        <v>99.331775700934585</v>
      </c>
      <c r="ER202" s="64">
        <f t="shared" si="83"/>
        <v>346.49132947976881</v>
      </c>
      <c r="ES202" s="64">
        <f t="shared" si="83"/>
        <v>131.02554744525548</v>
      </c>
      <c r="ET202" s="64">
        <f t="shared" si="83"/>
        <v>122.30660377358491</v>
      </c>
      <c r="EU202" s="64">
        <f t="shared" si="83"/>
        <v>335.73184357541902</v>
      </c>
      <c r="EV202" s="64">
        <f t="shared" si="83"/>
        <v>602.10204081632651</v>
      </c>
      <c r="EW202" s="64">
        <f t="shared" si="83"/>
        <v>170.84928229665073</v>
      </c>
      <c r="EX202" s="64">
        <f t="shared" si="83"/>
        <v>278.02209944751382</v>
      </c>
      <c r="EY202" s="64">
        <f t="shared" si="83"/>
        <v>2.861842105263158</v>
      </c>
      <c r="EZ202" s="64">
        <f t="shared" si="83"/>
        <v>358.26041666666669</v>
      </c>
      <c r="FA202" s="64">
        <f t="shared" si="83"/>
        <v>403.20779220779218</v>
      </c>
      <c r="FB202" s="64">
        <f t="shared" si="83"/>
        <v>357.1206030150754</v>
      </c>
      <c r="FC202" s="64">
        <f t="shared" si="83"/>
        <v>344.52528089887642</v>
      </c>
      <c r="FD202" s="64">
        <f t="shared" si="83"/>
        <v>68.572192513368989</v>
      </c>
      <c r="FE202" s="64">
        <f t="shared" si="83"/>
        <v>155.42088607594937</v>
      </c>
      <c r="FF202" s="64">
        <f t="shared" si="83"/>
        <v>190.79008264462809</v>
      </c>
      <c r="FG202" s="64">
        <f t="shared" si="83"/>
        <v>624.59649122807014</v>
      </c>
      <c r="FH202" s="64">
        <f t="shared" si="83"/>
        <v>1570.1383928571429</v>
      </c>
      <c r="FI202" s="64">
        <f t="shared" si="83"/>
        <v>45.59213759213759</v>
      </c>
      <c r="FJ202" s="64">
        <f t="shared" si="83"/>
        <v>29.419444444444444</v>
      </c>
      <c r="FK202" s="64">
        <f t="shared" si="83"/>
        <v>24.284137931034483</v>
      </c>
      <c r="FL202" s="64">
        <f t="shared" si="83"/>
        <v>25.85483870967742</v>
      </c>
      <c r="FM202" s="64">
        <f t="shared" si="83"/>
        <v>11.642180094786729</v>
      </c>
      <c r="FN202" s="64">
        <f t="shared" si="83"/>
        <v>108.85913705583756</v>
      </c>
      <c r="FO202" s="64">
        <f t="shared" si="83"/>
        <v>0.47524752475247523</v>
      </c>
      <c r="FP202" s="64">
        <f t="shared" si="83"/>
        <v>32.588235294117645</v>
      </c>
      <c r="FQ202" s="64">
        <f t="shared" si="83"/>
        <v>764.84615384615381</v>
      </c>
      <c r="FR202" s="64">
        <f t="shared" si="83"/>
        <v>64.799450549450555</v>
      </c>
      <c r="FS202" s="64">
        <f t="shared" si="83"/>
        <v>126.87323943661971</v>
      </c>
      <c r="FT202" s="64">
        <f t="shared" si="83"/>
        <v>87.819699499165282</v>
      </c>
      <c r="FU202" s="64">
        <f t="shared" si="83"/>
        <v>1065.8983050847457</v>
      </c>
      <c r="FV202" s="64">
        <f t="shared" si="83"/>
        <v>576.66190900981269</v>
      </c>
      <c r="FW202" s="64">
        <f t="shared" si="83"/>
        <v>652.98926380368096</v>
      </c>
      <c r="FX202" s="64">
        <f t="shared" si="83"/>
        <v>287.59557344064388</v>
      </c>
      <c r="FY202" s="64">
        <f t="shared" si="83"/>
        <v>475.55319148936172</v>
      </c>
      <c r="FZ202" s="64">
        <f t="shared" si="83"/>
        <v>3530.3396226415093</v>
      </c>
      <c r="GA202" s="64">
        <f t="shared" si="83"/>
        <v>99.068749999999994</v>
      </c>
      <c r="GB202" s="64">
        <f t="shared" si="83"/>
        <v>128.79758308157099</v>
      </c>
      <c r="GC202" s="64">
        <f t="shared" si="83"/>
        <v>320.86713286713285</v>
      </c>
      <c r="GD202" s="64">
        <f t="shared" si="83"/>
        <v>1589.3771746694501</v>
      </c>
      <c r="GE202" s="64">
        <f t="shared" si="83"/>
        <v>713.65822784810132</v>
      </c>
      <c r="GF202" s="64">
        <f t="shared" si="83"/>
        <v>9.4014084507042259</v>
      </c>
      <c r="GG202" s="64">
        <f t="shared" si="83"/>
        <v>26.439759036144579</v>
      </c>
      <c r="GH202" s="64">
        <f t="shared" si="83"/>
        <v>291.35779816513764</v>
      </c>
      <c r="GI202" s="64">
        <f t="shared" si="83"/>
        <v>104.78431372549019</v>
      </c>
      <c r="GJ202" s="64">
        <f t="shared" si="83"/>
        <v>279.88837209302324</v>
      </c>
      <c r="GK202" s="64">
        <f t="shared" si="83"/>
        <v>162.05633802816902</v>
      </c>
      <c r="GL202" s="64">
        <f t="shared" si="83"/>
        <v>381.78701298701299</v>
      </c>
      <c r="GM202" s="64">
        <f t="shared" ref="GM202:IX202" si="84">GM201/GM9</f>
        <v>2.1406025824964132</v>
      </c>
      <c r="GN202" s="64">
        <f t="shared" si="84"/>
        <v>44.724137931034484</v>
      </c>
      <c r="GO202" s="64">
        <f t="shared" si="84"/>
        <v>792.8795180722891</v>
      </c>
      <c r="GP202" s="64">
        <f t="shared" si="84"/>
        <v>397.45222929936307</v>
      </c>
      <c r="GQ202" s="64">
        <f t="shared" si="84"/>
        <v>593.80546075085329</v>
      </c>
      <c r="GR202" s="64">
        <f t="shared" si="84"/>
        <v>460.22222222222223</v>
      </c>
      <c r="GS202" s="64">
        <f t="shared" si="84"/>
        <v>2685.9816513761466</v>
      </c>
      <c r="GT202" s="64">
        <f t="shared" si="84"/>
        <v>1.0676229508196722</v>
      </c>
      <c r="GU202" s="64">
        <f t="shared" si="84"/>
        <v>104.78557504873294</v>
      </c>
      <c r="GV202" s="64">
        <f t="shared" si="84"/>
        <v>589.11123723041999</v>
      </c>
      <c r="GW202" s="64">
        <f t="shared" si="84"/>
        <v>420.05633802816902</v>
      </c>
      <c r="GX202" s="64">
        <f t="shared" si="84"/>
        <v>51.289029535864977</v>
      </c>
      <c r="GY202" s="64">
        <f t="shared" si="84"/>
        <v>130.75591985428051</v>
      </c>
      <c r="GZ202" s="64">
        <f t="shared" si="84"/>
        <v>14.53758865248227</v>
      </c>
      <c r="HA202" s="64">
        <f t="shared" si="84"/>
        <v>517.9478168264111</v>
      </c>
      <c r="HB202" s="64">
        <f t="shared" si="84"/>
        <v>14.495454545454546</v>
      </c>
      <c r="HC202" s="64">
        <f t="shared" si="84"/>
        <v>383.90909090909093</v>
      </c>
      <c r="HD202" s="64">
        <f t="shared" si="84"/>
        <v>33.316901408450704</v>
      </c>
      <c r="HE202" s="64">
        <f t="shared" si="84"/>
        <v>582.40928270042195</v>
      </c>
      <c r="HF202" s="64">
        <f t="shared" si="84"/>
        <v>462.24387096774194</v>
      </c>
      <c r="HG202" s="64">
        <f t="shared" si="84"/>
        <v>0</v>
      </c>
      <c r="HH202" s="64">
        <f t="shared" si="84"/>
        <v>233.9075907590759</v>
      </c>
      <c r="HI202" s="64">
        <f t="shared" si="84"/>
        <v>532.82172701949855</v>
      </c>
      <c r="HJ202" s="64">
        <f t="shared" si="84"/>
        <v>94.171548117154813</v>
      </c>
      <c r="HK202" s="64">
        <f t="shared" si="84"/>
        <v>295.21526418786692</v>
      </c>
      <c r="HL202" s="64">
        <f t="shared" si="84"/>
        <v>451.33870967741933</v>
      </c>
      <c r="HM202" s="64">
        <f t="shared" si="84"/>
        <v>187.88349514563106</v>
      </c>
      <c r="HN202" s="64">
        <f t="shared" si="84"/>
        <v>205.68918918918919</v>
      </c>
      <c r="HO202" s="64">
        <f t="shared" si="84"/>
        <v>197.05710659898477</v>
      </c>
      <c r="HP202" s="64">
        <f t="shared" si="84"/>
        <v>318.98639455782313</v>
      </c>
      <c r="HQ202" s="64">
        <f t="shared" si="84"/>
        <v>137.26819126819126</v>
      </c>
      <c r="HR202" s="64">
        <f t="shared" si="84"/>
        <v>176.2962962962963</v>
      </c>
      <c r="HS202" s="64">
        <f t="shared" si="84"/>
        <v>205.59162303664922</v>
      </c>
      <c r="HT202" s="64">
        <f t="shared" si="84"/>
        <v>229.55938037865749</v>
      </c>
      <c r="HU202" s="64">
        <f t="shared" si="84"/>
        <v>178.62694300518135</v>
      </c>
      <c r="HV202" s="64">
        <f t="shared" si="84"/>
        <v>308.74358974358972</v>
      </c>
      <c r="HW202" s="64">
        <f t="shared" si="84"/>
        <v>184.81879194630872</v>
      </c>
      <c r="HX202" s="64">
        <f t="shared" si="84"/>
        <v>388.88167388167386</v>
      </c>
      <c r="HY202" s="64">
        <f t="shared" si="84"/>
        <v>375.83928571428572</v>
      </c>
      <c r="HZ202" s="64">
        <f t="shared" si="84"/>
        <v>474.34920634920633</v>
      </c>
      <c r="IA202" s="64">
        <f t="shared" si="84"/>
        <v>329.82985074626868</v>
      </c>
      <c r="IB202" s="64">
        <f t="shared" si="84"/>
        <v>350.77450980392155</v>
      </c>
      <c r="IC202" s="64">
        <f t="shared" si="84"/>
        <v>76.25</v>
      </c>
      <c r="ID202" s="64">
        <f t="shared" si="84"/>
        <v>1645.6896551724137</v>
      </c>
      <c r="IE202" s="64">
        <f t="shared" si="84"/>
        <v>0</v>
      </c>
      <c r="IF202" s="64">
        <f t="shared" si="84"/>
        <v>677.38202247191009</v>
      </c>
      <c r="IG202" s="64">
        <f t="shared" si="84"/>
        <v>266.07843137254901</v>
      </c>
      <c r="IH202" s="64">
        <f t="shared" si="84"/>
        <v>569.10790464240904</v>
      </c>
      <c r="II202" s="64">
        <f t="shared" si="84"/>
        <v>111.53703703703704</v>
      </c>
      <c r="IJ202" s="64">
        <f t="shared" si="84"/>
        <v>191.20994475138122</v>
      </c>
      <c r="IK202" s="64">
        <f t="shared" si="84"/>
        <v>996.33333333333337</v>
      </c>
      <c r="IL202" s="64">
        <f t="shared" si="84"/>
        <v>245.89142857142858</v>
      </c>
      <c r="IM202" s="64">
        <f t="shared" si="84"/>
        <v>516.08333333333337</v>
      </c>
      <c r="IN202" s="64">
        <f t="shared" si="84"/>
        <v>467.49779735682819</v>
      </c>
      <c r="IO202" s="64">
        <f t="shared" si="84"/>
        <v>410.22727272727275</v>
      </c>
      <c r="IP202" s="64">
        <f t="shared" si="84"/>
        <v>362.89695550351286</v>
      </c>
      <c r="IQ202" s="64">
        <f t="shared" si="84"/>
        <v>209.6047197640118</v>
      </c>
      <c r="IR202" s="64">
        <f t="shared" si="84"/>
        <v>94.976744186046517</v>
      </c>
      <c r="IS202" s="64">
        <f t="shared" si="84"/>
        <v>215.88652482269504</v>
      </c>
      <c r="IT202" s="64">
        <f t="shared" si="84"/>
        <v>552.47191011235952</v>
      </c>
      <c r="IU202" s="64">
        <f t="shared" si="84"/>
        <v>548.89007092198585</v>
      </c>
      <c r="IV202" s="64">
        <f t="shared" si="84"/>
        <v>20.649122807017545</v>
      </c>
      <c r="IW202" s="64">
        <f t="shared" si="84"/>
        <v>202.5911111111111</v>
      </c>
      <c r="IX202" s="64">
        <f t="shared" si="84"/>
        <v>35.38095238095238</v>
      </c>
      <c r="IY202" s="64">
        <f t="shared" ref="IY202:LJ202" si="85">IY201/IY9</f>
        <v>172.53333333333333</v>
      </c>
      <c r="IZ202" s="64">
        <f t="shared" si="85"/>
        <v>278.10194174757282</v>
      </c>
      <c r="JA202" s="64">
        <f t="shared" si="85"/>
        <v>136.8880308880309</v>
      </c>
      <c r="JB202" s="64">
        <f t="shared" si="85"/>
        <v>403.59090909090907</v>
      </c>
      <c r="JC202" s="64">
        <f t="shared" si="85"/>
        <v>238.53139356814702</v>
      </c>
      <c r="JD202" s="64">
        <f t="shared" si="85"/>
        <v>453.37931034482756</v>
      </c>
      <c r="JE202" s="64">
        <f t="shared" si="85"/>
        <v>8.8548850574712645</v>
      </c>
      <c r="JF202" s="64">
        <f t="shared" si="85"/>
        <v>8.6168741355463343</v>
      </c>
      <c r="JG202" s="64">
        <f t="shared" si="85"/>
        <v>1.8197183098591549</v>
      </c>
      <c r="JH202" s="64">
        <f t="shared" si="85"/>
        <v>822.14450867052028</v>
      </c>
      <c r="JI202" s="64">
        <f t="shared" si="85"/>
        <v>458.93690095846648</v>
      </c>
      <c r="JJ202" s="64">
        <f t="shared" si="85"/>
        <v>544.36506469500921</v>
      </c>
      <c r="JK202" s="64">
        <f t="shared" si="85"/>
        <v>461.20850708924104</v>
      </c>
      <c r="JL202" s="64">
        <f t="shared" si="85"/>
        <v>582.63822525597266</v>
      </c>
      <c r="JM202" s="64">
        <f t="shared" si="85"/>
        <v>507.9149149149149</v>
      </c>
      <c r="JN202" s="64">
        <f t="shared" si="85"/>
        <v>469.34252669039148</v>
      </c>
      <c r="JO202" s="64">
        <f t="shared" si="85"/>
        <v>474.57167530224524</v>
      </c>
      <c r="JP202" s="64">
        <f t="shared" si="85"/>
        <v>649.47229551451187</v>
      </c>
      <c r="JQ202" s="64">
        <f t="shared" si="85"/>
        <v>558.94444444444446</v>
      </c>
      <c r="JR202" s="64">
        <f t="shared" si="85"/>
        <v>865.65646258503398</v>
      </c>
      <c r="JS202" s="64">
        <f t="shared" si="85"/>
        <v>444.11965065502181</v>
      </c>
      <c r="JT202" s="64">
        <f t="shared" si="85"/>
        <v>483.41457068516911</v>
      </c>
      <c r="JU202" s="64">
        <f t="shared" si="85"/>
        <v>573.77093732667777</v>
      </c>
      <c r="JV202" s="64">
        <f t="shared" si="85"/>
        <v>646.15853658536582</v>
      </c>
      <c r="JW202" s="64">
        <f t="shared" si="85"/>
        <v>322.6848016848017</v>
      </c>
      <c r="JX202" s="64">
        <f t="shared" si="85"/>
        <v>115.83750000000001</v>
      </c>
      <c r="JY202" s="64">
        <f t="shared" si="85"/>
        <v>314.95580110497235</v>
      </c>
      <c r="JZ202" s="64">
        <f t="shared" si="85"/>
        <v>17.222222222222221</v>
      </c>
      <c r="KA202" s="64">
        <f t="shared" si="85"/>
        <v>882.10294117647061</v>
      </c>
      <c r="KB202" s="64">
        <f t="shared" si="85"/>
        <v>23.171806167400881</v>
      </c>
      <c r="KC202" s="64">
        <f t="shared" si="85"/>
        <v>280.73517786561263</v>
      </c>
      <c r="KD202" s="64">
        <f t="shared" si="85"/>
        <v>203.41474654377879</v>
      </c>
      <c r="KE202" s="64">
        <f t="shared" si="85"/>
        <v>260.36687631027252</v>
      </c>
      <c r="KF202" s="64">
        <f t="shared" si="85"/>
        <v>116.15233785822021</v>
      </c>
      <c r="KG202" s="64">
        <f t="shared" si="85"/>
        <v>381.56521739130437</v>
      </c>
      <c r="KH202" s="64">
        <f t="shared" si="85"/>
        <v>434.46613545816734</v>
      </c>
      <c r="KI202" s="64">
        <f t="shared" si="85"/>
        <v>621.1952380952381</v>
      </c>
      <c r="KJ202" s="64">
        <f t="shared" si="85"/>
        <v>357.76</v>
      </c>
      <c r="KK202" s="64">
        <f t="shared" si="85"/>
        <v>2392.8588957055213</v>
      </c>
      <c r="KL202" s="64">
        <f t="shared" si="85"/>
        <v>379.02702702702703</v>
      </c>
      <c r="KM202" s="64">
        <f t="shared" si="85"/>
        <v>142.34939759036143</v>
      </c>
      <c r="KN202" s="64">
        <f t="shared" si="85"/>
        <v>216.52892561983472</v>
      </c>
      <c r="KO202" s="64">
        <f t="shared" si="85"/>
        <v>21.402684563758388</v>
      </c>
      <c r="KP202" s="64">
        <f t="shared" si="85"/>
        <v>98.871323529411768</v>
      </c>
      <c r="KQ202" s="64">
        <f t="shared" si="85"/>
        <v>0</v>
      </c>
      <c r="KR202" s="64">
        <f t="shared" si="85"/>
        <v>666.9545454545455</v>
      </c>
      <c r="KS202" s="64">
        <f t="shared" si="85"/>
        <v>0</v>
      </c>
      <c r="KT202" s="64">
        <f t="shared" si="85"/>
        <v>11.706783369803064</v>
      </c>
      <c r="KU202" s="64">
        <f t="shared" si="85"/>
        <v>800.43421052631584</v>
      </c>
      <c r="KV202" s="64">
        <f t="shared" si="85"/>
        <v>326.82397003745319</v>
      </c>
      <c r="KW202" s="64">
        <f t="shared" si="85"/>
        <v>598.53072625698326</v>
      </c>
      <c r="KX202" s="64">
        <f t="shared" si="85"/>
        <v>555.68421052631584</v>
      </c>
      <c r="KY202" s="64">
        <f t="shared" si="85"/>
        <v>0</v>
      </c>
      <c r="KZ202" s="64">
        <f t="shared" si="85"/>
        <v>0</v>
      </c>
      <c r="LA202" s="64">
        <f t="shared" si="85"/>
        <v>519.02173913043475</v>
      </c>
      <c r="LB202" s="64">
        <f t="shared" si="85"/>
        <v>99.894859813084111</v>
      </c>
      <c r="LC202" s="64">
        <f t="shared" si="85"/>
        <v>53.706382978723404</v>
      </c>
      <c r="LD202" s="64">
        <f t="shared" si="85"/>
        <v>0</v>
      </c>
      <c r="LE202" s="64">
        <f t="shared" si="85"/>
        <v>437.07949125596184</v>
      </c>
      <c r="LF202" s="64">
        <f t="shared" si="85"/>
        <v>140.73605947955392</v>
      </c>
      <c r="LG202" s="64">
        <f t="shared" si="85"/>
        <v>0</v>
      </c>
      <c r="LH202" s="64">
        <f t="shared" si="85"/>
        <v>462.95155709342561</v>
      </c>
      <c r="LI202" s="64">
        <f t="shared" si="85"/>
        <v>212.58503401360545</v>
      </c>
      <c r="LJ202" s="64">
        <f t="shared" si="85"/>
        <v>732.59881756756761</v>
      </c>
      <c r="LK202" s="64">
        <f t="shared" ref="LK202:NV202" si="86">LK201/LK9</f>
        <v>748.84615384615381</v>
      </c>
      <c r="LL202" s="64">
        <f t="shared" si="86"/>
        <v>166.77586206896552</v>
      </c>
      <c r="LM202" s="64">
        <f t="shared" si="86"/>
        <v>1106.1919504643963</v>
      </c>
      <c r="LN202" s="64">
        <f t="shared" si="86"/>
        <v>252.54430379746836</v>
      </c>
      <c r="LO202" s="64">
        <f t="shared" si="86"/>
        <v>181.1513888888889</v>
      </c>
      <c r="LP202" s="64">
        <f t="shared" si="86"/>
        <v>418.2281383598912</v>
      </c>
      <c r="LQ202" s="64">
        <f t="shared" si="86"/>
        <v>328.76027397260276</v>
      </c>
      <c r="LR202" s="64">
        <f t="shared" si="86"/>
        <v>336.82142857142856</v>
      </c>
      <c r="LS202" s="64">
        <f t="shared" si="86"/>
        <v>1592.5913043478261</v>
      </c>
      <c r="LT202" s="64">
        <f t="shared" si="86"/>
        <v>202.35714285714286</v>
      </c>
      <c r="LU202" s="64">
        <f t="shared" si="86"/>
        <v>414.30357142857144</v>
      </c>
      <c r="LV202" s="64">
        <f t="shared" si="86"/>
        <v>298.42528735632186</v>
      </c>
      <c r="LW202" s="64">
        <f t="shared" si="86"/>
        <v>9.1333333333333329</v>
      </c>
      <c r="LX202" s="64">
        <f t="shared" si="86"/>
        <v>76.093877551020412</v>
      </c>
      <c r="LY202" s="64">
        <f t="shared" si="86"/>
        <v>285.03529411764708</v>
      </c>
      <c r="LZ202" s="64">
        <f t="shared" si="86"/>
        <v>339.90559999999999</v>
      </c>
      <c r="MA202" s="64">
        <f t="shared" si="86"/>
        <v>267.60683760683759</v>
      </c>
      <c r="MB202" s="64">
        <f t="shared" si="86"/>
        <v>685.55555555555554</v>
      </c>
      <c r="MC202" s="64">
        <f t="shared" si="86"/>
        <v>1154.3055555555557</v>
      </c>
      <c r="MD202" s="64">
        <f t="shared" si="86"/>
        <v>229.57831325301206</v>
      </c>
      <c r="ME202" s="64">
        <f t="shared" si="86"/>
        <v>427.35467980295567</v>
      </c>
      <c r="MF202" s="64">
        <f t="shared" si="86"/>
        <v>326.21680216802167</v>
      </c>
      <c r="MG202" s="64">
        <f t="shared" si="86"/>
        <v>266.21487603305786</v>
      </c>
      <c r="MH202" s="64">
        <f t="shared" si="86"/>
        <v>0</v>
      </c>
      <c r="MI202" s="64">
        <f t="shared" si="86"/>
        <v>0</v>
      </c>
      <c r="MJ202" s="64">
        <f t="shared" si="86"/>
        <v>60.906056860321385</v>
      </c>
      <c r="MK202" s="64">
        <f t="shared" si="86"/>
        <v>0</v>
      </c>
      <c r="ML202" s="64">
        <f t="shared" si="86"/>
        <v>81.624060150375939</v>
      </c>
      <c r="MM202" s="64">
        <f t="shared" si="86"/>
        <v>302.77057613168722</v>
      </c>
      <c r="MN202" s="64">
        <f t="shared" si="86"/>
        <v>510.00694444444446</v>
      </c>
      <c r="MO202" s="64">
        <f t="shared" si="86"/>
        <v>467.37367473494697</v>
      </c>
      <c r="MP202" s="64">
        <f t="shared" si="86"/>
        <v>1233.9824561403509</v>
      </c>
      <c r="MQ202" s="64">
        <f t="shared" si="86"/>
        <v>179.80451127819549</v>
      </c>
      <c r="MR202" s="64">
        <f t="shared" si="86"/>
        <v>1012.9480198019802</v>
      </c>
      <c r="MS202" s="64">
        <f t="shared" si="86"/>
        <v>108.90107913669065</v>
      </c>
      <c r="MT202" s="64">
        <f t="shared" si="86"/>
        <v>81.477528089887642</v>
      </c>
      <c r="MU202" s="64">
        <f t="shared" si="86"/>
        <v>341.45</v>
      </c>
      <c r="MV202" s="64">
        <f t="shared" si="86"/>
        <v>388.68429752066118</v>
      </c>
      <c r="MW202" s="64">
        <f t="shared" si="86"/>
        <v>652.02564102564099</v>
      </c>
      <c r="MX202" s="64">
        <f t="shared" si="86"/>
        <v>172</v>
      </c>
      <c r="MY202" s="64">
        <f t="shared" si="86"/>
        <v>596.61279461279457</v>
      </c>
      <c r="MZ202" s="64">
        <f t="shared" si="86"/>
        <v>40.597294484911551</v>
      </c>
      <c r="NA202" s="64">
        <f t="shared" si="86"/>
        <v>961.5333333333333</v>
      </c>
      <c r="NB202" s="64">
        <f t="shared" si="86"/>
        <v>884.01360544217687</v>
      </c>
      <c r="NC202" s="64">
        <f t="shared" si="86"/>
        <v>1660.07</v>
      </c>
      <c r="ND202" s="64">
        <f t="shared" si="86"/>
        <v>553.39130434782612</v>
      </c>
      <c r="NE202" s="64">
        <f t="shared" si="86"/>
        <v>658.28666666666663</v>
      </c>
      <c r="NF202" s="64">
        <f t="shared" si="86"/>
        <v>580.41095890410963</v>
      </c>
      <c r="NG202" s="64">
        <f t="shared" si="86"/>
        <v>123.85365853658537</v>
      </c>
      <c r="NH202" s="64">
        <f t="shared" si="86"/>
        <v>14.837362637362638</v>
      </c>
      <c r="NI202" s="64">
        <f t="shared" si="86"/>
        <v>473.90625</v>
      </c>
      <c r="NJ202" s="64">
        <f t="shared" si="86"/>
        <v>839.31976744186045</v>
      </c>
      <c r="NK202" s="64">
        <f t="shared" si="86"/>
        <v>977.35416666666663</v>
      </c>
      <c r="NL202" s="64">
        <f t="shared" si="86"/>
        <v>674.07042253521126</v>
      </c>
      <c r="NM202" s="64">
        <f t="shared" si="86"/>
        <v>396.32661290322579</v>
      </c>
      <c r="NN202" s="64">
        <f t="shared" si="86"/>
        <v>554.54587155963304</v>
      </c>
      <c r="NO202" s="64">
        <f t="shared" si="86"/>
        <v>0</v>
      </c>
      <c r="NP202" s="64">
        <f t="shared" si="86"/>
        <v>487.97719298245613</v>
      </c>
      <c r="NQ202" s="64">
        <f t="shared" si="86"/>
        <v>633.78867924528299</v>
      </c>
      <c r="NR202" s="64">
        <f t="shared" si="86"/>
        <v>1318.0769230769231</v>
      </c>
      <c r="NS202" s="64">
        <f t="shared" si="86"/>
        <v>21.360576923076923</v>
      </c>
      <c r="NT202" s="64">
        <f t="shared" si="86"/>
        <v>86.5</v>
      </c>
      <c r="NU202" s="64">
        <f t="shared" si="86"/>
        <v>535.58343483556644</v>
      </c>
      <c r="NV202" s="64">
        <f t="shared" si="86"/>
        <v>513.46287128712868</v>
      </c>
      <c r="NW202" s="64">
        <f t="shared" ref="NW202:OU202" si="87">NW201/NW9</f>
        <v>354.80324074074076</v>
      </c>
      <c r="NX202" s="64">
        <f t="shared" si="87"/>
        <v>215.88526912181302</v>
      </c>
      <c r="NY202" s="64">
        <f t="shared" si="87"/>
        <v>1995.3809523809523</v>
      </c>
      <c r="NZ202" s="64">
        <f t="shared" si="87"/>
        <v>867.97297297297303</v>
      </c>
      <c r="OA202" s="64">
        <f t="shared" si="87"/>
        <v>177.68137254901961</v>
      </c>
      <c r="OB202" s="64">
        <f t="shared" si="87"/>
        <v>642.04605903340905</v>
      </c>
      <c r="OC202" s="64">
        <f t="shared" si="87"/>
        <v>240.54092071611254</v>
      </c>
      <c r="OD202" s="64">
        <f t="shared" si="87"/>
        <v>59.5625</v>
      </c>
      <c r="OE202" s="64">
        <f t="shared" si="87"/>
        <v>139.53763440860214</v>
      </c>
      <c r="OF202" s="64">
        <f t="shared" si="87"/>
        <v>441.88586030664396</v>
      </c>
      <c r="OG202" s="64">
        <f t="shared" si="87"/>
        <v>389.9111531190926</v>
      </c>
      <c r="OH202" s="64">
        <f t="shared" si="87"/>
        <v>1783.6444444444444</v>
      </c>
      <c r="OI202" s="64">
        <f t="shared" si="87"/>
        <v>50.705882352941174</v>
      </c>
      <c r="OJ202" s="64">
        <f t="shared" si="87"/>
        <v>444.901185770751</v>
      </c>
      <c r="OK202" s="64">
        <f t="shared" si="87"/>
        <v>963.80379746835445</v>
      </c>
      <c r="OL202" s="64">
        <f t="shared" si="87"/>
        <v>270.03208556149735</v>
      </c>
      <c r="OM202" s="64">
        <f t="shared" si="87"/>
        <v>356.20363636363635</v>
      </c>
      <c r="ON202" s="64">
        <f t="shared" si="87"/>
        <v>253.89285714285714</v>
      </c>
      <c r="OO202" s="64">
        <f t="shared" si="87"/>
        <v>29.753779697624189</v>
      </c>
      <c r="OP202" s="64">
        <f t="shared" si="87"/>
        <v>85.6</v>
      </c>
      <c r="OQ202" s="64">
        <f t="shared" si="87"/>
        <v>710.16414686825055</v>
      </c>
      <c r="OR202" s="64">
        <f t="shared" si="87"/>
        <v>71.076677316293924</v>
      </c>
      <c r="OS202" s="64">
        <f t="shared" si="87"/>
        <v>214.21375464684016</v>
      </c>
      <c r="OT202" s="64">
        <f t="shared" si="87"/>
        <v>852.45333333333338</v>
      </c>
      <c r="OU202" s="64">
        <f t="shared" si="87"/>
        <v>929.96</v>
      </c>
      <c r="OV202" s="176"/>
      <c r="OW202" s="64">
        <f t="shared" ref="OW202" si="88">OW201/OW9</f>
        <v>381.4343376063016</v>
      </c>
      <c r="OX202" s="6"/>
      <c r="OY202" s="153"/>
      <c r="OZ202" s="6"/>
      <c r="PA202" s="146"/>
      <c r="PB202" s="146"/>
      <c r="PC202" s="146"/>
      <c r="PD202" s="146"/>
      <c r="PE202" s="146"/>
      <c r="PF202" s="146"/>
      <c r="PG202" s="146"/>
      <c r="PH202" s="146"/>
      <c r="PI202" s="146"/>
      <c r="PJ202" s="146"/>
      <c r="PK202" s="146"/>
      <c r="PL202" s="146"/>
      <c r="PM202" s="146"/>
      <c r="PN202" s="146"/>
      <c r="PO202" s="146"/>
      <c r="PP202" s="146"/>
      <c r="PQ202" s="146"/>
      <c r="PR202" s="146"/>
      <c r="PS202" s="146"/>
      <c r="PT202" s="146"/>
      <c r="PU202" s="146"/>
    </row>
    <row r="203" spans="1:438" ht="17">
      <c r="A203" s="88" t="s">
        <v>1329</v>
      </c>
      <c r="B203" s="144">
        <f>B201/B166</f>
        <v>5.1622970480894474E-2</v>
      </c>
      <c r="C203" s="144">
        <f t="shared" ref="C203:BN203" si="89">C201/C166</f>
        <v>2.1542708862940876E-2</v>
      </c>
      <c r="D203" s="144">
        <f t="shared" si="89"/>
        <v>4.1495343737485001E-2</v>
      </c>
      <c r="E203" s="144">
        <f t="shared" si="89"/>
        <v>9.7937071436403171E-3</v>
      </c>
      <c r="F203" s="144">
        <f t="shared" si="89"/>
        <v>1.2986573018942463E-2</v>
      </c>
      <c r="G203" s="144">
        <f t="shared" si="89"/>
        <v>1.2635554603017442E-2</v>
      </c>
      <c r="H203" s="144">
        <f t="shared" si="89"/>
        <v>3.7108010267599682E-2</v>
      </c>
      <c r="I203" s="144">
        <f t="shared" si="89"/>
        <v>5.1442423125154707E-2</v>
      </c>
      <c r="J203" s="144">
        <f t="shared" si="89"/>
        <v>0</v>
      </c>
      <c r="K203" s="144">
        <f t="shared" si="89"/>
        <v>2.254871389685385E-3</v>
      </c>
      <c r="L203" s="144">
        <f t="shared" si="89"/>
        <v>5.2520668729048321E-2</v>
      </c>
      <c r="M203" s="144">
        <f t="shared" si="89"/>
        <v>1.7515680414882977E-2</v>
      </c>
      <c r="N203" s="144">
        <f t="shared" si="89"/>
        <v>4.808924275703378E-2</v>
      </c>
      <c r="O203" s="144">
        <f t="shared" si="89"/>
        <v>2.2933352707699257E-3</v>
      </c>
      <c r="P203" s="144">
        <f t="shared" si="89"/>
        <v>1.1080072630045693E-2</v>
      </c>
      <c r="Q203" s="144">
        <f t="shared" si="89"/>
        <v>3.8204713690121669E-2</v>
      </c>
      <c r="R203" s="144">
        <f t="shared" si="89"/>
        <v>7.6811245724024674E-2</v>
      </c>
      <c r="S203" s="144">
        <f t="shared" si="89"/>
        <v>2.4519034735844481E-2</v>
      </c>
      <c r="T203" s="144">
        <f t="shared" si="89"/>
        <v>2.747445627103309E-2</v>
      </c>
      <c r="U203" s="144">
        <f t="shared" si="89"/>
        <v>2.0927846072910733E-2</v>
      </c>
      <c r="V203" s="144">
        <f t="shared" si="89"/>
        <v>1.6846241552221378E-2</v>
      </c>
      <c r="W203" s="144">
        <f t="shared" si="89"/>
        <v>2.398596963943038E-2</v>
      </c>
      <c r="X203" s="144">
        <f t="shared" si="89"/>
        <v>1.7567308312310889E-2</v>
      </c>
      <c r="Y203" s="144">
        <f t="shared" si="89"/>
        <v>4.055443339196374E-2</v>
      </c>
      <c r="Z203" s="144">
        <f t="shared" si="89"/>
        <v>1.7053818954876888E-2</v>
      </c>
      <c r="AA203" s="144">
        <f t="shared" si="89"/>
        <v>3.1396696063474991E-2</v>
      </c>
      <c r="AB203" s="144">
        <f t="shared" si="89"/>
        <v>3.2738199808522751E-2</v>
      </c>
      <c r="AC203" s="144">
        <f t="shared" si="89"/>
        <v>1.6095472311506927E-2</v>
      </c>
      <c r="AD203" s="144">
        <f t="shared" si="89"/>
        <v>3.6210284535671974E-2</v>
      </c>
      <c r="AE203" s="144">
        <f t="shared" si="89"/>
        <v>0.14646742449613293</v>
      </c>
      <c r="AF203" s="144">
        <f t="shared" si="89"/>
        <v>6.0019083686487798E-2</v>
      </c>
      <c r="AG203" s="144">
        <f t="shared" si="89"/>
        <v>8.3788168931705764E-3</v>
      </c>
      <c r="AH203" s="144">
        <f t="shared" si="89"/>
        <v>6.0287592802058419E-3</v>
      </c>
      <c r="AI203" s="144">
        <f t="shared" si="89"/>
        <v>1.1048502180277925E-2</v>
      </c>
      <c r="AJ203" s="144">
        <f t="shared" si="89"/>
        <v>1.0262995353370805E-2</v>
      </c>
      <c r="AK203" s="144">
        <f t="shared" si="89"/>
        <v>1.4883332121828886E-2</v>
      </c>
      <c r="AL203" s="144">
        <f t="shared" si="89"/>
        <v>1.0485605186656517E-2</v>
      </c>
      <c r="AM203" s="144">
        <f t="shared" si="89"/>
        <v>1.3602692140686061E-2</v>
      </c>
      <c r="AN203" s="144">
        <f t="shared" si="89"/>
        <v>1.4216916183814944E-2</v>
      </c>
      <c r="AO203" s="144">
        <f t="shared" si="89"/>
        <v>1.1269998527837792E-2</v>
      </c>
      <c r="AP203" s="144">
        <f t="shared" si="89"/>
        <v>1.5077899151313889E-2</v>
      </c>
      <c r="AQ203" s="144">
        <f t="shared" si="89"/>
        <v>8.6608587429993777E-3</v>
      </c>
      <c r="AR203" s="144">
        <f t="shared" si="89"/>
        <v>2.1303554810224307E-2</v>
      </c>
      <c r="AS203" s="144">
        <f t="shared" si="89"/>
        <v>1.0437565076059628E-2</v>
      </c>
      <c r="AT203" s="144">
        <f t="shared" si="89"/>
        <v>4.3325034424531866E-3</v>
      </c>
      <c r="AU203" s="144">
        <f t="shared" si="89"/>
        <v>9.8066197283012205E-3</v>
      </c>
      <c r="AV203" s="144">
        <f t="shared" si="89"/>
        <v>1.7534876031873498E-2</v>
      </c>
      <c r="AW203" s="144">
        <f t="shared" si="89"/>
        <v>4.4343268988101626E-2</v>
      </c>
      <c r="AX203" s="144">
        <f t="shared" si="89"/>
        <v>1.3607901716450701E-2</v>
      </c>
      <c r="AY203" s="144">
        <f t="shared" si="89"/>
        <v>8.3851359270473835E-3</v>
      </c>
      <c r="AZ203" s="144">
        <f t="shared" si="89"/>
        <v>1.2742395433941196E-2</v>
      </c>
      <c r="BA203" s="144">
        <f t="shared" si="89"/>
        <v>2.5790466809058801E-3</v>
      </c>
      <c r="BB203" s="144">
        <f t="shared" si="89"/>
        <v>5.5553853937058188E-2</v>
      </c>
      <c r="BC203" s="144">
        <f t="shared" si="89"/>
        <v>7.9557858268881926E-2</v>
      </c>
      <c r="BD203" s="144">
        <f t="shared" si="89"/>
        <v>7.39168313287214E-2</v>
      </c>
      <c r="BE203" s="144">
        <f t="shared" si="89"/>
        <v>7.6332088247895793E-2</v>
      </c>
      <c r="BF203" s="144">
        <f t="shared" si="89"/>
        <v>7.9001498912941268E-2</v>
      </c>
      <c r="BG203" s="144">
        <f t="shared" si="89"/>
        <v>7.8533897995233581E-2</v>
      </c>
      <c r="BH203" s="144">
        <f t="shared" si="89"/>
        <v>0.15058955611397057</v>
      </c>
      <c r="BI203" s="144">
        <f t="shared" si="89"/>
        <v>8.7651676937473E-2</v>
      </c>
      <c r="BJ203" s="144">
        <f t="shared" si="89"/>
        <v>6.073590823100998E-2</v>
      </c>
      <c r="BK203" s="144">
        <f t="shared" si="89"/>
        <v>2.5245584063189456E-3</v>
      </c>
      <c r="BL203" s="144">
        <f t="shared" si="89"/>
        <v>7.274289277926449E-2</v>
      </c>
      <c r="BM203" s="144">
        <f t="shared" si="89"/>
        <v>1.5980163290635226E-3</v>
      </c>
      <c r="BN203" s="144">
        <f t="shared" si="89"/>
        <v>6.7451750239463745E-2</v>
      </c>
      <c r="BO203" s="144">
        <f t="shared" ref="BO203:DZ203" si="90">BO201/BO166</f>
        <v>2.6859764238900876E-2</v>
      </c>
      <c r="BP203" s="144">
        <f t="shared" si="90"/>
        <v>5.2471249476391223E-2</v>
      </c>
      <c r="BQ203" s="144">
        <f t="shared" si="90"/>
        <v>6.7109357416513346E-2</v>
      </c>
      <c r="BR203" s="144">
        <f t="shared" si="90"/>
        <v>6.4445002875758939E-2</v>
      </c>
      <c r="BS203" s="144">
        <f t="shared" si="90"/>
        <v>6.1363834043663565E-2</v>
      </c>
      <c r="BT203" s="144">
        <f t="shared" si="90"/>
        <v>4.9100570629253888E-2</v>
      </c>
      <c r="BU203" s="144">
        <f t="shared" si="90"/>
        <v>4.8869351784332916E-2</v>
      </c>
      <c r="BV203" s="144">
        <f t="shared" si="90"/>
        <v>6.009156723956937E-2</v>
      </c>
      <c r="BW203" s="144">
        <f t="shared" si="90"/>
        <v>6.6094729690425652E-2</v>
      </c>
      <c r="BX203" s="144">
        <f t="shared" si="90"/>
        <v>9.4571468266173686E-2</v>
      </c>
      <c r="BY203" s="144">
        <f t="shared" si="90"/>
        <v>6.0196005544644771E-2</v>
      </c>
      <c r="BZ203" s="144">
        <f t="shared" si="90"/>
        <v>0.13251180519268191</v>
      </c>
      <c r="CA203" s="144">
        <f t="shared" si="90"/>
        <v>0.10703952934689352</v>
      </c>
      <c r="CB203" s="144">
        <f t="shared" si="90"/>
        <v>7.0554532173029288E-2</v>
      </c>
      <c r="CC203" s="144">
        <f t="shared" si="90"/>
        <v>4.0752792861819598E-2</v>
      </c>
      <c r="CD203" s="144">
        <f t="shared" si="90"/>
        <v>0.18806576830830579</v>
      </c>
      <c r="CE203" s="144">
        <f t="shared" si="90"/>
        <v>2.7078591948330538E-2</v>
      </c>
      <c r="CF203" s="144">
        <f t="shared" si="90"/>
        <v>2.9341504618050379E-2</v>
      </c>
      <c r="CG203" s="144">
        <f t="shared" si="90"/>
        <v>3.2538052719719913E-2</v>
      </c>
      <c r="CH203" s="144">
        <f t="shared" si="90"/>
        <v>4.13433545525606E-2</v>
      </c>
      <c r="CI203" s="144">
        <f t="shared" si="90"/>
        <v>3.0005753707052121E-2</v>
      </c>
      <c r="CJ203" s="144">
        <f t="shared" si="90"/>
        <v>3.3369378528694281E-2</v>
      </c>
      <c r="CK203" s="144">
        <f t="shared" si="90"/>
        <v>3.7837456499556221E-2</v>
      </c>
      <c r="CL203" s="144">
        <f t="shared" si="90"/>
        <v>5.3046766088109737E-2</v>
      </c>
      <c r="CM203" s="144">
        <f t="shared" si="90"/>
        <v>3.0654198844346878E-2</v>
      </c>
      <c r="CN203" s="144">
        <f t="shared" si="90"/>
        <v>3.8740399844134951E-2</v>
      </c>
      <c r="CO203" s="144">
        <f t="shared" si="90"/>
        <v>2.7612662942271882E-2</v>
      </c>
      <c r="CP203" s="144">
        <f t="shared" si="90"/>
        <v>3.1314270298615818E-2</v>
      </c>
      <c r="CQ203" s="144">
        <f t="shared" si="90"/>
        <v>3.315228257126674E-2</v>
      </c>
      <c r="CR203" s="144">
        <f t="shared" si="90"/>
        <v>2.3244792258609211E-2</v>
      </c>
      <c r="CS203" s="144">
        <f t="shared" si="90"/>
        <v>3.117379740703851E-2</v>
      </c>
      <c r="CT203" s="144">
        <f t="shared" si="90"/>
        <v>3.9083365952578192E-2</v>
      </c>
      <c r="CU203" s="144">
        <f t="shared" si="90"/>
        <v>2.6385454044115405E-2</v>
      </c>
      <c r="CV203" s="144">
        <f t="shared" si="90"/>
        <v>2.7119317880100864E-2</v>
      </c>
      <c r="CW203" s="144">
        <f t="shared" si="90"/>
        <v>3.6528868189158778E-2</v>
      </c>
      <c r="CX203" s="144">
        <f t="shared" si="90"/>
        <v>4.1167275340213035E-2</v>
      </c>
      <c r="CY203" s="144">
        <f t="shared" si="90"/>
        <v>7.1958136786349353E-2</v>
      </c>
      <c r="CZ203" s="144">
        <f t="shared" si="90"/>
        <v>1.0761625188136866E-2</v>
      </c>
      <c r="DA203" s="144">
        <f t="shared" si="90"/>
        <v>2.212303869087363E-2</v>
      </c>
      <c r="DB203" s="144">
        <f t="shared" si="90"/>
        <v>1.938678203845413E-2</v>
      </c>
      <c r="DC203" s="144">
        <f t="shared" si="90"/>
        <v>3.5045016675601143E-2</v>
      </c>
      <c r="DD203" s="144">
        <f t="shared" si="90"/>
        <v>1.9201826954828794E-2</v>
      </c>
      <c r="DE203" s="144">
        <f t="shared" si="90"/>
        <v>2.6585517549175295E-2</v>
      </c>
      <c r="DF203" s="144">
        <f t="shared" si="90"/>
        <v>3.7963802655274229E-2</v>
      </c>
      <c r="DG203" s="144">
        <f t="shared" si="90"/>
        <v>0.10272470085037953</v>
      </c>
      <c r="DH203" s="144">
        <f t="shared" si="90"/>
        <v>1.4918213892356881E-2</v>
      </c>
      <c r="DI203" s="144">
        <f t="shared" si="90"/>
        <v>6.1710140503003948E-3</v>
      </c>
      <c r="DJ203" s="144">
        <f t="shared" si="90"/>
        <v>3.1768957067872874E-2</v>
      </c>
      <c r="DK203" s="144">
        <f t="shared" si="90"/>
        <v>3.2672354530484782E-2</v>
      </c>
      <c r="DL203" s="144">
        <f t="shared" si="90"/>
        <v>6.3592691494927675E-2</v>
      </c>
      <c r="DM203" s="144">
        <f t="shared" si="90"/>
        <v>1.8371759157860153E-2</v>
      </c>
      <c r="DN203" s="144">
        <f t="shared" si="90"/>
        <v>3.5516859983446003E-2</v>
      </c>
      <c r="DO203" s="144">
        <f t="shared" si="90"/>
        <v>4.9996854810622417E-2</v>
      </c>
      <c r="DP203" s="144">
        <f t="shared" si="90"/>
        <v>1.5998731945541411E-2</v>
      </c>
      <c r="DQ203" s="144">
        <f t="shared" si="90"/>
        <v>4.122651150471137E-2</v>
      </c>
      <c r="DR203" s="144">
        <f t="shared" si="90"/>
        <v>9.0924636475969059E-2</v>
      </c>
      <c r="DS203" s="144">
        <f t="shared" si="90"/>
        <v>7.7375830042916066E-2</v>
      </c>
      <c r="DT203" s="144">
        <f t="shared" si="90"/>
        <v>4.1386424510586335E-2</v>
      </c>
      <c r="DU203" s="144">
        <f t="shared" si="90"/>
        <v>7.1281210850534307E-2</v>
      </c>
      <c r="DV203" s="144">
        <f t="shared" si="90"/>
        <v>9.1727779030149664E-4</v>
      </c>
      <c r="DW203" s="144">
        <f t="shared" si="90"/>
        <v>2.7879033667963404E-2</v>
      </c>
      <c r="DX203" s="144">
        <f t="shared" si="90"/>
        <v>4.3708464229393201E-2</v>
      </c>
      <c r="DY203" s="144">
        <f t="shared" si="90"/>
        <v>1.3450467270501081E-2</v>
      </c>
      <c r="DZ203" s="144">
        <f t="shared" si="90"/>
        <v>2.0784253561621741E-2</v>
      </c>
      <c r="EA203" s="144">
        <f t="shared" ref="EA203:GL203" si="91">EA201/EA166</f>
        <v>5.9231094146955082E-3</v>
      </c>
      <c r="EB203" s="144">
        <f t="shared" si="91"/>
        <v>3.2139442076151735E-2</v>
      </c>
      <c r="EC203" s="144">
        <f t="shared" si="91"/>
        <v>4.8021921936314389E-2</v>
      </c>
      <c r="ED203" s="144">
        <f t="shared" si="91"/>
        <v>2.5043314327101277E-2</v>
      </c>
      <c r="EE203" s="144">
        <f t="shared" si="91"/>
        <v>0.2014240159958095</v>
      </c>
      <c r="EF203" s="144">
        <f t="shared" si="91"/>
        <v>9.6878739315475637E-2</v>
      </c>
      <c r="EG203" s="144">
        <f t="shared" si="91"/>
        <v>0</v>
      </c>
      <c r="EH203" s="144">
        <f t="shared" si="91"/>
        <v>4.2081103372675503E-2</v>
      </c>
      <c r="EI203" s="144">
        <f t="shared" si="91"/>
        <v>1.1717408157220811E-2</v>
      </c>
      <c r="EJ203" s="144">
        <f t="shared" si="91"/>
        <v>0.16517253940341203</v>
      </c>
      <c r="EK203" s="144">
        <f t="shared" si="91"/>
        <v>0.12039660714617514</v>
      </c>
      <c r="EL203" s="144">
        <f t="shared" si="91"/>
        <v>8.9553760289507889E-3</v>
      </c>
      <c r="EM203" s="144">
        <f t="shared" si="91"/>
        <v>3.7500801099464506E-2</v>
      </c>
      <c r="EN203" s="144">
        <f t="shared" si="91"/>
        <v>6.2892790383324362E-3</v>
      </c>
      <c r="EO203" s="144">
        <f t="shared" si="91"/>
        <v>2.1450098256113833E-3</v>
      </c>
      <c r="EP203" s="144">
        <f t="shared" si="91"/>
        <v>1.1944054193817027E-2</v>
      </c>
      <c r="EQ203" s="144">
        <f t="shared" si="91"/>
        <v>1.2103026895457166E-2</v>
      </c>
      <c r="ER203" s="144">
        <f t="shared" si="91"/>
        <v>3.1129275582086762E-2</v>
      </c>
      <c r="ES203" s="144">
        <f t="shared" si="91"/>
        <v>1.4488483993899671E-2</v>
      </c>
      <c r="ET203" s="144">
        <f t="shared" si="91"/>
        <v>1.4170679934680101E-2</v>
      </c>
      <c r="EU203" s="144">
        <f t="shared" si="91"/>
        <v>3.7565681809373669E-2</v>
      </c>
      <c r="EV203" s="144">
        <f t="shared" si="91"/>
        <v>6.2329930535602616E-2</v>
      </c>
      <c r="EW203" s="144">
        <f t="shared" si="91"/>
        <v>1.8820527565095727E-2</v>
      </c>
      <c r="EX203" s="144">
        <f t="shared" si="91"/>
        <v>2.9516758541160516E-2</v>
      </c>
      <c r="EY203" s="144">
        <f t="shared" si="91"/>
        <v>2.4417399445921494E-4</v>
      </c>
      <c r="EZ203" s="144">
        <f t="shared" si="91"/>
        <v>3.4245300021009388E-2</v>
      </c>
      <c r="FA203" s="144">
        <f t="shared" si="91"/>
        <v>4.382359334551008E-2</v>
      </c>
      <c r="FB203" s="144">
        <f t="shared" si="91"/>
        <v>3.2159210878209325E-2</v>
      </c>
      <c r="FC203" s="144">
        <f t="shared" si="91"/>
        <v>3.6183747626244551E-2</v>
      </c>
      <c r="FD203" s="144">
        <f t="shared" si="91"/>
        <v>7.3536917562724013E-3</v>
      </c>
      <c r="FE203" s="144">
        <f t="shared" si="91"/>
        <v>1.8332935789371129E-2</v>
      </c>
      <c r="FF203" s="144">
        <f t="shared" si="91"/>
        <v>2.4107406906161814E-2</v>
      </c>
      <c r="FG203" s="144">
        <f t="shared" si="91"/>
        <v>5.205229499711974E-2</v>
      </c>
      <c r="FH203" s="144">
        <f t="shared" si="91"/>
        <v>0.15145281640892791</v>
      </c>
      <c r="FI203" s="144">
        <f t="shared" si="91"/>
        <v>5.2953870546678227E-3</v>
      </c>
      <c r="FJ203" s="144">
        <f t="shared" si="91"/>
        <v>3.4061288450003939E-3</v>
      </c>
      <c r="FK203" s="144">
        <f t="shared" si="91"/>
        <v>2.9918099923666873E-3</v>
      </c>
      <c r="FL203" s="144">
        <f t="shared" si="91"/>
        <v>2.8243635271243731E-3</v>
      </c>
      <c r="FM203" s="144">
        <f t="shared" si="91"/>
        <v>1.236894189656186E-3</v>
      </c>
      <c r="FN203" s="144">
        <f t="shared" si="91"/>
        <v>1.271453677931109E-2</v>
      </c>
      <c r="FO203" s="144">
        <f t="shared" si="91"/>
        <v>5.7410343364957229E-5</v>
      </c>
      <c r="FP203" s="144">
        <f t="shared" si="91"/>
        <v>2.3833075059744011E-3</v>
      </c>
      <c r="FQ203" s="144">
        <f t="shared" si="91"/>
        <v>2.8503383636107663E-2</v>
      </c>
      <c r="FR203" s="144">
        <f t="shared" si="91"/>
        <v>5.681378869471362E-3</v>
      </c>
      <c r="FS203" s="144">
        <f t="shared" si="91"/>
        <v>1.4005269078253352E-2</v>
      </c>
      <c r="FT203" s="144">
        <f t="shared" si="91"/>
        <v>1.1330204912498053E-2</v>
      </c>
      <c r="FU203" s="144">
        <f t="shared" si="91"/>
        <v>9.4669639268450928E-2</v>
      </c>
      <c r="FV203" s="144">
        <f t="shared" si="91"/>
        <v>7.2844872417970663E-2</v>
      </c>
      <c r="FW203" s="144">
        <f t="shared" si="91"/>
        <v>5.9638300387793441E-2</v>
      </c>
      <c r="FX203" s="144">
        <f t="shared" si="91"/>
        <v>2.9928371660814718E-2</v>
      </c>
      <c r="FY203" s="144">
        <f t="shared" si="91"/>
        <v>4.1469282794403657E-2</v>
      </c>
      <c r="FZ203" s="144">
        <f t="shared" si="91"/>
        <v>0.17146129914639566</v>
      </c>
      <c r="GA203" s="144">
        <f t="shared" si="91"/>
        <v>1.0148900914559968E-2</v>
      </c>
      <c r="GB203" s="144">
        <f t="shared" si="91"/>
        <v>1.3431090365605924E-2</v>
      </c>
      <c r="GC203" s="144">
        <f t="shared" si="91"/>
        <v>3.1768957067872874E-2</v>
      </c>
      <c r="GD203" s="144">
        <f t="shared" si="91"/>
        <v>0.17893532800194295</v>
      </c>
      <c r="GE203" s="144">
        <f t="shared" si="91"/>
        <v>7.3112114903990014E-2</v>
      </c>
      <c r="GF203" s="144">
        <f t="shared" si="91"/>
        <v>9.4991662435920656E-4</v>
      </c>
      <c r="GG203" s="144">
        <f t="shared" si="91"/>
        <v>3.0952787302375375E-3</v>
      </c>
      <c r="GH203" s="144">
        <f t="shared" si="91"/>
        <v>2.6597477603027747E-2</v>
      </c>
      <c r="GI203" s="144">
        <f t="shared" si="91"/>
        <v>9.0696636383539517E-3</v>
      </c>
      <c r="GJ203" s="144">
        <f t="shared" si="91"/>
        <v>2.9569193711730828E-2</v>
      </c>
      <c r="GK203" s="144">
        <f t="shared" si="91"/>
        <v>1.3482998602014833E-2</v>
      </c>
      <c r="GL203" s="144">
        <f t="shared" si="91"/>
        <v>4.2378706277173599E-2</v>
      </c>
      <c r="GM203" s="144">
        <f t="shared" ref="GM203:IX203" si="92">GM201/GM166</f>
        <v>2.7662289059981836E-4</v>
      </c>
      <c r="GN203" s="144">
        <f t="shared" si="92"/>
        <v>4.1278388837967207E-3</v>
      </c>
      <c r="GO203" s="144">
        <f t="shared" si="92"/>
        <v>5.7129736214778432E-2</v>
      </c>
      <c r="GP203" s="144">
        <f t="shared" si="92"/>
        <v>2.9179085703276757E-2</v>
      </c>
      <c r="GQ203" s="144">
        <f t="shared" si="92"/>
        <v>6.6578856635327255E-2</v>
      </c>
      <c r="GR203" s="144">
        <f t="shared" si="92"/>
        <v>4.1491629640625041E-2</v>
      </c>
      <c r="GS203" s="144">
        <f t="shared" si="92"/>
        <v>0.15942384115336319</v>
      </c>
      <c r="GT203" s="144">
        <f t="shared" si="92"/>
        <v>1.2951416527001838E-4</v>
      </c>
      <c r="GU203" s="144">
        <f t="shared" si="92"/>
        <v>1.0779931179299002E-2</v>
      </c>
      <c r="GV203" s="144">
        <f t="shared" si="92"/>
        <v>6.5039151725459779E-2</v>
      </c>
      <c r="GW203" s="144">
        <f t="shared" si="92"/>
        <v>4.5519411837428053E-2</v>
      </c>
      <c r="GX203" s="144">
        <f t="shared" si="92"/>
        <v>6.2459487144177336E-3</v>
      </c>
      <c r="GY203" s="144">
        <f t="shared" si="92"/>
        <v>1.5212463772784259E-2</v>
      </c>
      <c r="GZ203" s="144">
        <f t="shared" si="92"/>
        <v>1.6917027337117285E-3</v>
      </c>
      <c r="HA203" s="144">
        <f t="shared" si="92"/>
        <v>6.0008390141583642E-2</v>
      </c>
      <c r="HB203" s="144">
        <f t="shared" si="92"/>
        <v>1.366822850500697E-3</v>
      </c>
      <c r="HC203" s="144">
        <f t="shared" si="92"/>
        <v>3.7617426408626975E-2</v>
      </c>
      <c r="HD203" s="144">
        <f t="shared" si="92"/>
        <v>3.0720061089481027E-3</v>
      </c>
      <c r="HE203" s="144">
        <f t="shared" si="92"/>
        <v>5.9234433854574643E-2</v>
      </c>
      <c r="HF203" s="144">
        <f t="shared" si="92"/>
        <v>4.904430154115412E-2</v>
      </c>
      <c r="HG203" s="144">
        <f t="shared" si="92"/>
        <v>0</v>
      </c>
      <c r="HH203" s="144">
        <f t="shared" si="92"/>
        <v>2.4634479129392189E-2</v>
      </c>
      <c r="HI203" s="144">
        <f t="shared" si="92"/>
        <v>5.627231750174598E-2</v>
      </c>
      <c r="HJ203" s="144">
        <f t="shared" si="92"/>
        <v>1.0596296498565944E-2</v>
      </c>
      <c r="HK203" s="144">
        <f t="shared" si="92"/>
        <v>2.9445670683194994E-2</v>
      </c>
      <c r="HL203" s="144">
        <f t="shared" si="92"/>
        <v>5.2736197926114108E-2</v>
      </c>
      <c r="HM203" s="144">
        <f t="shared" si="92"/>
        <v>1.9716267907729252E-2</v>
      </c>
      <c r="HN203" s="144">
        <f t="shared" si="92"/>
        <v>2.0780165211028146E-2</v>
      </c>
      <c r="HO203" s="144">
        <f t="shared" si="92"/>
        <v>2.0528429139764149E-2</v>
      </c>
      <c r="HP203" s="144">
        <f t="shared" si="92"/>
        <v>3.370997744448738E-2</v>
      </c>
      <c r="HQ203" s="144">
        <f t="shared" si="92"/>
        <v>1.5851207134267593E-2</v>
      </c>
      <c r="HR203" s="144">
        <f t="shared" si="92"/>
        <v>2.0798414426758994E-2</v>
      </c>
      <c r="HS203" s="144">
        <f t="shared" si="92"/>
        <v>2.5703292833475808E-2</v>
      </c>
      <c r="HT203" s="144">
        <f t="shared" si="92"/>
        <v>2.5787832653451082E-2</v>
      </c>
      <c r="HU203" s="144">
        <f t="shared" si="92"/>
        <v>1.801005480855403E-2</v>
      </c>
      <c r="HV203" s="144">
        <f t="shared" si="92"/>
        <v>3.2567283619834235E-2</v>
      </c>
      <c r="HW203" s="144">
        <f t="shared" si="92"/>
        <v>2.207414212002504E-2</v>
      </c>
      <c r="HX203" s="144">
        <f t="shared" si="92"/>
        <v>4.5869748263172305E-2</v>
      </c>
      <c r="HY203" s="144">
        <f t="shared" si="92"/>
        <v>3.7012048362269179E-2</v>
      </c>
      <c r="HZ203" s="144">
        <f t="shared" si="92"/>
        <v>4.8749214945800673E-2</v>
      </c>
      <c r="IA203" s="144">
        <f t="shared" si="92"/>
        <v>3.215041411192894E-2</v>
      </c>
      <c r="IB203" s="144">
        <f t="shared" si="92"/>
        <v>2.7261623658691392E-2</v>
      </c>
      <c r="IC203" s="144">
        <f t="shared" si="92"/>
        <v>7.1264406880466964E-3</v>
      </c>
      <c r="ID203" s="144">
        <f t="shared" si="92"/>
        <v>0.16579143917506672</v>
      </c>
      <c r="IE203" s="144">
        <f t="shared" si="92"/>
        <v>0</v>
      </c>
      <c r="IF203" s="144">
        <f t="shared" si="92"/>
        <v>6.2185459905453593E-2</v>
      </c>
      <c r="IG203" s="144">
        <f t="shared" si="92"/>
        <v>2.3688574670507112E-2</v>
      </c>
      <c r="IH203" s="144">
        <f t="shared" si="92"/>
        <v>6.33659789407333E-2</v>
      </c>
      <c r="II203" s="144">
        <f t="shared" si="92"/>
        <v>9.9374516368004144E-3</v>
      </c>
      <c r="IJ203" s="144">
        <f t="shared" si="92"/>
        <v>1.9910334746062547E-2</v>
      </c>
      <c r="IK203" s="144">
        <f t="shared" si="92"/>
        <v>0.10282001455569713</v>
      </c>
      <c r="IL203" s="144">
        <f t="shared" si="92"/>
        <v>2.7592865393378893E-2</v>
      </c>
      <c r="IM203" s="144">
        <f t="shared" si="92"/>
        <v>5.4978250167461606E-2</v>
      </c>
      <c r="IN203" s="144">
        <f t="shared" si="92"/>
        <v>5.4598999208710156E-2</v>
      </c>
      <c r="IO203" s="144">
        <f t="shared" si="92"/>
        <v>4.402561437074104E-2</v>
      </c>
      <c r="IP203" s="144">
        <f t="shared" si="92"/>
        <v>3.842680167557589E-2</v>
      </c>
      <c r="IQ203" s="144">
        <f t="shared" si="92"/>
        <v>2.3008097648418033E-2</v>
      </c>
      <c r="IR203" s="144">
        <f t="shared" si="92"/>
        <v>9.5309607448805216E-3</v>
      </c>
      <c r="IS203" s="144">
        <f t="shared" si="92"/>
        <v>2.1569041481433193E-2</v>
      </c>
      <c r="IT203" s="144">
        <f t="shared" si="92"/>
        <v>6.052265876273813E-2</v>
      </c>
      <c r="IU203" s="144">
        <f t="shared" si="92"/>
        <v>5.8186795299856327E-2</v>
      </c>
      <c r="IV203" s="144">
        <f t="shared" si="92"/>
        <v>1.8793000764812861E-3</v>
      </c>
      <c r="IW203" s="144">
        <f t="shared" si="92"/>
        <v>2.0126428747726653E-2</v>
      </c>
      <c r="IX203" s="144">
        <f t="shared" si="92"/>
        <v>4.0197579488955131E-3</v>
      </c>
      <c r="IY203" s="144">
        <f t="shared" ref="IY203:LJ203" si="93">IY201/IY166</f>
        <v>1.6686600749865405E-2</v>
      </c>
      <c r="IZ203" s="144">
        <f t="shared" si="93"/>
        <v>1.604112917632446E-2</v>
      </c>
      <c r="JA203" s="144">
        <f t="shared" si="93"/>
        <v>1.3898662154782658E-2</v>
      </c>
      <c r="JB203" s="144">
        <f t="shared" si="93"/>
        <v>3.4674135115486074E-2</v>
      </c>
      <c r="JC203" s="144">
        <f t="shared" si="93"/>
        <v>2.529285474133651E-2</v>
      </c>
      <c r="JD203" s="144">
        <f t="shared" si="93"/>
        <v>4.820187007711639E-2</v>
      </c>
      <c r="JE203" s="144">
        <f t="shared" si="93"/>
        <v>9.6918135391316999E-4</v>
      </c>
      <c r="JF203" s="144">
        <f t="shared" si="93"/>
        <v>1.0343254944299995E-3</v>
      </c>
      <c r="JG203" s="144">
        <f t="shared" si="93"/>
        <v>1.869287063752238E-4</v>
      </c>
      <c r="JH203" s="144">
        <f t="shared" si="93"/>
        <v>7.8616713741660543E-2</v>
      </c>
      <c r="JI203" s="144">
        <f t="shared" si="93"/>
        <v>5.3295972876969092E-2</v>
      </c>
      <c r="JJ203" s="144">
        <f t="shared" si="93"/>
        <v>6.5741190195214627E-2</v>
      </c>
      <c r="JK203" s="144">
        <f t="shared" si="93"/>
        <v>4.9356386169547822E-2</v>
      </c>
      <c r="JL203" s="144">
        <f t="shared" si="93"/>
        <v>6.2689808595818505E-2</v>
      </c>
      <c r="JM203" s="144">
        <f t="shared" si="93"/>
        <v>5.8305299526991282E-2</v>
      </c>
      <c r="JN203" s="144">
        <f t="shared" si="93"/>
        <v>5.5668548943994298E-2</v>
      </c>
      <c r="JO203" s="144">
        <f t="shared" si="93"/>
        <v>5.6534161692595071E-2</v>
      </c>
      <c r="JP203" s="144">
        <f t="shared" si="93"/>
        <v>6.9635863700421227E-2</v>
      </c>
      <c r="JQ203" s="144">
        <f t="shared" si="93"/>
        <v>6.3185530859812697E-2</v>
      </c>
      <c r="JR203" s="144">
        <f t="shared" si="93"/>
        <v>8.5982660424185134E-2</v>
      </c>
      <c r="JS203" s="144">
        <f t="shared" si="93"/>
        <v>5.3290502545649883E-2</v>
      </c>
      <c r="JT203" s="144">
        <f t="shared" si="93"/>
        <v>5.7681371883962315E-2</v>
      </c>
      <c r="JU203" s="144">
        <f t="shared" si="93"/>
        <v>6.6889227940793758E-2</v>
      </c>
      <c r="JV203" s="144">
        <f t="shared" si="93"/>
        <v>7.5966717158212502E-2</v>
      </c>
      <c r="JW203" s="144">
        <f t="shared" si="93"/>
        <v>3.7236617365989974E-2</v>
      </c>
      <c r="JX203" s="144">
        <f t="shared" si="93"/>
        <v>1.0988815527349309E-2</v>
      </c>
      <c r="JY203" s="144">
        <f t="shared" si="93"/>
        <v>3.8433317729674364E-2</v>
      </c>
      <c r="JZ203" s="144">
        <f t="shared" si="93"/>
        <v>7.0955426259001044E-4</v>
      </c>
      <c r="KA203" s="144">
        <f t="shared" si="93"/>
        <v>7.0226055396743314E-2</v>
      </c>
      <c r="KB203" s="144">
        <f t="shared" si="93"/>
        <v>2.3600032393960814E-3</v>
      </c>
      <c r="KC203" s="144">
        <f t="shared" si="93"/>
        <v>2.8913530120329885E-2</v>
      </c>
      <c r="KD203" s="144">
        <f t="shared" si="93"/>
        <v>2.2112502698876515E-2</v>
      </c>
      <c r="KE203" s="144">
        <f t="shared" si="93"/>
        <v>2.7668059036480088E-2</v>
      </c>
      <c r="KF203" s="144">
        <f t="shared" si="93"/>
        <v>1.1238421218461489E-2</v>
      </c>
      <c r="KG203" s="144">
        <f t="shared" si="93"/>
        <v>4.0222193704511702E-2</v>
      </c>
      <c r="KH203" s="144">
        <f t="shared" si="93"/>
        <v>4.5130259923910378E-2</v>
      </c>
      <c r="KI203" s="144">
        <f t="shared" si="93"/>
        <v>5.5884395371462378E-2</v>
      </c>
      <c r="KJ203" s="144">
        <f t="shared" si="93"/>
        <v>3.0266472876414721E-2</v>
      </c>
      <c r="KK203" s="144">
        <f t="shared" si="93"/>
        <v>0.12028885164048056</v>
      </c>
      <c r="KL203" s="144">
        <f t="shared" si="93"/>
        <v>3.9115712667979446E-2</v>
      </c>
      <c r="KM203" s="144">
        <f t="shared" si="93"/>
        <v>1.589117337115473E-2</v>
      </c>
      <c r="KN203" s="144">
        <f t="shared" si="93"/>
        <v>1.6356675412077408E-2</v>
      </c>
      <c r="KO203" s="144">
        <f t="shared" si="93"/>
        <v>1.366822850500697E-3</v>
      </c>
      <c r="KP203" s="144">
        <f t="shared" si="93"/>
        <v>1.0598794654610061E-2</v>
      </c>
      <c r="KQ203" s="144">
        <f t="shared" si="93"/>
        <v>0</v>
      </c>
      <c r="KR203" s="144">
        <f t="shared" si="93"/>
        <v>7.7892088164097331E-2</v>
      </c>
      <c r="KS203" s="144">
        <f t="shared" si="93"/>
        <v>0</v>
      </c>
      <c r="KT203" s="144">
        <f t="shared" si="93"/>
        <v>1.2994782412691457E-3</v>
      </c>
      <c r="KU203" s="144">
        <f t="shared" si="93"/>
        <v>7.7736687146668842E-2</v>
      </c>
      <c r="KV203" s="144">
        <f t="shared" si="93"/>
        <v>3.6519670619037332E-2</v>
      </c>
      <c r="KW203" s="144">
        <f t="shared" si="93"/>
        <v>5.7750160226953597E-2</v>
      </c>
      <c r="KX203" s="144">
        <f t="shared" si="93"/>
        <v>5.2677040670911314E-2</v>
      </c>
      <c r="KY203" s="144">
        <f t="shared" si="93"/>
        <v>0</v>
      </c>
      <c r="KZ203" s="144">
        <f t="shared" si="93"/>
        <v>0</v>
      </c>
      <c r="LA203" s="144">
        <f t="shared" si="93"/>
        <v>4.8454292837247968E-2</v>
      </c>
      <c r="LB203" s="144">
        <f t="shared" si="93"/>
        <v>1.1220462470433274E-2</v>
      </c>
      <c r="LC203" s="144">
        <f t="shared" si="93"/>
        <v>5.7921622925232417E-3</v>
      </c>
      <c r="LD203" s="144">
        <f t="shared" si="93"/>
        <v>0</v>
      </c>
      <c r="LE203" s="144">
        <f t="shared" si="93"/>
        <v>4.6060938096865636E-2</v>
      </c>
      <c r="LF203" s="144">
        <f t="shared" si="93"/>
        <v>1.3825845763921986E-2</v>
      </c>
      <c r="LG203" s="144">
        <f t="shared" si="93"/>
        <v>0</v>
      </c>
      <c r="LH203" s="144">
        <f t="shared" si="93"/>
        <v>4.4845603057436879E-2</v>
      </c>
      <c r="LI203" s="144">
        <f t="shared" si="93"/>
        <v>2.2383542902984353E-2</v>
      </c>
      <c r="LJ203" s="144">
        <f t="shared" si="93"/>
        <v>8.4849789723612151E-2</v>
      </c>
      <c r="LK203" s="144">
        <f t="shared" ref="LK203:NV203" si="94">LK201/LK166</f>
        <v>6.626648862487676E-2</v>
      </c>
      <c r="LL203" s="144">
        <f t="shared" si="94"/>
        <v>4.9108527663082905E-3</v>
      </c>
      <c r="LM203" s="144">
        <f t="shared" si="94"/>
        <v>0.11796369504684542</v>
      </c>
      <c r="LN203" s="144">
        <f t="shared" si="94"/>
        <v>2.7639548479693223E-2</v>
      </c>
      <c r="LO203" s="144">
        <f t="shared" si="94"/>
        <v>1.994025369248386E-2</v>
      </c>
      <c r="LP203" s="144">
        <f t="shared" si="94"/>
        <v>4.7328716255175651E-2</v>
      </c>
      <c r="LQ203" s="144">
        <f t="shared" si="94"/>
        <v>3.3013315304019422E-2</v>
      </c>
      <c r="LR203" s="144">
        <f t="shared" si="94"/>
        <v>3.1664731898163184E-2</v>
      </c>
      <c r="LS203" s="144">
        <f t="shared" si="94"/>
        <v>0.16340871718964273</v>
      </c>
      <c r="LT203" s="144">
        <f t="shared" si="94"/>
        <v>1.7834603411426612E-2</v>
      </c>
      <c r="LU203" s="144">
        <f t="shared" si="94"/>
        <v>4.0538171508290845E-2</v>
      </c>
      <c r="LV203" s="144">
        <f t="shared" si="94"/>
        <v>3.479196580704081E-2</v>
      </c>
      <c r="LW203" s="144">
        <f t="shared" si="94"/>
        <v>8.4912478167576322E-4</v>
      </c>
      <c r="LX203" s="144">
        <f t="shared" si="94"/>
        <v>7.2516702608002937E-3</v>
      </c>
      <c r="LY203" s="144">
        <f t="shared" si="94"/>
        <v>2.5682412119961501E-2</v>
      </c>
      <c r="LZ203" s="144">
        <f t="shared" si="94"/>
        <v>3.0010958101401922E-2</v>
      </c>
      <c r="MA203" s="144">
        <f t="shared" si="94"/>
        <v>3.2198551219451997E-2</v>
      </c>
      <c r="MB203" s="144">
        <f t="shared" si="94"/>
        <v>6.5241815033638656E-2</v>
      </c>
      <c r="MC203" s="144">
        <f t="shared" si="94"/>
        <v>0.11008559416550324</v>
      </c>
      <c r="MD203" s="144">
        <f t="shared" si="94"/>
        <v>1.9371589893631622E-2</v>
      </c>
      <c r="ME203" s="144">
        <f t="shared" si="94"/>
        <v>3.2015662221533341E-2</v>
      </c>
      <c r="MF203" s="144">
        <f t="shared" si="94"/>
        <v>3.7499127738899851E-2</v>
      </c>
      <c r="MG203" s="144">
        <f t="shared" si="94"/>
        <v>2.8024959022241093E-2</v>
      </c>
      <c r="MH203" s="144">
        <f t="shared" si="94"/>
        <v>0</v>
      </c>
      <c r="MI203" s="144">
        <f t="shared" si="94"/>
        <v>0</v>
      </c>
      <c r="MJ203" s="144">
        <f t="shared" si="94"/>
        <v>8.2900363598676294E-3</v>
      </c>
      <c r="MK203" s="144">
        <f t="shared" si="94"/>
        <v>0</v>
      </c>
      <c r="ML203" s="144">
        <f t="shared" si="94"/>
        <v>9.0897121346945296E-3</v>
      </c>
      <c r="MM203" s="144">
        <f t="shared" si="94"/>
        <v>3.5947814209752849E-2</v>
      </c>
      <c r="MN203" s="144">
        <f t="shared" si="94"/>
        <v>5.1316275282913451E-2</v>
      </c>
      <c r="MO203" s="144">
        <f t="shared" si="94"/>
        <v>5.4640389960653513E-2</v>
      </c>
      <c r="MP203" s="144">
        <f t="shared" si="94"/>
        <v>0.11180180004760601</v>
      </c>
      <c r="MQ203" s="144">
        <f t="shared" si="94"/>
        <v>1.796831238445306E-2</v>
      </c>
      <c r="MR203" s="144">
        <f t="shared" si="94"/>
        <v>9.4922164850053128E-2</v>
      </c>
      <c r="MS203" s="144">
        <f t="shared" si="94"/>
        <v>1.3105773237157808E-2</v>
      </c>
      <c r="MT203" s="144">
        <f t="shared" si="94"/>
        <v>9.8945847735077835E-3</v>
      </c>
      <c r="MU203" s="144">
        <f t="shared" si="94"/>
        <v>3.152545533947685E-2</v>
      </c>
      <c r="MV203" s="144">
        <f t="shared" si="94"/>
        <v>5.0149871241889306E-2</v>
      </c>
      <c r="MW203" s="144">
        <f t="shared" si="94"/>
        <v>6.1249682358651109E-2</v>
      </c>
      <c r="MX203" s="144">
        <f t="shared" si="94"/>
        <v>1.6196488698106328E-2</v>
      </c>
      <c r="MY203" s="144">
        <f t="shared" si="94"/>
        <v>3.20017597951818E-2</v>
      </c>
      <c r="MZ203" s="144">
        <f t="shared" si="94"/>
        <v>4.5110613736294037E-3</v>
      </c>
      <c r="NA203" s="144">
        <f t="shared" si="94"/>
        <v>8.5500536490227583E-2</v>
      </c>
      <c r="NB203" s="144">
        <f t="shared" si="94"/>
        <v>9.7656103224642854E-2</v>
      </c>
      <c r="NC203" s="144">
        <f t="shared" si="94"/>
        <v>0.15428045144645763</v>
      </c>
      <c r="ND203" s="144">
        <f t="shared" si="94"/>
        <v>4.918957774565804E-2</v>
      </c>
      <c r="NE203" s="144">
        <f t="shared" si="94"/>
        <v>6.4288318554110185E-2</v>
      </c>
      <c r="NF203" s="144">
        <f t="shared" si="94"/>
        <v>5.5213196957475286E-2</v>
      </c>
      <c r="NG203" s="144">
        <f t="shared" si="94"/>
        <v>1.2509308254186779E-2</v>
      </c>
      <c r="NH203" s="144">
        <f t="shared" si="94"/>
        <v>1.6586881253556438E-3</v>
      </c>
      <c r="NI203" s="144">
        <f t="shared" si="94"/>
        <v>1.7116175547740191E-2</v>
      </c>
      <c r="NJ203" s="144">
        <f t="shared" si="94"/>
        <v>4.5768948968809217E-2</v>
      </c>
      <c r="NK203" s="144">
        <f t="shared" si="94"/>
        <v>6.006947690014712E-2</v>
      </c>
      <c r="NL203" s="144">
        <f t="shared" si="94"/>
        <v>7.0107394780557025E-2</v>
      </c>
      <c r="NM203" s="144">
        <f t="shared" si="94"/>
        <v>3.6813917592767031E-2</v>
      </c>
      <c r="NN203" s="144">
        <f t="shared" si="94"/>
        <v>6.1861351686730036E-2</v>
      </c>
      <c r="NO203" s="144">
        <f t="shared" si="94"/>
        <v>0</v>
      </c>
      <c r="NP203" s="144">
        <f t="shared" si="94"/>
        <v>4.6282000275881301E-2</v>
      </c>
      <c r="NQ203" s="144">
        <f t="shared" si="94"/>
        <v>5.551277110377055E-2</v>
      </c>
      <c r="NR203" s="144">
        <f t="shared" si="94"/>
        <v>9.9279233345307485E-2</v>
      </c>
      <c r="NS203" s="144">
        <f t="shared" si="94"/>
        <v>2.2180830430721474E-3</v>
      </c>
      <c r="NT203" s="144">
        <f t="shared" si="94"/>
        <v>7.1560050464313041E-3</v>
      </c>
      <c r="NU203" s="144">
        <f t="shared" si="94"/>
        <v>5.746514007939791E-2</v>
      </c>
      <c r="NV203" s="144">
        <f t="shared" si="94"/>
        <v>5.375731606028291E-2</v>
      </c>
      <c r="NW203" s="144">
        <f t="shared" ref="NW203:OU203" si="95">NW201/NW166</f>
        <v>3.2672354530484782E-2</v>
      </c>
      <c r="NX203" s="144">
        <f t="shared" si="95"/>
        <v>2.047407047599141E-2</v>
      </c>
      <c r="NY203" s="144">
        <f t="shared" si="95"/>
        <v>0.15047716519881135</v>
      </c>
      <c r="NZ203" s="144">
        <f t="shared" si="95"/>
        <v>5.2235735000626213E-2</v>
      </c>
      <c r="OA203" s="144">
        <f t="shared" si="95"/>
        <v>2.1093618608613775E-2</v>
      </c>
      <c r="OB203" s="144">
        <f t="shared" si="95"/>
        <v>7.7815843866372969E-2</v>
      </c>
      <c r="OC203" s="144">
        <f t="shared" si="95"/>
        <v>2.6865950471746284E-2</v>
      </c>
      <c r="OD203" s="144">
        <f t="shared" si="95"/>
        <v>4.0283633981126298E-3</v>
      </c>
      <c r="OE203" s="144">
        <f t="shared" si="95"/>
        <v>1.5869754769058809E-2</v>
      </c>
      <c r="OF203" s="144">
        <f t="shared" si="95"/>
        <v>4.6142488528285036E-2</v>
      </c>
      <c r="OG203" s="144">
        <f t="shared" si="95"/>
        <v>4.0717723836143652E-2</v>
      </c>
      <c r="OH203" s="144">
        <f t="shared" si="95"/>
        <v>0.16519860509566814</v>
      </c>
      <c r="OI203" s="144">
        <f t="shared" si="95"/>
        <v>5.6200421220635767E-3</v>
      </c>
      <c r="OJ203" s="144">
        <f t="shared" si="95"/>
        <v>5.9307843325285818E-2</v>
      </c>
      <c r="OK203" s="144">
        <f t="shared" si="95"/>
        <v>9.013835566652105E-2</v>
      </c>
      <c r="OL203" s="144">
        <f t="shared" si="95"/>
        <v>2.5123188002006035E-2</v>
      </c>
      <c r="OM203" s="144">
        <f t="shared" si="95"/>
        <v>3.1676757119638646E-2</v>
      </c>
      <c r="ON203" s="144">
        <f t="shared" si="95"/>
        <v>2.4646629939986894E-2</v>
      </c>
      <c r="OO203" s="144">
        <f t="shared" si="95"/>
        <v>1.9401652802240317E-3</v>
      </c>
      <c r="OP203" s="144">
        <f t="shared" si="95"/>
        <v>2.0956251377090116E-3</v>
      </c>
      <c r="OQ203" s="144">
        <f t="shared" si="95"/>
        <v>5.114252779774308E-2</v>
      </c>
      <c r="OR203" s="144">
        <f t="shared" si="95"/>
        <v>7.2370255164761312E-3</v>
      </c>
      <c r="OS203" s="144">
        <f t="shared" si="95"/>
        <v>2.1979122246387702E-2</v>
      </c>
      <c r="OT203" s="144">
        <f t="shared" si="95"/>
        <v>9.1787611615538917E-2</v>
      </c>
      <c r="OU203" s="144">
        <f t="shared" si="95"/>
        <v>0.10544041521273576</v>
      </c>
      <c r="OV203" s="176"/>
      <c r="OW203" s="144">
        <f t="shared" ref="OW203" si="96">OW201/OW166</f>
        <v>4.1001929936418602E-2</v>
      </c>
      <c r="OX203" s="6"/>
      <c r="OY203" s="153"/>
      <c r="OZ203" s="6"/>
      <c r="PA203" s="146"/>
      <c r="PB203" s="146"/>
      <c r="PC203" s="146"/>
      <c r="PD203" s="146"/>
      <c r="PE203" s="146"/>
      <c r="PF203" s="146"/>
      <c r="PG203" s="146"/>
      <c r="PH203" s="146"/>
      <c r="PI203" s="146"/>
      <c r="PJ203" s="146"/>
      <c r="PK203" s="146"/>
      <c r="PL203" s="146"/>
      <c r="PM203" s="146"/>
      <c r="PN203" s="146"/>
      <c r="PO203" s="146"/>
      <c r="PP203" s="146"/>
      <c r="PQ203" s="146"/>
      <c r="PR203" s="146"/>
      <c r="PS203" s="146"/>
      <c r="PT203" s="146"/>
      <c r="PU203" s="146"/>
    </row>
    <row r="204" spans="1:438" ht="17">
      <c r="A204" s="88" t="s">
        <v>1330</v>
      </c>
      <c r="B204" s="64">
        <f>(B22+B40)</f>
        <v>3164</v>
      </c>
      <c r="C204" s="64">
        <f t="shared" ref="C204:BN204" si="97">(C22+C40)</f>
        <v>100815</v>
      </c>
      <c r="D204" s="64">
        <f t="shared" si="97"/>
        <v>5316</v>
      </c>
      <c r="E204" s="64">
        <f t="shared" si="97"/>
        <v>277315</v>
      </c>
      <c r="F204" s="64">
        <f t="shared" si="97"/>
        <v>58740</v>
      </c>
      <c r="G204" s="64">
        <f t="shared" si="97"/>
        <v>162826</v>
      </c>
      <c r="H204" s="64">
        <f t="shared" si="97"/>
        <v>0</v>
      </c>
      <c r="I204" s="64">
        <f t="shared" si="97"/>
        <v>3527</v>
      </c>
      <c r="J204" s="64">
        <f t="shared" si="97"/>
        <v>0</v>
      </c>
      <c r="K204" s="64">
        <f t="shared" si="97"/>
        <v>1528</v>
      </c>
      <c r="L204" s="64">
        <f t="shared" si="97"/>
        <v>50887</v>
      </c>
      <c r="M204" s="64">
        <f t="shared" si="97"/>
        <v>235</v>
      </c>
      <c r="N204" s="64">
        <f t="shared" si="97"/>
        <v>45879</v>
      </c>
      <c r="O204" s="64">
        <f t="shared" si="97"/>
        <v>719</v>
      </c>
      <c r="P204" s="64">
        <f t="shared" si="97"/>
        <v>8476</v>
      </c>
      <c r="Q204" s="64">
        <f t="shared" si="97"/>
        <v>458</v>
      </c>
      <c r="R204" s="64">
        <f t="shared" si="97"/>
        <v>77337</v>
      </c>
      <c r="S204" s="64">
        <f t="shared" si="97"/>
        <v>70529</v>
      </c>
      <c r="T204" s="64">
        <f t="shared" si="97"/>
        <v>184966</v>
      </c>
      <c r="U204" s="64">
        <f t="shared" si="97"/>
        <v>79083</v>
      </c>
      <c r="V204" s="64">
        <f t="shared" si="97"/>
        <v>105876</v>
      </c>
      <c r="W204" s="64">
        <f t="shared" si="97"/>
        <v>124888</v>
      </c>
      <c r="X204" s="64">
        <f t="shared" si="97"/>
        <v>95909</v>
      </c>
      <c r="Y204" s="64">
        <f t="shared" si="97"/>
        <v>182489</v>
      </c>
      <c r="Z204" s="64">
        <f t="shared" si="97"/>
        <v>188250</v>
      </c>
      <c r="AA204" s="64">
        <f t="shared" si="97"/>
        <v>153195</v>
      </c>
      <c r="AB204" s="64">
        <f t="shared" si="97"/>
        <v>163674</v>
      </c>
      <c r="AC204" s="64">
        <f t="shared" si="97"/>
        <v>141091</v>
      </c>
      <c r="AD204" s="64">
        <f t="shared" si="97"/>
        <v>1628938</v>
      </c>
      <c r="AE204" s="64">
        <f t="shared" si="97"/>
        <v>948767</v>
      </c>
      <c r="AF204" s="64">
        <f t="shared" si="97"/>
        <v>91049</v>
      </c>
      <c r="AG204" s="64">
        <f t="shared" si="97"/>
        <v>117510</v>
      </c>
      <c r="AH204" s="64">
        <f t="shared" si="97"/>
        <v>83298</v>
      </c>
      <c r="AI204" s="64">
        <f t="shared" si="97"/>
        <v>82258</v>
      </c>
      <c r="AJ204" s="64">
        <f t="shared" si="97"/>
        <v>98091</v>
      </c>
      <c r="AK204" s="64">
        <f t="shared" si="97"/>
        <v>82256</v>
      </c>
      <c r="AL204" s="64">
        <f t="shared" si="97"/>
        <v>106320</v>
      </c>
      <c r="AM204" s="64">
        <f t="shared" si="97"/>
        <v>109422</v>
      </c>
      <c r="AN204" s="64">
        <f t="shared" si="97"/>
        <v>142641</v>
      </c>
      <c r="AO204" s="64">
        <f t="shared" si="97"/>
        <v>87328</v>
      </c>
      <c r="AP204" s="64">
        <f t="shared" si="97"/>
        <v>95497</v>
      </c>
      <c r="AQ204" s="64">
        <f t="shared" si="97"/>
        <v>112898</v>
      </c>
      <c r="AR204" s="64">
        <f t="shared" si="97"/>
        <v>75134</v>
      </c>
      <c r="AS204" s="64">
        <f t="shared" si="97"/>
        <v>92166</v>
      </c>
      <c r="AT204" s="64">
        <f t="shared" si="97"/>
        <v>84189</v>
      </c>
      <c r="AU204" s="64">
        <f t="shared" si="97"/>
        <v>88527</v>
      </c>
      <c r="AV204" s="64">
        <f t="shared" si="97"/>
        <v>104855</v>
      </c>
      <c r="AW204" s="64">
        <f t="shared" si="97"/>
        <v>53588</v>
      </c>
      <c r="AX204" s="64">
        <f t="shared" si="97"/>
        <v>96399</v>
      </c>
      <c r="AY204" s="64">
        <f t="shared" si="97"/>
        <v>109058</v>
      </c>
      <c r="AZ204" s="64">
        <f t="shared" si="97"/>
        <v>117170</v>
      </c>
      <c r="BA204" s="64">
        <f t="shared" si="97"/>
        <v>120656</v>
      </c>
      <c r="BB204" s="64">
        <f t="shared" si="97"/>
        <v>1</v>
      </c>
      <c r="BC204" s="64">
        <f t="shared" si="97"/>
        <v>1</v>
      </c>
      <c r="BD204" s="64">
        <f t="shared" si="97"/>
        <v>1</v>
      </c>
      <c r="BE204" s="64">
        <f t="shared" si="97"/>
        <v>1</v>
      </c>
      <c r="BF204" s="64">
        <f t="shared" si="97"/>
        <v>1</v>
      </c>
      <c r="BG204" s="64">
        <f t="shared" si="97"/>
        <v>1</v>
      </c>
      <c r="BH204" s="64">
        <f t="shared" si="97"/>
        <v>71948</v>
      </c>
      <c r="BI204" s="64">
        <f t="shared" si="97"/>
        <v>22919</v>
      </c>
      <c r="BJ204" s="64">
        <f t="shared" si="97"/>
        <v>50597</v>
      </c>
      <c r="BK204" s="64">
        <f t="shared" si="97"/>
        <v>497285</v>
      </c>
      <c r="BL204" s="64">
        <f t="shared" si="97"/>
        <v>148364</v>
      </c>
      <c r="BM204" s="64">
        <f t="shared" si="97"/>
        <v>31605</v>
      </c>
      <c r="BN204" s="64">
        <f t="shared" si="97"/>
        <v>72387</v>
      </c>
      <c r="BO204" s="64">
        <f t="shared" ref="BO204:DZ204" si="98">(BO22+BO40)</f>
        <v>5148</v>
      </c>
      <c r="BP204" s="64">
        <f t="shared" si="98"/>
        <v>35620</v>
      </c>
      <c r="BQ204" s="64">
        <f t="shared" si="98"/>
        <v>135507</v>
      </c>
      <c r="BR204" s="64">
        <f t="shared" si="98"/>
        <v>97942</v>
      </c>
      <c r="BS204" s="64">
        <f t="shared" si="98"/>
        <v>48434</v>
      </c>
      <c r="BT204" s="64">
        <f t="shared" si="98"/>
        <v>21615</v>
      </c>
      <c r="BU204" s="64">
        <f t="shared" si="98"/>
        <v>77826</v>
      </c>
      <c r="BV204" s="64">
        <f t="shared" si="98"/>
        <v>48559</v>
      </c>
      <c r="BW204" s="64">
        <f t="shared" si="98"/>
        <v>51805</v>
      </c>
      <c r="BX204" s="64">
        <f t="shared" si="98"/>
        <v>8115</v>
      </c>
      <c r="BY204" s="64">
        <f t="shared" si="98"/>
        <v>98221</v>
      </c>
      <c r="BZ204" s="64">
        <f t="shared" si="98"/>
        <v>290952</v>
      </c>
      <c r="CA204" s="64">
        <f t="shared" si="98"/>
        <v>415350</v>
      </c>
      <c r="CB204" s="64">
        <f t="shared" si="98"/>
        <v>26643</v>
      </c>
      <c r="CC204" s="64">
        <f t="shared" si="98"/>
        <v>1200</v>
      </c>
      <c r="CD204" s="64">
        <f t="shared" si="98"/>
        <v>38584</v>
      </c>
      <c r="CE204" s="64">
        <f t="shared" si="98"/>
        <v>73219</v>
      </c>
      <c r="CF204" s="64">
        <f t="shared" si="98"/>
        <v>50562</v>
      </c>
      <c r="CG204" s="64">
        <f t="shared" si="98"/>
        <v>38325</v>
      </c>
      <c r="CH204" s="64">
        <f t="shared" si="98"/>
        <v>948386</v>
      </c>
      <c r="CI204" s="64">
        <f t="shared" si="98"/>
        <v>695440</v>
      </c>
      <c r="CJ204" s="64">
        <f t="shared" si="98"/>
        <v>950901</v>
      </c>
      <c r="CK204" s="64">
        <f t="shared" si="98"/>
        <v>548293</v>
      </c>
      <c r="CL204" s="64">
        <f t="shared" si="98"/>
        <v>1028160</v>
      </c>
      <c r="CM204" s="64">
        <f t="shared" si="98"/>
        <v>793821</v>
      </c>
      <c r="CN204" s="64">
        <f t="shared" si="98"/>
        <v>423282</v>
      </c>
      <c r="CO204" s="64">
        <f t="shared" si="98"/>
        <v>420100</v>
      </c>
      <c r="CP204" s="64">
        <f t="shared" si="98"/>
        <v>720193</v>
      </c>
      <c r="CQ204" s="64">
        <f t="shared" si="98"/>
        <v>632152</v>
      </c>
      <c r="CR204" s="64">
        <f t="shared" si="98"/>
        <v>729481</v>
      </c>
      <c r="CS204" s="64">
        <f t="shared" si="98"/>
        <v>827783</v>
      </c>
      <c r="CT204" s="64">
        <f t="shared" si="98"/>
        <v>714308</v>
      </c>
      <c r="CU204" s="64">
        <f t="shared" si="98"/>
        <v>755576</v>
      </c>
      <c r="CV204" s="64">
        <f t="shared" si="98"/>
        <v>872579</v>
      </c>
      <c r="CW204" s="64">
        <f t="shared" si="98"/>
        <v>559787</v>
      </c>
      <c r="CX204" s="64">
        <f t="shared" si="98"/>
        <v>518666</v>
      </c>
      <c r="CY204" s="64">
        <f t="shared" si="98"/>
        <v>259902</v>
      </c>
      <c r="CZ204" s="64">
        <f t="shared" si="98"/>
        <v>489793</v>
      </c>
      <c r="DA204" s="64">
        <f t="shared" si="98"/>
        <v>937039</v>
      </c>
      <c r="DB204" s="64">
        <f t="shared" si="98"/>
        <v>835994</v>
      </c>
      <c r="DC204" s="64">
        <f t="shared" si="98"/>
        <v>898635</v>
      </c>
      <c r="DD204" s="64">
        <f t="shared" si="98"/>
        <v>127097</v>
      </c>
      <c r="DE204" s="64">
        <f t="shared" si="98"/>
        <v>87833</v>
      </c>
      <c r="DF204" s="64">
        <f t="shared" si="98"/>
        <v>36994</v>
      </c>
      <c r="DG204" s="64">
        <f t="shared" si="98"/>
        <v>1992</v>
      </c>
      <c r="DH204" s="64">
        <f t="shared" si="98"/>
        <v>43488</v>
      </c>
      <c r="DI204" s="64">
        <f t="shared" si="98"/>
        <v>2853</v>
      </c>
      <c r="DJ204" s="64">
        <f t="shared" si="98"/>
        <v>69822</v>
      </c>
      <c r="DK204" s="64">
        <f t="shared" si="98"/>
        <v>98006</v>
      </c>
      <c r="DL204" s="64">
        <f t="shared" si="98"/>
        <v>35018</v>
      </c>
      <c r="DM204" s="64">
        <f t="shared" si="98"/>
        <v>2149</v>
      </c>
      <c r="DN204" s="64">
        <f t="shared" si="98"/>
        <v>57772</v>
      </c>
      <c r="DO204" s="64">
        <f t="shared" si="98"/>
        <v>30525</v>
      </c>
      <c r="DP204" s="64">
        <f t="shared" si="98"/>
        <v>1</v>
      </c>
      <c r="DQ204" s="64">
        <f t="shared" si="98"/>
        <v>55155</v>
      </c>
      <c r="DR204" s="64">
        <f t="shared" si="98"/>
        <v>54477</v>
      </c>
      <c r="DS204" s="64">
        <f t="shared" si="98"/>
        <v>26157</v>
      </c>
      <c r="DT204" s="64">
        <f t="shared" si="98"/>
        <v>1090</v>
      </c>
      <c r="DU204" s="64">
        <f t="shared" si="98"/>
        <v>47799</v>
      </c>
      <c r="DV204" s="64">
        <f t="shared" si="98"/>
        <v>33020</v>
      </c>
      <c r="DW204" s="64">
        <f t="shared" si="98"/>
        <v>131621</v>
      </c>
      <c r="DX204" s="64">
        <f t="shared" si="98"/>
        <v>31840</v>
      </c>
      <c r="DY204" s="64">
        <f t="shared" si="98"/>
        <v>3491</v>
      </c>
      <c r="DZ204" s="64">
        <f t="shared" si="98"/>
        <v>431</v>
      </c>
      <c r="EA204" s="64">
        <f t="shared" ref="EA204:GL204" si="99">(EA22+EA40)</f>
        <v>255</v>
      </c>
      <c r="EB204" s="64">
        <f t="shared" si="99"/>
        <v>471715</v>
      </c>
      <c r="EC204" s="64">
        <f t="shared" si="99"/>
        <v>5992</v>
      </c>
      <c r="ED204" s="64">
        <f t="shared" si="99"/>
        <v>10</v>
      </c>
      <c r="EE204" s="64">
        <f t="shared" si="99"/>
        <v>316</v>
      </c>
      <c r="EF204" s="64">
        <f t="shared" si="99"/>
        <v>24187</v>
      </c>
      <c r="EG204" s="64">
        <f t="shared" si="99"/>
        <v>74433</v>
      </c>
      <c r="EH204" s="64">
        <f t="shared" si="99"/>
        <v>25384</v>
      </c>
      <c r="EI204" s="64">
        <f t="shared" si="99"/>
        <v>13192</v>
      </c>
      <c r="EJ204" s="64">
        <f t="shared" si="99"/>
        <v>7388</v>
      </c>
      <c r="EK204" s="64">
        <f t="shared" si="99"/>
        <v>9667</v>
      </c>
      <c r="EL204" s="64">
        <f t="shared" si="99"/>
        <v>2824</v>
      </c>
      <c r="EM204" s="64">
        <f t="shared" si="99"/>
        <v>130974</v>
      </c>
      <c r="EN204" s="64">
        <f t="shared" si="99"/>
        <v>150</v>
      </c>
      <c r="EO204" s="64">
        <f t="shared" si="99"/>
        <v>1525</v>
      </c>
      <c r="EP204" s="64">
        <f t="shared" si="99"/>
        <v>55</v>
      </c>
      <c r="EQ204" s="64">
        <f t="shared" si="99"/>
        <v>0</v>
      </c>
      <c r="ER204" s="64">
        <f t="shared" si="99"/>
        <v>150</v>
      </c>
      <c r="ES204" s="64">
        <f t="shared" si="99"/>
        <v>1399</v>
      </c>
      <c r="ET204" s="64">
        <f t="shared" si="99"/>
        <v>7495</v>
      </c>
      <c r="EU204" s="64">
        <f t="shared" si="99"/>
        <v>31243</v>
      </c>
      <c r="EV204" s="64">
        <f t="shared" si="99"/>
        <v>1102</v>
      </c>
      <c r="EW204" s="64">
        <f t="shared" si="99"/>
        <v>29299</v>
      </c>
      <c r="EX204" s="64">
        <f t="shared" si="99"/>
        <v>16554</v>
      </c>
      <c r="EY204" s="64">
        <f t="shared" si="99"/>
        <v>0</v>
      </c>
      <c r="EZ204" s="64">
        <f t="shared" si="99"/>
        <v>241</v>
      </c>
      <c r="FA204" s="64">
        <f t="shared" si="99"/>
        <v>2797</v>
      </c>
      <c r="FB204" s="64">
        <f t="shared" si="99"/>
        <v>21927</v>
      </c>
      <c r="FC204" s="64">
        <f t="shared" si="99"/>
        <v>10439</v>
      </c>
      <c r="FD204" s="64">
        <f t="shared" si="99"/>
        <v>38987</v>
      </c>
      <c r="FE204" s="64">
        <f t="shared" si="99"/>
        <v>26211</v>
      </c>
      <c r="FF204" s="64">
        <f t="shared" si="99"/>
        <v>58390</v>
      </c>
      <c r="FG204" s="64">
        <f t="shared" si="99"/>
        <v>552</v>
      </c>
      <c r="FH204" s="64">
        <f t="shared" si="99"/>
        <v>53894</v>
      </c>
      <c r="FI204" s="64">
        <f t="shared" si="99"/>
        <v>0</v>
      </c>
      <c r="FJ204" s="64">
        <f t="shared" si="99"/>
        <v>0</v>
      </c>
      <c r="FK204" s="64">
        <f t="shared" si="99"/>
        <v>0</v>
      </c>
      <c r="FL204" s="64">
        <f t="shared" si="99"/>
        <v>150</v>
      </c>
      <c r="FM204" s="64">
        <f t="shared" si="99"/>
        <v>0</v>
      </c>
      <c r="FN204" s="64">
        <f t="shared" si="99"/>
        <v>0</v>
      </c>
      <c r="FO204" s="64">
        <f t="shared" si="99"/>
        <v>0</v>
      </c>
      <c r="FP204" s="64">
        <f t="shared" si="99"/>
        <v>0</v>
      </c>
      <c r="FQ204" s="64">
        <f t="shared" si="99"/>
        <v>0</v>
      </c>
      <c r="FR204" s="64">
        <f t="shared" si="99"/>
        <v>0</v>
      </c>
      <c r="FS204" s="64">
        <f t="shared" si="99"/>
        <v>3181</v>
      </c>
      <c r="FT204" s="64">
        <f t="shared" si="99"/>
        <v>131074</v>
      </c>
      <c r="FU204" s="64">
        <f t="shared" si="99"/>
        <v>0</v>
      </c>
      <c r="FV204" s="64">
        <f t="shared" si="99"/>
        <v>437723</v>
      </c>
      <c r="FW204" s="64">
        <f t="shared" si="99"/>
        <v>211954</v>
      </c>
      <c r="FX204" s="64">
        <f t="shared" si="99"/>
        <v>186547</v>
      </c>
      <c r="FY204" s="64">
        <f t="shared" si="99"/>
        <v>96977</v>
      </c>
      <c r="FZ204" s="64">
        <f t="shared" si="99"/>
        <v>207098</v>
      </c>
      <c r="GA204" s="64">
        <f t="shared" si="99"/>
        <v>3533</v>
      </c>
      <c r="GB204" s="64">
        <f t="shared" si="99"/>
        <v>53463</v>
      </c>
      <c r="GC204" s="64">
        <f t="shared" si="99"/>
        <v>69822</v>
      </c>
      <c r="GD204" s="64">
        <f t="shared" si="99"/>
        <v>8361</v>
      </c>
      <c r="GE204" s="64">
        <f t="shared" si="99"/>
        <v>0</v>
      </c>
      <c r="GF204" s="64">
        <f t="shared" si="99"/>
        <v>0</v>
      </c>
      <c r="GG204" s="64">
        <f t="shared" si="99"/>
        <v>6901</v>
      </c>
      <c r="GH204" s="64">
        <f t="shared" si="99"/>
        <v>64067</v>
      </c>
      <c r="GI204" s="64">
        <f t="shared" si="99"/>
        <v>0</v>
      </c>
      <c r="GJ204" s="64">
        <f t="shared" si="99"/>
        <v>5</v>
      </c>
      <c r="GK204" s="64">
        <f t="shared" si="99"/>
        <v>29151</v>
      </c>
      <c r="GL204" s="64">
        <f t="shared" si="99"/>
        <v>0</v>
      </c>
      <c r="GM204" s="64">
        <f t="shared" ref="GM204:IX204" si="100">(GM22+GM40)</f>
        <v>1208556</v>
      </c>
      <c r="GN204" s="64">
        <f t="shared" si="100"/>
        <v>34752</v>
      </c>
      <c r="GO204" s="64">
        <f t="shared" si="100"/>
        <v>15733</v>
      </c>
      <c r="GP204" s="64">
        <f t="shared" si="100"/>
        <v>16605</v>
      </c>
      <c r="GQ204" s="64">
        <f t="shared" si="100"/>
        <v>8434</v>
      </c>
      <c r="GR204" s="64">
        <f t="shared" si="100"/>
        <v>93047</v>
      </c>
      <c r="GS204" s="64">
        <f t="shared" si="100"/>
        <v>2134</v>
      </c>
      <c r="GT204" s="64">
        <f t="shared" si="100"/>
        <v>189511</v>
      </c>
      <c r="GU204" s="64">
        <f t="shared" si="100"/>
        <v>1</v>
      </c>
      <c r="GV204" s="64">
        <f t="shared" si="100"/>
        <v>349875</v>
      </c>
      <c r="GW204" s="64">
        <f t="shared" si="100"/>
        <v>1000</v>
      </c>
      <c r="GX204" s="64">
        <f t="shared" si="100"/>
        <v>4384</v>
      </c>
      <c r="GY204" s="64">
        <f t="shared" si="100"/>
        <v>3780</v>
      </c>
      <c r="GZ204" s="64">
        <f t="shared" si="100"/>
        <v>16705</v>
      </c>
      <c r="HA204" s="64">
        <f t="shared" si="100"/>
        <v>9635</v>
      </c>
      <c r="HB204" s="64">
        <f t="shared" si="100"/>
        <v>38422</v>
      </c>
      <c r="HC204" s="64">
        <f t="shared" si="100"/>
        <v>24646</v>
      </c>
      <c r="HD204" s="64">
        <f t="shared" si="100"/>
        <v>9237</v>
      </c>
      <c r="HE204" s="64">
        <f t="shared" si="100"/>
        <v>0</v>
      </c>
      <c r="HF204" s="64">
        <f t="shared" si="100"/>
        <v>0</v>
      </c>
      <c r="HG204" s="64">
        <f t="shared" si="100"/>
        <v>0</v>
      </c>
      <c r="HH204" s="64">
        <f t="shared" si="100"/>
        <v>13128</v>
      </c>
      <c r="HI204" s="64">
        <f t="shared" si="100"/>
        <v>13625</v>
      </c>
      <c r="HJ204" s="64">
        <f t="shared" si="100"/>
        <v>4745</v>
      </c>
      <c r="HK204" s="64">
        <f t="shared" si="100"/>
        <v>15817</v>
      </c>
      <c r="HL204" s="64">
        <f t="shared" si="100"/>
        <v>882</v>
      </c>
      <c r="HM204" s="64">
        <f t="shared" si="100"/>
        <v>5137</v>
      </c>
      <c r="HN204" s="64">
        <f t="shared" si="100"/>
        <v>7096</v>
      </c>
      <c r="HO204" s="64">
        <f t="shared" si="100"/>
        <v>7381</v>
      </c>
      <c r="HP204" s="64">
        <f t="shared" si="100"/>
        <v>9191</v>
      </c>
      <c r="HQ204" s="64">
        <f t="shared" si="100"/>
        <v>19124</v>
      </c>
      <c r="HR204" s="64">
        <f t="shared" si="100"/>
        <v>2689</v>
      </c>
      <c r="HS204" s="64">
        <f t="shared" si="100"/>
        <v>15500</v>
      </c>
      <c r="HT204" s="64">
        <f t="shared" si="100"/>
        <v>95972</v>
      </c>
      <c r="HU204" s="64">
        <f t="shared" si="100"/>
        <v>13255</v>
      </c>
      <c r="HV204" s="64">
        <f t="shared" si="100"/>
        <v>21640</v>
      </c>
      <c r="HW204" s="64">
        <f t="shared" si="100"/>
        <v>370</v>
      </c>
      <c r="HX204" s="64">
        <f t="shared" si="100"/>
        <v>8269</v>
      </c>
      <c r="HY204" s="64">
        <f t="shared" si="100"/>
        <v>30351</v>
      </c>
      <c r="HZ204" s="64">
        <f t="shared" si="100"/>
        <v>13116</v>
      </c>
      <c r="IA204" s="64">
        <f t="shared" si="100"/>
        <v>262934</v>
      </c>
      <c r="IB204" s="64">
        <f t="shared" si="100"/>
        <v>1655</v>
      </c>
      <c r="IC204" s="64">
        <f t="shared" si="100"/>
        <v>60014</v>
      </c>
      <c r="ID204" s="64">
        <f t="shared" si="100"/>
        <v>170160</v>
      </c>
      <c r="IE204" s="64">
        <f t="shared" si="100"/>
        <v>0</v>
      </c>
      <c r="IF204" s="64">
        <f t="shared" si="100"/>
        <v>2427</v>
      </c>
      <c r="IG204" s="64">
        <f t="shared" si="100"/>
        <v>3600</v>
      </c>
      <c r="IH204" s="64">
        <f t="shared" si="100"/>
        <v>151975</v>
      </c>
      <c r="II204" s="64">
        <f t="shared" si="100"/>
        <v>26309</v>
      </c>
      <c r="IJ204" s="64">
        <f t="shared" si="100"/>
        <v>60878</v>
      </c>
      <c r="IK204" s="64">
        <f t="shared" si="100"/>
        <v>44733</v>
      </c>
      <c r="IL204" s="64">
        <f t="shared" si="100"/>
        <v>247302</v>
      </c>
      <c r="IM204" s="64">
        <f t="shared" si="100"/>
        <v>6138</v>
      </c>
      <c r="IN204" s="64">
        <f t="shared" si="100"/>
        <v>82951</v>
      </c>
      <c r="IO204" s="64">
        <f t="shared" si="100"/>
        <v>42180</v>
      </c>
      <c r="IP204" s="64">
        <f t="shared" si="100"/>
        <v>193422</v>
      </c>
      <c r="IQ204" s="64">
        <f t="shared" si="100"/>
        <v>151441</v>
      </c>
      <c r="IR204" s="64">
        <f t="shared" si="100"/>
        <v>24951</v>
      </c>
      <c r="IS204" s="64">
        <f t="shared" si="100"/>
        <v>123732</v>
      </c>
      <c r="IT204" s="64">
        <f t="shared" si="100"/>
        <v>75925</v>
      </c>
      <c r="IU204" s="64">
        <f t="shared" si="100"/>
        <v>191218</v>
      </c>
      <c r="IV204" s="64">
        <f t="shared" si="100"/>
        <v>6568</v>
      </c>
      <c r="IW204" s="64">
        <f t="shared" si="100"/>
        <v>0</v>
      </c>
      <c r="IX204" s="64">
        <f t="shared" si="100"/>
        <v>0</v>
      </c>
      <c r="IY204" s="64">
        <f t="shared" ref="IY204:LJ204" si="101">(IY22+IY40)</f>
        <v>25164</v>
      </c>
      <c r="IZ204" s="64">
        <f t="shared" si="101"/>
        <v>4864</v>
      </c>
      <c r="JA204" s="64">
        <f t="shared" si="101"/>
        <v>40283</v>
      </c>
      <c r="JB204" s="64">
        <f t="shared" si="101"/>
        <v>645</v>
      </c>
      <c r="JC204" s="64">
        <f t="shared" si="101"/>
        <v>458974</v>
      </c>
      <c r="JD204" s="64">
        <f t="shared" si="101"/>
        <v>1300</v>
      </c>
      <c r="JE204" s="64">
        <f t="shared" si="101"/>
        <v>28128</v>
      </c>
      <c r="JF204" s="64">
        <f t="shared" si="101"/>
        <v>9131</v>
      </c>
      <c r="JG204" s="64">
        <f t="shared" si="101"/>
        <v>2812</v>
      </c>
      <c r="JH204" s="64">
        <f t="shared" si="101"/>
        <v>57197</v>
      </c>
      <c r="JI204" s="64">
        <f t="shared" si="101"/>
        <v>335207</v>
      </c>
      <c r="JJ204" s="64">
        <f t="shared" si="101"/>
        <v>172577</v>
      </c>
      <c r="JK204" s="64">
        <f t="shared" si="101"/>
        <v>210672</v>
      </c>
      <c r="JL204" s="64">
        <f t="shared" si="101"/>
        <v>147561</v>
      </c>
      <c r="JM204" s="64">
        <f t="shared" si="101"/>
        <v>184978</v>
      </c>
      <c r="JN204" s="64">
        <f t="shared" si="101"/>
        <v>159826</v>
      </c>
      <c r="JO204" s="64">
        <f t="shared" si="101"/>
        <v>297803</v>
      </c>
      <c r="JP204" s="64">
        <f t="shared" si="101"/>
        <v>229232</v>
      </c>
      <c r="JQ204" s="64">
        <f t="shared" si="101"/>
        <v>202802</v>
      </c>
      <c r="JR204" s="64">
        <f t="shared" si="101"/>
        <v>145083</v>
      </c>
      <c r="JS204" s="64">
        <f t="shared" si="101"/>
        <v>231374</v>
      </c>
      <c r="JT204" s="64">
        <f t="shared" si="101"/>
        <v>206401</v>
      </c>
      <c r="JU204" s="64">
        <f t="shared" si="101"/>
        <v>299006</v>
      </c>
      <c r="JV204" s="64">
        <f t="shared" si="101"/>
        <v>221268</v>
      </c>
      <c r="JW204" s="64">
        <f t="shared" si="101"/>
        <v>178636</v>
      </c>
      <c r="JX204" s="64">
        <f t="shared" si="101"/>
        <v>3638</v>
      </c>
      <c r="JY204" s="64">
        <f t="shared" si="101"/>
        <v>93</v>
      </c>
      <c r="JZ204" s="64">
        <f t="shared" si="101"/>
        <v>140</v>
      </c>
      <c r="KA204" s="64">
        <f t="shared" si="101"/>
        <v>66141</v>
      </c>
      <c r="KB204" s="64">
        <f t="shared" si="101"/>
        <v>40384</v>
      </c>
      <c r="KC204" s="64">
        <f t="shared" si="101"/>
        <v>13484</v>
      </c>
      <c r="KD204" s="64">
        <f t="shared" si="101"/>
        <v>0</v>
      </c>
      <c r="KE204" s="64">
        <f t="shared" si="101"/>
        <v>167911</v>
      </c>
      <c r="KF204" s="64">
        <f t="shared" si="101"/>
        <v>111373</v>
      </c>
      <c r="KG204" s="64">
        <f t="shared" si="101"/>
        <v>23823</v>
      </c>
      <c r="KH204" s="64">
        <f t="shared" si="101"/>
        <v>500</v>
      </c>
      <c r="KI204" s="64">
        <f t="shared" si="101"/>
        <v>112570</v>
      </c>
      <c r="KJ204" s="64">
        <f t="shared" si="101"/>
        <v>141592</v>
      </c>
      <c r="KK204" s="64">
        <f t="shared" si="101"/>
        <v>0</v>
      </c>
      <c r="KL204" s="64">
        <f t="shared" si="101"/>
        <v>58440</v>
      </c>
      <c r="KM204" s="64">
        <f t="shared" si="101"/>
        <v>111284</v>
      </c>
      <c r="KN204" s="64">
        <f t="shared" si="101"/>
        <v>358408</v>
      </c>
      <c r="KO204" s="64">
        <f t="shared" si="101"/>
        <v>38422</v>
      </c>
      <c r="KP204" s="64">
        <f t="shared" si="101"/>
        <v>67843</v>
      </c>
      <c r="KQ204" s="64">
        <f t="shared" si="101"/>
        <v>223048</v>
      </c>
      <c r="KR204" s="64">
        <f t="shared" si="101"/>
        <v>4840</v>
      </c>
      <c r="KS204" s="64">
        <f t="shared" si="101"/>
        <v>0</v>
      </c>
      <c r="KT204" s="64">
        <f t="shared" si="101"/>
        <v>25621</v>
      </c>
      <c r="KU204" s="64">
        <f t="shared" si="101"/>
        <v>467</v>
      </c>
      <c r="KV204" s="64">
        <f t="shared" si="101"/>
        <v>57677</v>
      </c>
      <c r="KW204" s="64">
        <f t="shared" si="101"/>
        <v>0</v>
      </c>
      <c r="KX204" s="64">
        <f t="shared" si="101"/>
        <v>16997</v>
      </c>
      <c r="KY204" s="64">
        <f t="shared" si="101"/>
        <v>0</v>
      </c>
      <c r="KZ204" s="64">
        <f t="shared" si="101"/>
        <v>0</v>
      </c>
      <c r="LA204" s="64">
        <f t="shared" si="101"/>
        <v>68892</v>
      </c>
      <c r="LB204" s="64">
        <f t="shared" si="101"/>
        <v>46255</v>
      </c>
      <c r="LC204" s="64">
        <f t="shared" si="101"/>
        <v>25473</v>
      </c>
      <c r="LD204" s="64">
        <f t="shared" si="101"/>
        <v>0</v>
      </c>
      <c r="LE204" s="64">
        <f t="shared" si="101"/>
        <v>0</v>
      </c>
      <c r="LF204" s="64">
        <f t="shared" si="101"/>
        <v>1</v>
      </c>
      <c r="LG204" s="64">
        <f t="shared" si="101"/>
        <v>0</v>
      </c>
      <c r="LH204" s="64">
        <f t="shared" si="101"/>
        <v>115188</v>
      </c>
      <c r="LI204" s="64">
        <f t="shared" si="101"/>
        <v>18597</v>
      </c>
      <c r="LJ204" s="64">
        <f t="shared" si="101"/>
        <v>38741</v>
      </c>
      <c r="LK204" s="64">
        <f t="shared" ref="LK204:NV204" si="102">(LK22+LK40)</f>
        <v>0</v>
      </c>
      <c r="LL204" s="64">
        <f t="shared" si="102"/>
        <v>2994</v>
      </c>
      <c r="LM204" s="64">
        <f t="shared" si="102"/>
        <v>74741</v>
      </c>
      <c r="LN204" s="64">
        <f t="shared" si="102"/>
        <v>917</v>
      </c>
      <c r="LO204" s="64">
        <f t="shared" si="102"/>
        <v>20834</v>
      </c>
      <c r="LP204" s="64">
        <f t="shared" si="102"/>
        <v>332320</v>
      </c>
      <c r="LQ204" s="64">
        <f t="shared" si="102"/>
        <v>291976</v>
      </c>
      <c r="LR204" s="64">
        <f t="shared" si="102"/>
        <v>0</v>
      </c>
      <c r="LS204" s="64">
        <f t="shared" si="102"/>
        <v>444168</v>
      </c>
      <c r="LT204" s="64">
        <f t="shared" si="102"/>
        <v>319</v>
      </c>
      <c r="LU204" s="64">
        <f t="shared" si="102"/>
        <v>17705</v>
      </c>
      <c r="LV204" s="64">
        <f t="shared" si="102"/>
        <v>145442</v>
      </c>
      <c r="LW204" s="64">
        <f t="shared" si="102"/>
        <v>365</v>
      </c>
      <c r="LX204" s="64">
        <f t="shared" si="102"/>
        <v>50819</v>
      </c>
      <c r="LY204" s="64">
        <f t="shared" si="102"/>
        <v>3328</v>
      </c>
      <c r="LZ204" s="64">
        <f t="shared" si="102"/>
        <v>157953</v>
      </c>
      <c r="MA204" s="64">
        <f t="shared" si="102"/>
        <v>26971</v>
      </c>
      <c r="MB204" s="64">
        <f t="shared" si="102"/>
        <v>19801</v>
      </c>
      <c r="MC204" s="64">
        <f t="shared" si="102"/>
        <v>15944</v>
      </c>
      <c r="MD204" s="64">
        <f t="shared" si="102"/>
        <v>48252</v>
      </c>
      <c r="ME204" s="64">
        <f t="shared" si="102"/>
        <v>68220</v>
      </c>
      <c r="MF204" s="64">
        <f t="shared" si="102"/>
        <v>64580</v>
      </c>
      <c r="MG204" s="64">
        <f t="shared" si="102"/>
        <v>10449</v>
      </c>
      <c r="MH204" s="64">
        <f t="shared" si="102"/>
        <v>0</v>
      </c>
      <c r="MI204" s="64">
        <f t="shared" si="102"/>
        <v>0</v>
      </c>
      <c r="MJ204" s="64">
        <f t="shared" si="102"/>
        <v>0</v>
      </c>
      <c r="MK204" s="64">
        <f t="shared" si="102"/>
        <v>0</v>
      </c>
      <c r="ML204" s="64">
        <f t="shared" si="102"/>
        <v>97329</v>
      </c>
      <c r="MM204" s="64">
        <f t="shared" si="102"/>
        <v>2808</v>
      </c>
      <c r="MN204" s="64">
        <f t="shared" si="102"/>
        <v>90393</v>
      </c>
      <c r="MO204" s="64">
        <f t="shared" si="102"/>
        <v>57153</v>
      </c>
      <c r="MP204" s="64">
        <f t="shared" si="102"/>
        <v>31815</v>
      </c>
      <c r="MQ204" s="64">
        <f t="shared" si="102"/>
        <v>63977</v>
      </c>
      <c r="MR204" s="64">
        <f t="shared" si="102"/>
        <v>17374</v>
      </c>
      <c r="MS204" s="64">
        <f t="shared" si="102"/>
        <v>73210</v>
      </c>
      <c r="MT204" s="64">
        <f t="shared" si="102"/>
        <v>71127</v>
      </c>
      <c r="MU204" s="64">
        <f t="shared" si="102"/>
        <v>19243</v>
      </c>
      <c r="MV204" s="64">
        <f t="shared" si="102"/>
        <v>14365</v>
      </c>
      <c r="MW204" s="64">
        <f t="shared" si="102"/>
        <v>2673</v>
      </c>
      <c r="MX204" s="64">
        <f t="shared" si="102"/>
        <v>35592</v>
      </c>
      <c r="MY204" s="64">
        <f t="shared" si="102"/>
        <v>1</v>
      </c>
      <c r="MZ204" s="64">
        <f t="shared" si="102"/>
        <v>179816</v>
      </c>
      <c r="NA204" s="64">
        <f t="shared" si="102"/>
        <v>8589</v>
      </c>
      <c r="NB204" s="64">
        <f t="shared" si="102"/>
        <v>8273</v>
      </c>
      <c r="NC204" s="64">
        <f t="shared" si="102"/>
        <v>194266</v>
      </c>
      <c r="ND204" s="64">
        <f t="shared" si="102"/>
        <v>2773</v>
      </c>
      <c r="NE204" s="64">
        <f t="shared" si="102"/>
        <v>55075</v>
      </c>
      <c r="NF204" s="64">
        <f t="shared" si="102"/>
        <v>9083</v>
      </c>
      <c r="NG204" s="64">
        <f t="shared" si="102"/>
        <v>90638</v>
      </c>
      <c r="NH204" s="64">
        <f t="shared" si="102"/>
        <v>85738</v>
      </c>
      <c r="NI204" s="64">
        <f t="shared" si="102"/>
        <v>14176</v>
      </c>
      <c r="NJ204" s="64">
        <f t="shared" si="102"/>
        <v>1200</v>
      </c>
      <c r="NK204" s="64">
        <f t="shared" si="102"/>
        <v>867</v>
      </c>
      <c r="NL204" s="64">
        <f t="shared" si="102"/>
        <v>17919</v>
      </c>
      <c r="NM204" s="64">
        <f t="shared" si="102"/>
        <v>1881</v>
      </c>
      <c r="NN204" s="64">
        <f t="shared" si="102"/>
        <v>1237</v>
      </c>
      <c r="NO204" s="64">
        <f t="shared" si="102"/>
        <v>0</v>
      </c>
      <c r="NP204" s="64">
        <f t="shared" si="102"/>
        <v>1</v>
      </c>
      <c r="NQ204" s="64">
        <f t="shared" si="102"/>
        <v>106990</v>
      </c>
      <c r="NR204" s="64">
        <f t="shared" si="102"/>
        <v>843</v>
      </c>
      <c r="NS204" s="64">
        <f t="shared" si="102"/>
        <v>7543</v>
      </c>
      <c r="NT204" s="64">
        <f t="shared" si="102"/>
        <v>2616</v>
      </c>
      <c r="NU204" s="64">
        <f t="shared" si="102"/>
        <v>253832</v>
      </c>
      <c r="NV204" s="64">
        <f t="shared" si="102"/>
        <v>77130</v>
      </c>
      <c r="NW204" s="64">
        <f t="shared" ref="NW204:OU204" si="103">(NW22+NW40)</f>
        <v>98006</v>
      </c>
      <c r="NX204" s="64">
        <f t="shared" si="103"/>
        <v>35786</v>
      </c>
      <c r="NY204" s="64">
        <f t="shared" si="103"/>
        <v>351</v>
      </c>
      <c r="NZ204" s="64">
        <f t="shared" si="103"/>
        <v>40860</v>
      </c>
      <c r="OA204" s="64">
        <f t="shared" si="103"/>
        <v>160015</v>
      </c>
      <c r="OB204" s="64">
        <f t="shared" si="103"/>
        <v>193616</v>
      </c>
      <c r="OC204" s="64">
        <f t="shared" si="103"/>
        <v>84863</v>
      </c>
      <c r="OD204" s="64">
        <f t="shared" si="103"/>
        <v>195</v>
      </c>
      <c r="OE204" s="64">
        <f t="shared" si="103"/>
        <v>58550</v>
      </c>
      <c r="OF204" s="64">
        <f t="shared" si="103"/>
        <v>54188</v>
      </c>
      <c r="OG204" s="64">
        <f t="shared" si="103"/>
        <v>162344</v>
      </c>
      <c r="OH204" s="64">
        <f t="shared" si="103"/>
        <v>40598</v>
      </c>
      <c r="OI204" s="64">
        <f t="shared" si="103"/>
        <v>13451</v>
      </c>
      <c r="OJ204" s="64">
        <f t="shared" si="103"/>
        <v>31407</v>
      </c>
      <c r="OK204" s="64">
        <f t="shared" si="103"/>
        <v>21274</v>
      </c>
      <c r="OL204" s="64">
        <f t="shared" si="103"/>
        <v>4000</v>
      </c>
      <c r="OM204" s="64">
        <f t="shared" si="103"/>
        <v>1524</v>
      </c>
      <c r="ON204" s="64">
        <f t="shared" si="103"/>
        <v>350</v>
      </c>
      <c r="OO204" s="64">
        <f t="shared" si="103"/>
        <v>204149</v>
      </c>
      <c r="OP204" s="64">
        <f t="shared" si="103"/>
        <v>2425</v>
      </c>
      <c r="OQ204" s="64">
        <f t="shared" si="103"/>
        <v>95014</v>
      </c>
      <c r="OR204" s="64">
        <f t="shared" si="103"/>
        <v>34170</v>
      </c>
      <c r="OS204" s="64">
        <f t="shared" si="103"/>
        <v>101976</v>
      </c>
      <c r="OT204" s="64">
        <f t="shared" si="103"/>
        <v>4855</v>
      </c>
      <c r="OU204" s="64">
        <f t="shared" si="103"/>
        <v>3</v>
      </c>
      <c r="OV204" s="176"/>
      <c r="OW204" s="64">
        <f t="shared" ref="OW204" si="104">(OW22+OW40)</f>
        <v>43594220</v>
      </c>
      <c r="OX204" s="6"/>
      <c r="OY204" s="153"/>
      <c r="OZ204" s="6"/>
      <c r="PA204" s="146"/>
      <c r="PB204" s="146"/>
      <c r="PC204" s="146"/>
      <c r="PD204" s="146"/>
      <c r="PE204" s="146"/>
      <c r="PF204" s="146"/>
      <c r="PG204" s="146"/>
      <c r="PH204" s="146"/>
      <c r="PI204" s="146"/>
      <c r="PJ204" s="146"/>
      <c r="PK204" s="146"/>
      <c r="PL204" s="146"/>
      <c r="PM204" s="146"/>
      <c r="PN204" s="146"/>
      <c r="PO204" s="146"/>
      <c r="PP204" s="146"/>
      <c r="PQ204" s="146"/>
      <c r="PR204" s="146"/>
      <c r="PS204" s="146"/>
      <c r="PT204" s="146"/>
      <c r="PU204" s="146"/>
    </row>
    <row r="205" spans="1:438" ht="17">
      <c r="A205" s="88" t="s">
        <v>1331</v>
      </c>
      <c r="B205" s="64">
        <f>B204/B9</f>
        <v>54.551724137931032</v>
      </c>
      <c r="C205" s="64">
        <f t="shared" ref="C205:BN205" si="105">C204/C9</f>
        <v>137.91381668946647</v>
      </c>
      <c r="D205" s="64">
        <f t="shared" si="105"/>
        <v>46.22608695652174</v>
      </c>
      <c r="E205" s="64">
        <f t="shared" si="105"/>
        <v>203.90808823529412</v>
      </c>
      <c r="F205" s="64">
        <f t="shared" si="105"/>
        <v>117.01195219123505</v>
      </c>
      <c r="G205" s="64">
        <f t="shared" si="105"/>
        <v>154.92483349191247</v>
      </c>
      <c r="H205" s="64">
        <f t="shared" si="105"/>
        <v>0</v>
      </c>
      <c r="I205" s="64">
        <f t="shared" si="105"/>
        <v>26.923664122137403</v>
      </c>
      <c r="J205" s="64">
        <f t="shared" si="105"/>
        <v>0</v>
      </c>
      <c r="K205" s="64">
        <f t="shared" si="105"/>
        <v>8.4888888888888889</v>
      </c>
      <c r="L205" s="64">
        <f t="shared" si="105"/>
        <v>141.35277777777779</v>
      </c>
      <c r="M205" s="64">
        <f t="shared" si="105"/>
        <v>0.52572706935123048</v>
      </c>
      <c r="N205" s="64">
        <f t="shared" si="105"/>
        <v>458.79</v>
      </c>
      <c r="O205" s="64">
        <f t="shared" si="105"/>
        <v>71.900000000000006</v>
      </c>
      <c r="P205" s="64">
        <f t="shared" si="105"/>
        <v>770.5454545454545</v>
      </c>
      <c r="Q205" s="64">
        <f t="shared" si="105"/>
        <v>3.8487394957983194</v>
      </c>
      <c r="R205" s="64">
        <f t="shared" si="105"/>
        <v>243.9652996845426</v>
      </c>
      <c r="S205" s="64">
        <f t="shared" si="105"/>
        <v>91.005161290322576</v>
      </c>
      <c r="T205" s="64">
        <f t="shared" si="105"/>
        <v>382.1611570247934</v>
      </c>
      <c r="U205" s="64">
        <f t="shared" si="105"/>
        <v>429.79891304347825</v>
      </c>
      <c r="V205" s="64">
        <f t="shared" si="105"/>
        <v>374.1201413427562</v>
      </c>
      <c r="W205" s="64">
        <f t="shared" si="105"/>
        <v>522.54393305439328</v>
      </c>
      <c r="X205" s="64">
        <f t="shared" si="105"/>
        <v>357.8694029850746</v>
      </c>
      <c r="Y205" s="64">
        <f t="shared" si="105"/>
        <v>380.18541666666664</v>
      </c>
      <c r="Z205" s="64">
        <f t="shared" si="105"/>
        <v>377.25450901803606</v>
      </c>
      <c r="AA205" s="64">
        <f t="shared" si="105"/>
        <v>362.16312056737587</v>
      </c>
      <c r="AB205" s="64">
        <f t="shared" si="105"/>
        <v>361.31125827814571</v>
      </c>
      <c r="AC205" s="64">
        <f t="shared" si="105"/>
        <v>361.7717948717949</v>
      </c>
      <c r="AD205" s="64">
        <f t="shared" si="105"/>
        <v>177.40557612720539</v>
      </c>
      <c r="AE205" s="64">
        <f t="shared" si="105"/>
        <v>138.95240187463386</v>
      </c>
      <c r="AF205" s="64">
        <f t="shared" si="105"/>
        <v>384.17299578059072</v>
      </c>
      <c r="AG205" s="64">
        <f t="shared" si="105"/>
        <v>151.23552123552125</v>
      </c>
      <c r="AH205" s="64">
        <f t="shared" si="105"/>
        <v>169.99591836734695</v>
      </c>
      <c r="AI205" s="64">
        <f t="shared" si="105"/>
        <v>166.85192697768764</v>
      </c>
      <c r="AJ205" s="64">
        <f t="shared" si="105"/>
        <v>201.83333333333334</v>
      </c>
      <c r="AK205" s="64">
        <f t="shared" si="105"/>
        <v>161.28627450980392</v>
      </c>
      <c r="AL205" s="64">
        <f t="shared" si="105"/>
        <v>166.3849765258216</v>
      </c>
      <c r="AM205" s="64">
        <f t="shared" si="105"/>
        <v>142.10649350649351</v>
      </c>
      <c r="AN205" s="64">
        <f t="shared" si="105"/>
        <v>176.5358910891089</v>
      </c>
      <c r="AO205" s="64">
        <f t="shared" si="105"/>
        <v>182.69456066945608</v>
      </c>
      <c r="AP205" s="64">
        <f t="shared" si="105"/>
        <v>195.6905737704918</v>
      </c>
      <c r="AQ205" s="64">
        <f t="shared" si="105"/>
        <v>171.57750759878419</v>
      </c>
      <c r="AR205" s="64">
        <f t="shared" si="105"/>
        <v>136.35934664246824</v>
      </c>
      <c r="AS205" s="64">
        <f t="shared" si="105"/>
        <v>197.35760171306211</v>
      </c>
      <c r="AT205" s="64">
        <f t="shared" si="105"/>
        <v>116.12275862068965</v>
      </c>
      <c r="AU205" s="64">
        <f t="shared" si="105"/>
        <v>160.375</v>
      </c>
      <c r="AV205" s="64">
        <f t="shared" si="105"/>
        <v>227.45119305856832</v>
      </c>
      <c r="AW205" s="64">
        <f t="shared" si="105"/>
        <v>95.01418439716312</v>
      </c>
      <c r="AX205" s="64">
        <f t="shared" si="105"/>
        <v>219.58769931662871</v>
      </c>
      <c r="AY205" s="64">
        <f t="shared" si="105"/>
        <v>138.39847715736042</v>
      </c>
      <c r="AZ205" s="64">
        <f t="shared" si="105"/>
        <v>143.59068627450981</v>
      </c>
      <c r="BA205" s="64">
        <f t="shared" si="105"/>
        <v>161.95436241610739</v>
      </c>
      <c r="BB205" s="64">
        <f t="shared" si="105"/>
        <v>1.282051282051282E-2</v>
      </c>
      <c r="BC205" s="64">
        <f t="shared" si="105"/>
        <v>8.2644628099173556E-3</v>
      </c>
      <c r="BD205" s="64">
        <f t="shared" si="105"/>
        <v>2.0491803278688526E-3</v>
      </c>
      <c r="BE205" s="64">
        <f t="shared" si="105"/>
        <v>3.5971223021582736E-3</v>
      </c>
      <c r="BF205" s="64">
        <f t="shared" si="105"/>
        <v>2.1598272138228943E-3</v>
      </c>
      <c r="BG205" s="64">
        <f t="shared" si="105"/>
        <v>3.0395136778115501E-3</v>
      </c>
      <c r="BH205" s="64">
        <f t="shared" si="105"/>
        <v>386.81720430107526</v>
      </c>
      <c r="BI205" s="64">
        <f t="shared" si="105"/>
        <v>218.27619047619046</v>
      </c>
      <c r="BJ205" s="64">
        <f t="shared" si="105"/>
        <v>26.870419543281997</v>
      </c>
      <c r="BK205" s="64">
        <f t="shared" si="105"/>
        <v>220.72126054150021</v>
      </c>
      <c r="BL205" s="64">
        <f t="shared" si="105"/>
        <v>656.47787610619469</v>
      </c>
      <c r="BM205" s="64">
        <f t="shared" si="105"/>
        <v>464.77941176470586</v>
      </c>
      <c r="BN205" s="64">
        <f t="shared" si="105"/>
        <v>136.06578947368422</v>
      </c>
      <c r="BO205" s="64">
        <f t="shared" ref="BO205:DZ205" si="106">BO204/BO9</f>
        <v>6.1067615658362993</v>
      </c>
      <c r="BP205" s="64">
        <f t="shared" si="106"/>
        <v>155.54585152838428</v>
      </c>
      <c r="BQ205" s="64">
        <f t="shared" si="106"/>
        <v>408.15361445783134</v>
      </c>
      <c r="BR205" s="64">
        <f t="shared" si="106"/>
        <v>283.06936416184971</v>
      </c>
      <c r="BS205" s="64">
        <f t="shared" si="106"/>
        <v>159.84818481848185</v>
      </c>
      <c r="BT205" s="64">
        <f t="shared" si="106"/>
        <v>168.8671875</v>
      </c>
      <c r="BU205" s="64">
        <f t="shared" si="106"/>
        <v>212.05994550408718</v>
      </c>
      <c r="BV205" s="64">
        <f t="shared" si="106"/>
        <v>159.73355263157896</v>
      </c>
      <c r="BW205" s="64">
        <f t="shared" si="106"/>
        <v>155.57057057057057</v>
      </c>
      <c r="BX205" s="64">
        <f t="shared" si="106"/>
        <v>162.30000000000001</v>
      </c>
      <c r="BY205" s="64">
        <f t="shared" si="106"/>
        <v>476.80097087378641</v>
      </c>
      <c r="BZ205" s="64">
        <f t="shared" si="106"/>
        <v>1392.1148325358852</v>
      </c>
      <c r="CA205" s="64">
        <f t="shared" si="106"/>
        <v>1417.5767918088736</v>
      </c>
      <c r="CB205" s="64">
        <f t="shared" si="106"/>
        <v>350.56578947368422</v>
      </c>
      <c r="CC205" s="64">
        <f t="shared" si="106"/>
        <v>7.4074074074074074</v>
      </c>
      <c r="CD205" s="64">
        <f t="shared" si="106"/>
        <v>374.60194174757282</v>
      </c>
      <c r="CE205" s="64">
        <f t="shared" si="106"/>
        <v>178.14841849148419</v>
      </c>
      <c r="CF205" s="64">
        <f t="shared" si="106"/>
        <v>81.158908507223117</v>
      </c>
      <c r="CG205" s="64">
        <f t="shared" si="106"/>
        <v>135.90425531914894</v>
      </c>
      <c r="CH205" s="64">
        <f t="shared" si="106"/>
        <v>1152.3523693803158</v>
      </c>
      <c r="CI205" s="64">
        <f t="shared" si="106"/>
        <v>758.38604143947657</v>
      </c>
      <c r="CJ205" s="64">
        <f t="shared" si="106"/>
        <v>903.03988603988603</v>
      </c>
      <c r="CK205" s="64">
        <f t="shared" si="106"/>
        <v>926.17060810810813</v>
      </c>
      <c r="CL205" s="64">
        <f t="shared" si="106"/>
        <v>890.18181818181813</v>
      </c>
      <c r="CM205" s="64">
        <f t="shared" si="106"/>
        <v>1094.9255172413793</v>
      </c>
      <c r="CN205" s="64">
        <f t="shared" si="106"/>
        <v>1977.9532710280373</v>
      </c>
      <c r="CO205" s="64">
        <f t="shared" si="106"/>
        <v>1265.3614457831325</v>
      </c>
      <c r="CP205" s="64">
        <f t="shared" si="106"/>
        <v>1261.2837127845885</v>
      </c>
      <c r="CQ205" s="64">
        <f t="shared" si="106"/>
        <v>1036.3147540983607</v>
      </c>
      <c r="CR205" s="64">
        <f t="shared" si="106"/>
        <v>1080.7125925925925</v>
      </c>
      <c r="CS205" s="64">
        <f t="shared" si="106"/>
        <v>851.6286008230453</v>
      </c>
      <c r="CT205" s="64">
        <f t="shared" si="106"/>
        <v>1017.5327635327635</v>
      </c>
      <c r="CU205" s="64">
        <f t="shared" si="106"/>
        <v>1000.7629139072848</v>
      </c>
      <c r="CV205" s="64">
        <f t="shared" si="106"/>
        <v>1097.583647798742</v>
      </c>
      <c r="CW205" s="64">
        <f t="shared" si="106"/>
        <v>1144.758691206544</v>
      </c>
      <c r="CX205" s="64">
        <f t="shared" si="106"/>
        <v>1147.4911504424779</v>
      </c>
      <c r="CY205" s="64">
        <f t="shared" si="106"/>
        <v>973.41573033707868</v>
      </c>
      <c r="CZ205" s="64">
        <f t="shared" si="106"/>
        <v>793.82982171799028</v>
      </c>
      <c r="DA205" s="64">
        <f t="shared" si="106"/>
        <v>1388.2059259259258</v>
      </c>
      <c r="DB205" s="64">
        <f t="shared" si="106"/>
        <v>1184.127478753541</v>
      </c>
      <c r="DC205" s="64">
        <f t="shared" si="106"/>
        <v>1161.0271317829458</v>
      </c>
      <c r="DD205" s="64">
        <f t="shared" si="106"/>
        <v>339.83155080213902</v>
      </c>
      <c r="DE205" s="64">
        <f t="shared" si="106"/>
        <v>30.235111876075731</v>
      </c>
      <c r="DF205" s="64">
        <f t="shared" si="106"/>
        <v>606.45901639344265</v>
      </c>
      <c r="DG205" s="64">
        <f t="shared" si="106"/>
        <v>4.476404494382022</v>
      </c>
      <c r="DH205" s="64">
        <f t="shared" si="106"/>
        <v>195.01345291479819</v>
      </c>
      <c r="DI205" s="64">
        <f t="shared" si="106"/>
        <v>12.140425531914893</v>
      </c>
      <c r="DJ205" s="64">
        <f t="shared" si="106"/>
        <v>342.26470588235293</v>
      </c>
      <c r="DK205" s="64">
        <f t="shared" si="106"/>
        <v>126.62273901808786</v>
      </c>
      <c r="DL205" s="64">
        <f t="shared" si="106"/>
        <v>235.02013422818791</v>
      </c>
      <c r="DM205" s="64">
        <f t="shared" si="106"/>
        <v>4.4218106995884776</v>
      </c>
      <c r="DN205" s="64">
        <f t="shared" si="106"/>
        <v>184.57507987220447</v>
      </c>
      <c r="DO205" s="64">
        <f t="shared" si="106"/>
        <v>58.70192307692308</v>
      </c>
      <c r="DP205" s="64">
        <f t="shared" si="106"/>
        <v>1.8450184501845018E-3</v>
      </c>
      <c r="DQ205" s="64">
        <f t="shared" si="106"/>
        <v>174.54113924050634</v>
      </c>
      <c r="DR205" s="64">
        <f t="shared" si="106"/>
        <v>612.10112359550567</v>
      </c>
      <c r="DS205" s="64">
        <f t="shared" si="106"/>
        <v>556.531914893617</v>
      </c>
      <c r="DT205" s="64">
        <f t="shared" si="106"/>
        <v>1.2884160756501182</v>
      </c>
      <c r="DU205" s="64">
        <f t="shared" si="106"/>
        <v>216.28506787330318</v>
      </c>
      <c r="DV205" s="64">
        <f t="shared" si="106"/>
        <v>250.15151515151516</v>
      </c>
      <c r="DW205" s="64">
        <f t="shared" si="106"/>
        <v>112.59281437125749</v>
      </c>
      <c r="DX205" s="64">
        <f t="shared" si="106"/>
        <v>72.199546485260768</v>
      </c>
      <c r="DY205" s="64">
        <f t="shared" si="106"/>
        <v>13.173584905660377</v>
      </c>
      <c r="DZ205" s="64">
        <f t="shared" si="106"/>
        <v>0.57161803713527848</v>
      </c>
      <c r="EA205" s="64">
        <f t="shared" ref="EA205:GL205" si="107">EA204/EA9</f>
        <v>0.46363636363636362</v>
      </c>
      <c r="EB205" s="64">
        <f t="shared" si="107"/>
        <v>1403.9136904761904</v>
      </c>
      <c r="EC205" s="64">
        <f t="shared" si="107"/>
        <v>16.878873239436619</v>
      </c>
      <c r="ED205" s="64">
        <f t="shared" si="107"/>
        <v>9.8039215686274508E-2</v>
      </c>
      <c r="EE205" s="64">
        <f t="shared" si="107"/>
        <v>0.79596977329974816</v>
      </c>
      <c r="EF205" s="64">
        <f t="shared" si="107"/>
        <v>122.77664974619289</v>
      </c>
      <c r="EG205" s="64">
        <f t="shared" si="107"/>
        <v>708.88571428571424</v>
      </c>
      <c r="EH205" s="64">
        <f t="shared" si="107"/>
        <v>127.55778894472361</v>
      </c>
      <c r="EI205" s="64">
        <f t="shared" si="107"/>
        <v>30.256880733944953</v>
      </c>
      <c r="EJ205" s="64">
        <f t="shared" si="107"/>
        <v>102.61111111111111</v>
      </c>
      <c r="EK205" s="64">
        <f t="shared" si="107"/>
        <v>61.967948717948715</v>
      </c>
      <c r="EL205" s="64">
        <f t="shared" si="107"/>
        <v>22.774193548387096</v>
      </c>
      <c r="EM205" s="64">
        <f t="shared" si="107"/>
        <v>476.26909090909089</v>
      </c>
      <c r="EN205" s="64">
        <f t="shared" si="107"/>
        <v>0.29013539651837522</v>
      </c>
      <c r="EO205" s="64">
        <f t="shared" si="107"/>
        <v>2.2693452380952381</v>
      </c>
      <c r="EP205" s="64">
        <f t="shared" si="107"/>
        <v>0.15669515669515668</v>
      </c>
      <c r="EQ205" s="64">
        <f t="shared" si="107"/>
        <v>0</v>
      </c>
      <c r="ER205" s="64">
        <f t="shared" si="107"/>
        <v>0.86705202312138729</v>
      </c>
      <c r="ES205" s="64">
        <f t="shared" si="107"/>
        <v>5.1058394160583944</v>
      </c>
      <c r="ET205" s="64">
        <f t="shared" si="107"/>
        <v>8.8384433962264151</v>
      </c>
      <c r="EU205" s="64">
        <f t="shared" si="107"/>
        <v>174.54189944134077</v>
      </c>
      <c r="EV205" s="64">
        <f t="shared" si="107"/>
        <v>22.489795918367346</v>
      </c>
      <c r="EW205" s="64">
        <f t="shared" si="107"/>
        <v>70.093301435406701</v>
      </c>
      <c r="EX205" s="64">
        <f t="shared" si="107"/>
        <v>91.458563535911608</v>
      </c>
      <c r="EY205" s="64">
        <f t="shared" si="107"/>
        <v>0</v>
      </c>
      <c r="EZ205" s="64">
        <f t="shared" si="107"/>
        <v>2.5104166666666665</v>
      </c>
      <c r="FA205" s="64">
        <f t="shared" si="107"/>
        <v>5.1892393320964754</v>
      </c>
      <c r="FB205" s="64">
        <f t="shared" si="107"/>
        <v>110.1859296482412</v>
      </c>
      <c r="FC205" s="64">
        <f t="shared" si="107"/>
        <v>29.323033707865168</v>
      </c>
      <c r="FD205" s="64">
        <f t="shared" si="107"/>
        <v>208.48663101604279</v>
      </c>
      <c r="FE205" s="64">
        <f t="shared" si="107"/>
        <v>41.473101265822784</v>
      </c>
      <c r="FF205" s="64">
        <f t="shared" si="107"/>
        <v>96.512396694214871</v>
      </c>
      <c r="FG205" s="64">
        <f t="shared" si="107"/>
        <v>9.6842105263157894</v>
      </c>
      <c r="FH205" s="64">
        <f t="shared" si="107"/>
        <v>240.59821428571428</v>
      </c>
      <c r="FI205" s="64">
        <f t="shared" si="107"/>
        <v>0</v>
      </c>
      <c r="FJ205" s="64">
        <f t="shared" si="107"/>
        <v>0</v>
      </c>
      <c r="FK205" s="64">
        <f t="shared" si="107"/>
        <v>0</v>
      </c>
      <c r="FL205" s="64">
        <f t="shared" si="107"/>
        <v>0.60483870967741937</v>
      </c>
      <c r="FM205" s="64">
        <f t="shared" si="107"/>
        <v>0</v>
      </c>
      <c r="FN205" s="64">
        <f t="shared" si="107"/>
        <v>0</v>
      </c>
      <c r="FO205" s="64">
        <f t="shared" si="107"/>
        <v>0</v>
      </c>
      <c r="FP205" s="64">
        <f t="shared" si="107"/>
        <v>0</v>
      </c>
      <c r="FQ205" s="64">
        <f t="shared" si="107"/>
        <v>0</v>
      </c>
      <c r="FR205" s="64">
        <f t="shared" si="107"/>
        <v>0</v>
      </c>
      <c r="FS205" s="64">
        <f t="shared" si="107"/>
        <v>22.401408450704224</v>
      </c>
      <c r="FT205" s="64">
        <f t="shared" si="107"/>
        <v>218.82136894824708</v>
      </c>
      <c r="FU205" s="64">
        <f t="shared" si="107"/>
        <v>0</v>
      </c>
      <c r="FV205" s="64">
        <f t="shared" si="107"/>
        <v>130.15848944394887</v>
      </c>
      <c r="FW205" s="64">
        <f t="shared" si="107"/>
        <v>325.08282208588957</v>
      </c>
      <c r="FX205" s="64">
        <f t="shared" si="107"/>
        <v>375.34607645875252</v>
      </c>
      <c r="FY205" s="64">
        <f t="shared" si="107"/>
        <v>257.91755319148939</v>
      </c>
      <c r="FZ205" s="64">
        <f t="shared" si="107"/>
        <v>3907.5094339622642</v>
      </c>
      <c r="GA205" s="64">
        <f t="shared" si="107"/>
        <v>22.081250000000001</v>
      </c>
      <c r="GB205" s="64">
        <f t="shared" si="107"/>
        <v>161.51963746223564</v>
      </c>
      <c r="GC205" s="64">
        <f t="shared" si="107"/>
        <v>244.13286713286712</v>
      </c>
      <c r="GD205" s="64">
        <f t="shared" si="107"/>
        <v>5.8183716075156573</v>
      </c>
      <c r="GE205" s="64">
        <f t="shared" si="107"/>
        <v>0</v>
      </c>
      <c r="GF205" s="64">
        <f t="shared" si="107"/>
        <v>0</v>
      </c>
      <c r="GG205" s="64">
        <f t="shared" si="107"/>
        <v>41.572289156626503</v>
      </c>
      <c r="GH205" s="64">
        <f t="shared" si="107"/>
        <v>195.92354740061162</v>
      </c>
      <c r="GI205" s="64">
        <f t="shared" si="107"/>
        <v>0</v>
      </c>
      <c r="GJ205" s="64">
        <f t="shared" si="107"/>
        <v>1.1627906976744186E-2</v>
      </c>
      <c r="GK205" s="64">
        <f t="shared" si="107"/>
        <v>410.57746478873241</v>
      </c>
      <c r="GL205" s="64">
        <f t="shared" si="107"/>
        <v>0</v>
      </c>
      <c r="GM205" s="64">
        <f t="shared" ref="GM205:IX205" si="108">GM204/GM9</f>
        <v>866.96987087517937</v>
      </c>
      <c r="GN205" s="64">
        <f t="shared" si="108"/>
        <v>1198.344827586207</v>
      </c>
      <c r="GO205" s="64">
        <f t="shared" si="108"/>
        <v>189.55421686746988</v>
      </c>
      <c r="GP205" s="64">
        <f t="shared" si="108"/>
        <v>105.76433121019109</v>
      </c>
      <c r="GQ205" s="64">
        <f t="shared" si="108"/>
        <v>28.784982935153582</v>
      </c>
      <c r="GR205" s="64">
        <f t="shared" si="108"/>
        <v>469.93434343434342</v>
      </c>
      <c r="GS205" s="64">
        <f t="shared" si="108"/>
        <v>19.577981651376145</v>
      </c>
      <c r="GT205" s="64">
        <f t="shared" si="108"/>
        <v>388.34221311475409</v>
      </c>
      <c r="GU205" s="64">
        <f t="shared" si="108"/>
        <v>1.9493177387914229E-3</v>
      </c>
      <c r="GV205" s="64">
        <f t="shared" si="108"/>
        <v>198.56696935300795</v>
      </c>
      <c r="GW205" s="64">
        <f t="shared" si="108"/>
        <v>14.084507042253522</v>
      </c>
      <c r="GX205" s="64">
        <f t="shared" si="108"/>
        <v>9.2489451476793256</v>
      </c>
      <c r="GY205" s="64">
        <f t="shared" si="108"/>
        <v>6.8852459016393439</v>
      </c>
      <c r="GZ205" s="64">
        <f t="shared" si="108"/>
        <v>23.695035460992909</v>
      </c>
      <c r="HA205" s="64">
        <f t="shared" si="108"/>
        <v>10.260915867944622</v>
      </c>
      <c r="HB205" s="64">
        <f t="shared" si="108"/>
        <v>174.64545454545456</v>
      </c>
      <c r="HC205" s="64">
        <f t="shared" si="108"/>
        <v>448.10909090909092</v>
      </c>
      <c r="HD205" s="64">
        <f t="shared" si="108"/>
        <v>65.049295774647888</v>
      </c>
      <c r="HE205" s="64">
        <f t="shared" si="108"/>
        <v>0</v>
      </c>
      <c r="HF205" s="64">
        <f t="shared" si="108"/>
        <v>0</v>
      </c>
      <c r="HG205" s="64">
        <f t="shared" si="108"/>
        <v>0</v>
      </c>
      <c r="HH205" s="64">
        <f t="shared" si="108"/>
        <v>21.663366336633665</v>
      </c>
      <c r="HI205" s="64">
        <f t="shared" si="108"/>
        <v>37.952646239554319</v>
      </c>
      <c r="HJ205" s="64">
        <f t="shared" si="108"/>
        <v>19.85355648535565</v>
      </c>
      <c r="HK205" s="64">
        <f t="shared" si="108"/>
        <v>30.953033268101763</v>
      </c>
      <c r="HL205" s="64">
        <f t="shared" si="108"/>
        <v>3.556451612903226</v>
      </c>
      <c r="HM205" s="64">
        <f t="shared" si="108"/>
        <v>24.936893203883496</v>
      </c>
      <c r="HN205" s="64">
        <f t="shared" si="108"/>
        <v>15.981981981981981</v>
      </c>
      <c r="HO205" s="64">
        <f t="shared" si="108"/>
        <v>9.3667512690355323</v>
      </c>
      <c r="HP205" s="64">
        <f t="shared" si="108"/>
        <v>15.630952380952381</v>
      </c>
      <c r="HQ205" s="64">
        <f t="shared" si="108"/>
        <v>39.758835758835758</v>
      </c>
      <c r="HR205" s="64">
        <f t="shared" si="108"/>
        <v>19.918518518518518</v>
      </c>
      <c r="HS205" s="64">
        <f t="shared" si="108"/>
        <v>40.575916230366495</v>
      </c>
      <c r="HT205" s="64">
        <f t="shared" si="108"/>
        <v>165.184165232358</v>
      </c>
      <c r="HU205" s="64">
        <f t="shared" si="108"/>
        <v>34.339378238341972</v>
      </c>
      <c r="HV205" s="64">
        <f t="shared" si="108"/>
        <v>69.358974358974365</v>
      </c>
      <c r="HW205" s="64">
        <f t="shared" si="108"/>
        <v>2.4832214765100673</v>
      </c>
      <c r="HX205" s="64">
        <f t="shared" si="108"/>
        <v>11.932178932178932</v>
      </c>
      <c r="HY205" s="64">
        <f t="shared" si="108"/>
        <v>180.66071428571428</v>
      </c>
      <c r="HZ205" s="64">
        <f t="shared" si="108"/>
        <v>208.1904761904762</v>
      </c>
      <c r="IA205" s="64">
        <f t="shared" si="108"/>
        <v>784.87761194029849</v>
      </c>
      <c r="IB205" s="64">
        <f t="shared" si="108"/>
        <v>16.225490196078432</v>
      </c>
      <c r="IC205" s="64">
        <f t="shared" si="108"/>
        <v>1363.9545454545455</v>
      </c>
      <c r="ID205" s="64">
        <f t="shared" si="108"/>
        <v>1955.8620689655172</v>
      </c>
      <c r="IE205" s="64">
        <f t="shared" si="108"/>
        <v>0</v>
      </c>
      <c r="IF205" s="64">
        <f t="shared" si="108"/>
        <v>13.634831460674157</v>
      </c>
      <c r="IG205" s="64">
        <f t="shared" si="108"/>
        <v>70.588235294117652</v>
      </c>
      <c r="IH205" s="64">
        <f t="shared" si="108"/>
        <v>190.68381430363866</v>
      </c>
      <c r="II205" s="64">
        <f t="shared" si="108"/>
        <v>487.2037037037037</v>
      </c>
      <c r="IJ205" s="64">
        <f t="shared" si="108"/>
        <v>336.3425414364641</v>
      </c>
      <c r="IK205" s="64">
        <f t="shared" si="108"/>
        <v>292.37254901960785</v>
      </c>
      <c r="IL205" s="64">
        <f t="shared" si="108"/>
        <v>471.05142857142857</v>
      </c>
      <c r="IM205" s="64">
        <f t="shared" si="108"/>
        <v>46.5</v>
      </c>
      <c r="IN205" s="64">
        <f t="shared" si="108"/>
        <v>365.42290748898677</v>
      </c>
      <c r="IO205" s="64">
        <f t="shared" si="108"/>
        <v>191.72727272727272</v>
      </c>
      <c r="IP205" s="64">
        <f t="shared" si="108"/>
        <v>452.97892271662761</v>
      </c>
      <c r="IQ205" s="64">
        <f t="shared" si="108"/>
        <v>446.72861356932151</v>
      </c>
      <c r="IR205" s="64">
        <f t="shared" si="108"/>
        <v>145.06395348837211</v>
      </c>
      <c r="IS205" s="64">
        <f t="shared" si="108"/>
        <v>438.7659574468085</v>
      </c>
      <c r="IT205" s="64">
        <f t="shared" si="108"/>
        <v>426.54494382022472</v>
      </c>
      <c r="IU205" s="64">
        <f t="shared" si="108"/>
        <v>678.07801418439715</v>
      </c>
      <c r="IV205" s="64">
        <f t="shared" si="108"/>
        <v>115.2280701754386</v>
      </c>
      <c r="IW205" s="64">
        <f t="shared" si="108"/>
        <v>0</v>
      </c>
      <c r="IX205" s="64">
        <f t="shared" si="108"/>
        <v>0</v>
      </c>
      <c r="IY205" s="64">
        <f t="shared" ref="IY205:LJ205" si="109">IY204/IY9</f>
        <v>838.8</v>
      </c>
      <c r="IZ205" s="64">
        <f t="shared" si="109"/>
        <v>23.611650485436893</v>
      </c>
      <c r="JA205" s="64">
        <f t="shared" si="109"/>
        <v>155.53281853281854</v>
      </c>
      <c r="JB205" s="64">
        <f t="shared" si="109"/>
        <v>4.8863636363636367</v>
      </c>
      <c r="JC205" s="64">
        <f t="shared" si="109"/>
        <v>351.43491577335374</v>
      </c>
      <c r="JD205" s="64">
        <f t="shared" si="109"/>
        <v>11.206896551724139</v>
      </c>
      <c r="JE205" s="64">
        <f t="shared" si="109"/>
        <v>40.413793103448278</v>
      </c>
      <c r="JF205" s="64">
        <f t="shared" si="109"/>
        <v>12.629322268326417</v>
      </c>
      <c r="JG205" s="64">
        <f t="shared" si="109"/>
        <v>7.9211267605633804</v>
      </c>
      <c r="JH205" s="64">
        <f t="shared" si="109"/>
        <v>330.61849710982659</v>
      </c>
      <c r="JI205" s="64">
        <f t="shared" si="109"/>
        <v>267.73722044728436</v>
      </c>
      <c r="JJ205" s="64">
        <f t="shared" si="109"/>
        <v>159.4981515711645</v>
      </c>
      <c r="JK205" s="64">
        <f t="shared" si="109"/>
        <v>175.70642201834863</v>
      </c>
      <c r="JL205" s="64">
        <f t="shared" si="109"/>
        <v>251.81058020477815</v>
      </c>
      <c r="JM205" s="64">
        <f t="shared" si="109"/>
        <v>185.16316316316318</v>
      </c>
      <c r="JN205" s="64">
        <f t="shared" si="109"/>
        <v>142.19395017793593</v>
      </c>
      <c r="JO205" s="64">
        <f t="shared" si="109"/>
        <v>257.17012089810015</v>
      </c>
      <c r="JP205" s="64">
        <f t="shared" si="109"/>
        <v>302.41688654353561</v>
      </c>
      <c r="JQ205" s="64">
        <f t="shared" si="109"/>
        <v>173.33504273504275</v>
      </c>
      <c r="JR205" s="64">
        <f t="shared" si="109"/>
        <v>246.73979591836735</v>
      </c>
      <c r="JS205" s="64">
        <f t="shared" si="109"/>
        <v>202.07336244541486</v>
      </c>
      <c r="JT205" s="64">
        <f t="shared" si="109"/>
        <v>179.01214223764094</v>
      </c>
      <c r="JU205" s="64">
        <f t="shared" si="109"/>
        <v>165.83804769828063</v>
      </c>
      <c r="JV205" s="64">
        <f t="shared" si="109"/>
        <v>192.74216027874564</v>
      </c>
      <c r="JW205" s="64">
        <f t="shared" si="109"/>
        <v>62.701298701298704</v>
      </c>
      <c r="JX205" s="64">
        <f t="shared" si="109"/>
        <v>45.475000000000001</v>
      </c>
      <c r="JY205" s="64">
        <f t="shared" si="109"/>
        <v>0.17127071823204421</v>
      </c>
      <c r="JZ205" s="64">
        <f t="shared" si="109"/>
        <v>7.7777777777777777</v>
      </c>
      <c r="KA205" s="64">
        <f t="shared" si="109"/>
        <v>324.22058823529414</v>
      </c>
      <c r="KB205" s="64">
        <f t="shared" si="109"/>
        <v>88.951541850220266</v>
      </c>
      <c r="KC205" s="64">
        <f t="shared" si="109"/>
        <v>53.296442687747039</v>
      </c>
      <c r="KD205" s="64">
        <f t="shared" si="109"/>
        <v>0</v>
      </c>
      <c r="KE205" s="64">
        <f t="shared" si="109"/>
        <v>352.01467505241089</v>
      </c>
      <c r="KF205" s="64">
        <f t="shared" si="109"/>
        <v>167.98340874811464</v>
      </c>
      <c r="KG205" s="64">
        <f t="shared" si="109"/>
        <v>129.47282608695653</v>
      </c>
      <c r="KH205" s="64">
        <f t="shared" si="109"/>
        <v>1.9920318725099602</v>
      </c>
      <c r="KI205" s="64">
        <f t="shared" si="109"/>
        <v>536.04761904761904</v>
      </c>
      <c r="KJ205" s="64">
        <f t="shared" si="109"/>
        <v>1415.92</v>
      </c>
      <c r="KK205" s="64">
        <f t="shared" si="109"/>
        <v>0</v>
      </c>
      <c r="KL205" s="64">
        <f t="shared" si="109"/>
        <v>394.86486486486484</v>
      </c>
      <c r="KM205" s="64">
        <f t="shared" si="109"/>
        <v>223.46184738955824</v>
      </c>
      <c r="KN205" s="64">
        <f t="shared" si="109"/>
        <v>740.51239669421489</v>
      </c>
      <c r="KO205" s="64">
        <f t="shared" si="109"/>
        <v>257.86577181208054</v>
      </c>
      <c r="KP205" s="64">
        <f t="shared" si="109"/>
        <v>249.42279411764707</v>
      </c>
      <c r="KQ205" s="64">
        <f t="shared" si="109"/>
        <v>527.30023640661943</v>
      </c>
      <c r="KR205" s="64">
        <f t="shared" si="109"/>
        <v>110</v>
      </c>
      <c r="KS205" s="64">
        <f t="shared" si="109"/>
        <v>0</v>
      </c>
      <c r="KT205" s="64">
        <f t="shared" si="109"/>
        <v>56.063457330415758</v>
      </c>
      <c r="KU205" s="64">
        <f t="shared" si="109"/>
        <v>3.0723684210526314</v>
      </c>
      <c r="KV205" s="64">
        <f t="shared" si="109"/>
        <v>216.0187265917603</v>
      </c>
      <c r="KW205" s="64">
        <f t="shared" si="109"/>
        <v>0</v>
      </c>
      <c r="KX205" s="64">
        <f t="shared" si="109"/>
        <v>111.82236842105263</v>
      </c>
      <c r="KY205" s="64">
        <f t="shared" si="109"/>
        <v>0</v>
      </c>
      <c r="KZ205" s="64">
        <f t="shared" si="109"/>
        <v>0</v>
      </c>
      <c r="LA205" s="64">
        <f t="shared" si="109"/>
        <v>299.53043478260872</v>
      </c>
      <c r="LB205" s="64">
        <f t="shared" si="109"/>
        <v>54.036214953271028</v>
      </c>
      <c r="LC205" s="64">
        <f t="shared" si="109"/>
        <v>54.197872340425533</v>
      </c>
      <c r="LD205" s="64">
        <f t="shared" si="109"/>
        <v>0</v>
      </c>
      <c r="LE205" s="64">
        <f t="shared" si="109"/>
        <v>0</v>
      </c>
      <c r="LF205" s="64">
        <f t="shared" si="109"/>
        <v>3.7174721189591076E-3</v>
      </c>
      <c r="LG205" s="64">
        <f t="shared" si="109"/>
        <v>0</v>
      </c>
      <c r="LH205" s="64">
        <f t="shared" si="109"/>
        <v>398.57439446366783</v>
      </c>
      <c r="LI205" s="64">
        <f t="shared" si="109"/>
        <v>126.51020408163265</v>
      </c>
      <c r="LJ205" s="64">
        <f t="shared" si="109"/>
        <v>32.720439189189186</v>
      </c>
      <c r="LK205" s="64">
        <f t="shared" ref="LK205:NV205" si="110">LK204/LK9</f>
        <v>0</v>
      </c>
      <c r="LL205" s="64">
        <f t="shared" si="110"/>
        <v>25.810344827586206</v>
      </c>
      <c r="LM205" s="64">
        <f t="shared" si="110"/>
        <v>231.39628482972137</v>
      </c>
      <c r="LN205" s="64">
        <f t="shared" si="110"/>
        <v>11.60759493670886</v>
      </c>
      <c r="LO205" s="64">
        <f t="shared" si="110"/>
        <v>28.93611111111111</v>
      </c>
      <c r="LP205" s="64">
        <f t="shared" si="110"/>
        <v>129.15662650602408</v>
      </c>
      <c r="LQ205" s="64">
        <f t="shared" si="110"/>
        <v>999.91780821917803</v>
      </c>
      <c r="LR205" s="64">
        <f t="shared" si="110"/>
        <v>0</v>
      </c>
      <c r="LS205" s="64">
        <f t="shared" si="110"/>
        <v>1931.1652173913044</v>
      </c>
      <c r="LT205" s="64">
        <f t="shared" si="110"/>
        <v>11.392857142857142</v>
      </c>
      <c r="LU205" s="64">
        <f t="shared" si="110"/>
        <v>35.128968253968253</v>
      </c>
      <c r="LV205" s="64">
        <f t="shared" si="110"/>
        <v>835.87356321839081</v>
      </c>
      <c r="LW205" s="64">
        <f t="shared" si="110"/>
        <v>2.4333333333333331</v>
      </c>
      <c r="LX205" s="64">
        <f t="shared" si="110"/>
        <v>207.42448979591836</v>
      </c>
      <c r="LY205" s="64">
        <f t="shared" si="110"/>
        <v>13.050980392156863</v>
      </c>
      <c r="LZ205" s="64">
        <f t="shared" si="110"/>
        <v>252.72479999999999</v>
      </c>
      <c r="MA205" s="64">
        <f t="shared" si="110"/>
        <v>230.52136752136752</v>
      </c>
      <c r="MB205" s="64">
        <f t="shared" si="110"/>
        <v>550.02777777777783</v>
      </c>
      <c r="MC205" s="64">
        <f t="shared" si="110"/>
        <v>110.72222222222223</v>
      </c>
      <c r="MD205" s="64">
        <f t="shared" si="110"/>
        <v>581.34939759036149</v>
      </c>
      <c r="ME205" s="64">
        <f t="shared" si="110"/>
        <v>336.05911330049258</v>
      </c>
      <c r="MF205" s="64">
        <f t="shared" si="110"/>
        <v>175.01355013550136</v>
      </c>
      <c r="MG205" s="64">
        <f t="shared" si="110"/>
        <v>43.17768595041322</v>
      </c>
      <c r="MH205" s="64">
        <f t="shared" si="110"/>
        <v>0</v>
      </c>
      <c r="MI205" s="64">
        <f t="shared" si="110"/>
        <v>0</v>
      </c>
      <c r="MJ205" s="64">
        <f t="shared" si="110"/>
        <v>0</v>
      </c>
      <c r="MK205" s="64">
        <f t="shared" si="110"/>
        <v>0</v>
      </c>
      <c r="ML205" s="64">
        <f t="shared" si="110"/>
        <v>182.94924812030075</v>
      </c>
      <c r="MM205" s="64">
        <f t="shared" si="110"/>
        <v>2.8888888888888888</v>
      </c>
      <c r="MN205" s="64">
        <f t="shared" si="110"/>
        <v>125.54583333333333</v>
      </c>
      <c r="MO205" s="64">
        <f t="shared" si="110"/>
        <v>11.432886577315463</v>
      </c>
      <c r="MP205" s="64">
        <f t="shared" si="110"/>
        <v>139.53947368421052</v>
      </c>
      <c r="MQ205" s="64">
        <f t="shared" si="110"/>
        <v>240.51503759398497</v>
      </c>
      <c r="MR205" s="64">
        <f t="shared" si="110"/>
        <v>43.004950495049506</v>
      </c>
      <c r="MS205" s="64">
        <f t="shared" si="110"/>
        <v>131.67266187050359</v>
      </c>
      <c r="MT205" s="64">
        <f t="shared" si="110"/>
        <v>99.897471910112358</v>
      </c>
      <c r="MU205" s="64">
        <f t="shared" si="110"/>
        <v>192.43</v>
      </c>
      <c r="MV205" s="64">
        <f t="shared" si="110"/>
        <v>23.743801652892561</v>
      </c>
      <c r="MW205" s="64">
        <f t="shared" si="110"/>
        <v>34.269230769230766</v>
      </c>
      <c r="MX205" s="64">
        <f t="shared" si="110"/>
        <v>254.22857142857143</v>
      </c>
      <c r="MY205" s="64">
        <f t="shared" si="110"/>
        <v>3.3670033670033669E-3</v>
      </c>
      <c r="MZ205" s="64">
        <f t="shared" si="110"/>
        <v>187.11342351716962</v>
      </c>
      <c r="NA205" s="64">
        <f t="shared" si="110"/>
        <v>143.15</v>
      </c>
      <c r="NB205" s="64">
        <f t="shared" si="110"/>
        <v>56.278911564625851</v>
      </c>
      <c r="NC205" s="64">
        <f t="shared" si="110"/>
        <v>1942.66</v>
      </c>
      <c r="ND205" s="64">
        <f t="shared" si="110"/>
        <v>60.282608695652172</v>
      </c>
      <c r="NE205" s="64">
        <f t="shared" si="110"/>
        <v>367.16666666666669</v>
      </c>
      <c r="NF205" s="64">
        <f t="shared" si="110"/>
        <v>62.212328767123289</v>
      </c>
      <c r="NG205" s="64">
        <f t="shared" si="110"/>
        <v>315.81184668989545</v>
      </c>
      <c r="NH205" s="64">
        <f t="shared" si="110"/>
        <v>188.43516483516484</v>
      </c>
      <c r="NI205" s="64">
        <f t="shared" si="110"/>
        <v>221.5</v>
      </c>
      <c r="NJ205" s="64">
        <f t="shared" si="110"/>
        <v>6.9767441860465116</v>
      </c>
      <c r="NK205" s="64">
        <f t="shared" si="110"/>
        <v>6.020833333333333</v>
      </c>
      <c r="NL205" s="64">
        <f t="shared" si="110"/>
        <v>84.126760563380287</v>
      </c>
      <c r="NM205" s="64">
        <f t="shared" si="110"/>
        <v>7.584677419354839</v>
      </c>
      <c r="NN205" s="64">
        <f t="shared" si="110"/>
        <v>5.6743119266055047</v>
      </c>
      <c r="NO205" s="64">
        <f t="shared" si="110"/>
        <v>0</v>
      </c>
      <c r="NP205" s="64">
        <f t="shared" si="110"/>
        <v>1.7543859649122807E-3</v>
      </c>
      <c r="NQ205" s="64">
        <f t="shared" si="110"/>
        <v>403.7358490566038</v>
      </c>
      <c r="NR205" s="64">
        <f t="shared" si="110"/>
        <v>16.21153846153846</v>
      </c>
      <c r="NS205" s="64">
        <f t="shared" si="110"/>
        <v>36.26442307692308</v>
      </c>
      <c r="NT205" s="64">
        <f t="shared" si="110"/>
        <v>38.470588235294116</v>
      </c>
      <c r="NU205" s="64">
        <f t="shared" si="110"/>
        <v>309.17417783191229</v>
      </c>
      <c r="NV205" s="64">
        <f t="shared" si="110"/>
        <v>190.91584158415841</v>
      </c>
      <c r="NW205" s="64">
        <f t="shared" ref="NW205:OU205" si="111">NW204/NW9</f>
        <v>226.86574074074073</v>
      </c>
      <c r="NX205" s="64">
        <f t="shared" si="111"/>
        <v>50.68838526912181</v>
      </c>
      <c r="NY205" s="64">
        <f t="shared" si="111"/>
        <v>8.3571428571428577</v>
      </c>
      <c r="NZ205" s="64">
        <f t="shared" si="111"/>
        <v>1104.3243243243244</v>
      </c>
      <c r="OA205" s="64">
        <f t="shared" si="111"/>
        <v>261.46241830065361</v>
      </c>
      <c r="OB205" s="64">
        <f t="shared" si="111"/>
        <v>62.801167693804736</v>
      </c>
      <c r="OC205" s="64">
        <f t="shared" si="111"/>
        <v>108.52046035805627</v>
      </c>
      <c r="OD205" s="64">
        <f t="shared" si="111"/>
        <v>3.046875</v>
      </c>
      <c r="OE205" s="64">
        <f t="shared" si="111"/>
        <v>629.56989247311833</v>
      </c>
      <c r="OF205" s="64">
        <f t="shared" si="111"/>
        <v>92.313458262350935</v>
      </c>
      <c r="OG205" s="64">
        <f t="shared" si="111"/>
        <v>306.88846880907374</v>
      </c>
      <c r="OH205" s="64">
        <f t="shared" si="111"/>
        <v>300.72592592592594</v>
      </c>
      <c r="OI205" s="64">
        <f t="shared" si="111"/>
        <v>26.374509803921569</v>
      </c>
      <c r="OJ205" s="64">
        <f t="shared" si="111"/>
        <v>124.13833992094861</v>
      </c>
      <c r="OK205" s="64">
        <f t="shared" si="111"/>
        <v>67.322784810126578</v>
      </c>
      <c r="OL205" s="64">
        <f t="shared" si="111"/>
        <v>21.390374331550802</v>
      </c>
      <c r="OM205" s="64">
        <f t="shared" si="111"/>
        <v>5.541818181818182</v>
      </c>
      <c r="ON205" s="64">
        <f t="shared" si="111"/>
        <v>12.5</v>
      </c>
      <c r="OO205" s="64">
        <f t="shared" si="111"/>
        <v>440.92656587473004</v>
      </c>
      <c r="OP205" s="64">
        <f t="shared" si="111"/>
        <v>242.5</v>
      </c>
      <c r="OQ205" s="64">
        <f t="shared" si="111"/>
        <v>205.21382289416846</v>
      </c>
      <c r="OR205" s="64">
        <f t="shared" si="111"/>
        <v>109.16932907348243</v>
      </c>
      <c r="OS205" s="64">
        <f t="shared" si="111"/>
        <v>189.54646840148698</v>
      </c>
      <c r="OT205" s="64">
        <f t="shared" si="111"/>
        <v>12.946666666666667</v>
      </c>
      <c r="OU205" s="64">
        <f t="shared" si="111"/>
        <v>2.4E-2</v>
      </c>
      <c r="OV205" s="176"/>
      <c r="OW205" s="64">
        <f t="shared" ref="OW205" si="112">OW204/OW9</f>
        <v>218.72021674234253</v>
      </c>
      <c r="OX205" s="6"/>
      <c r="OY205" s="153"/>
      <c r="OZ205" s="6"/>
      <c r="PA205" s="146"/>
      <c r="PB205" s="146"/>
      <c r="PC205" s="146"/>
      <c r="PD205" s="146"/>
      <c r="PE205" s="146"/>
      <c r="PF205" s="146"/>
      <c r="PG205" s="146"/>
      <c r="PH205" s="146"/>
      <c r="PI205" s="146"/>
      <c r="PJ205" s="146"/>
      <c r="PK205" s="146"/>
      <c r="PL205" s="146"/>
      <c r="PM205" s="146"/>
      <c r="PN205" s="146"/>
      <c r="PO205" s="146"/>
      <c r="PP205" s="146"/>
      <c r="PQ205" s="146"/>
      <c r="PR205" s="146"/>
      <c r="PS205" s="146"/>
      <c r="PT205" s="146"/>
      <c r="PU205" s="146"/>
    </row>
    <row r="206" spans="1:438" ht="17">
      <c r="A206" s="88" t="s">
        <v>1332</v>
      </c>
      <c r="B206" s="144">
        <f>B204/B166</f>
        <v>5.1003959093664161E-3</v>
      </c>
      <c r="C206" s="144">
        <f t="shared" ref="C206:BN206" si="113">C204/C166</f>
        <v>1.7620037433513043E-2</v>
      </c>
      <c r="D206" s="144">
        <f t="shared" si="113"/>
        <v>4.1500027713524904E-3</v>
      </c>
      <c r="E206" s="144">
        <f t="shared" si="113"/>
        <v>2.3069830170977045E-2</v>
      </c>
      <c r="F206" s="144">
        <f t="shared" si="113"/>
        <v>1.0698746148478707E-2</v>
      </c>
      <c r="G206" s="144">
        <f t="shared" si="113"/>
        <v>1.8873468615640016E-2</v>
      </c>
      <c r="H206" s="144">
        <f t="shared" si="113"/>
        <v>0</v>
      </c>
      <c r="I206" s="144">
        <f t="shared" si="113"/>
        <v>2.6217765788454517E-3</v>
      </c>
      <c r="J206" s="144">
        <f t="shared" si="113"/>
        <v>0</v>
      </c>
      <c r="K206" s="144">
        <f t="shared" si="113"/>
        <v>8.9561826967488121E-4</v>
      </c>
      <c r="L206" s="144">
        <f t="shared" si="113"/>
        <v>1.4434496878912706E-2</v>
      </c>
      <c r="M206" s="144">
        <f t="shared" si="113"/>
        <v>5.6245096504618561E-5</v>
      </c>
      <c r="N206" s="144">
        <f t="shared" si="113"/>
        <v>3.7488723721368057E-2</v>
      </c>
      <c r="O206" s="144">
        <f t="shared" si="113"/>
        <v>1.1356116113523254E-3</v>
      </c>
      <c r="P206" s="144">
        <f t="shared" si="113"/>
        <v>8.4562124628369609E-3</v>
      </c>
      <c r="Q206" s="144">
        <f t="shared" si="113"/>
        <v>3.8968773930060408E-4</v>
      </c>
      <c r="R206" s="144">
        <f t="shared" si="113"/>
        <v>2.6833642657362312E-2</v>
      </c>
      <c r="S206" s="144">
        <f t="shared" si="113"/>
        <v>1.2144493453968393E-2</v>
      </c>
      <c r="T206" s="144">
        <f t="shared" si="113"/>
        <v>3.7488862747705055E-2</v>
      </c>
      <c r="U206" s="144">
        <f t="shared" si="113"/>
        <v>4.7765789805881829E-2</v>
      </c>
      <c r="V206" s="144">
        <f t="shared" si="113"/>
        <v>3.7973444125675757E-2</v>
      </c>
      <c r="W206" s="144">
        <f t="shared" si="113"/>
        <v>5.7307158255455716E-2</v>
      </c>
      <c r="X206" s="144">
        <f t="shared" si="113"/>
        <v>3.8174346858016697E-2</v>
      </c>
      <c r="Y206" s="144">
        <f t="shared" si="113"/>
        <v>4.134236440926016E-2</v>
      </c>
      <c r="Z206" s="144">
        <f t="shared" si="113"/>
        <v>4.092890459032069E-2</v>
      </c>
      <c r="AA206" s="144">
        <f t="shared" si="113"/>
        <v>3.8501944009510188E-2</v>
      </c>
      <c r="AB206" s="144">
        <f t="shared" si="113"/>
        <v>3.9660652491082207E-2</v>
      </c>
      <c r="AC206" s="144">
        <f t="shared" si="113"/>
        <v>3.7560183984764128E-2</v>
      </c>
      <c r="AD206" s="144">
        <f t="shared" si="113"/>
        <v>1.9770072706511762E-2</v>
      </c>
      <c r="AE206" s="144">
        <f t="shared" si="113"/>
        <v>1.8703659618143464E-2</v>
      </c>
      <c r="AF206" s="144">
        <f t="shared" si="113"/>
        <v>3.3751953594168431E-2</v>
      </c>
      <c r="AG206" s="144">
        <f t="shared" si="113"/>
        <v>1.6521709788174556E-2</v>
      </c>
      <c r="AH206" s="144">
        <f t="shared" si="113"/>
        <v>1.8896842540831092E-2</v>
      </c>
      <c r="AI206" s="144">
        <f t="shared" si="113"/>
        <v>1.7954279862211847E-2</v>
      </c>
      <c r="AJ206" s="144">
        <f t="shared" si="113"/>
        <v>2.126592190809894E-2</v>
      </c>
      <c r="AK206" s="144">
        <f t="shared" si="113"/>
        <v>1.6986393703701256E-2</v>
      </c>
      <c r="AL206" s="144">
        <f t="shared" si="113"/>
        <v>1.7734554157445209E-2</v>
      </c>
      <c r="AM206" s="144">
        <f t="shared" si="113"/>
        <v>1.5837603126356927E-2</v>
      </c>
      <c r="AN206" s="144">
        <f t="shared" si="113"/>
        <v>1.7022850367043686E-2</v>
      </c>
      <c r="AO206" s="144">
        <f t="shared" si="113"/>
        <v>2.1716381982326095E-2</v>
      </c>
      <c r="AP206" s="144">
        <f t="shared" si="113"/>
        <v>2.2170636147769263E-2</v>
      </c>
      <c r="AQ206" s="144">
        <f t="shared" si="113"/>
        <v>1.7563472308649658E-2</v>
      </c>
      <c r="AR206" s="144">
        <f t="shared" si="113"/>
        <v>1.4603542603999754E-2</v>
      </c>
      <c r="AS206" s="144">
        <f t="shared" si="113"/>
        <v>2.1473439648208928E-2</v>
      </c>
      <c r="AT206" s="144">
        <f t="shared" si="113"/>
        <v>1.2368150700779604E-2</v>
      </c>
      <c r="AU206" s="144">
        <f t="shared" si="113"/>
        <v>1.643975580759207E-2</v>
      </c>
      <c r="AV206" s="144">
        <f t="shared" si="113"/>
        <v>2.683293335360102E-2</v>
      </c>
      <c r="AW206" s="144">
        <f t="shared" si="113"/>
        <v>9.3853118153733959E-3</v>
      </c>
      <c r="AX206" s="144">
        <f t="shared" si="113"/>
        <v>2.280973948120555E-2</v>
      </c>
      <c r="AY206" s="144">
        <f t="shared" si="113"/>
        <v>1.3788485606850523E-2</v>
      </c>
      <c r="AZ206" s="144">
        <f t="shared" si="113"/>
        <v>1.637503397781118E-2</v>
      </c>
      <c r="BA206" s="144">
        <f t="shared" si="113"/>
        <v>1.6183558161607024E-2</v>
      </c>
      <c r="BB206" s="144">
        <f t="shared" si="113"/>
        <v>1.0561769983660941E-6</v>
      </c>
      <c r="BC206" s="144">
        <f t="shared" si="113"/>
        <v>9.7370888635940956E-7</v>
      </c>
      <c r="BD206" s="144">
        <f t="shared" si="113"/>
        <v>2.3306731030535082E-7</v>
      </c>
      <c r="BE206" s="144">
        <f t="shared" si="113"/>
        <v>4.1964456944257352E-7</v>
      </c>
      <c r="BF206" s="144">
        <f t="shared" si="113"/>
        <v>2.5692714111517686E-7</v>
      </c>
      <c r="BG206" s="144">
        <f t="shared" si="113"/>
        <v>3.6931754180766905E-7</v>
      </c>
      <c r="BH206" s="144">
        <f t="shared" si="113"/>
        <v>1.1871809929597138E-2</v>
      </c>
      <c r="BI206" s="144">
        <f t="shared" si="113"/>
        <v>1.749293611746729E-2</v>
      </c>
      <c r="BJ206" s="144">
        <f t="shared" si="113"/>
        <v>3.0503933763713492E-3</v>
      </c>
      <c r="BK206" s="144">
        <f t="shared" si="113"/>
        <v>2.4158584980300903E-2</v>
      </c>
      <c r="BL206" s="144">
        <f t="shared" si="113"/>
        <v>7.921686553999073E-2</v>
      </c>
      <c r="BM206" s="144">
        <f t="shared" si="113"/>
        <v>4.2087755066710524E-2</v>
      </c>
      <c r="BN206" s="144">
        <f t="shared" si="113"/>
        <v>1.4538949187490321E-2</v>
      </c>
      <c r="BO206" s="144">
        <f t="shared" ref="BO206:DZ206" si="114">BO204/BO166</f>
        <v>5.8597658324657895E-4</v>
      </c>
      <c r="BP206" s="144">
        <f t="shared" si="114"/>
        <v>9.3605744796366776E-3</v>
      </c>
      <c r="BQ206" s="144">
        <f t="shared" si="114"/>
        <v>2.8344214439365759E-2</v>
      </c>
      <c r="BR206" s="144">
        <f t="shared" si="114"/>
        <v>2.3849075495855351E-2</v>
      </c>
      <c r="BS206" s="144">
        <f t="shared" si="114"/>
        <v>1.292254954746797E-2</v>
      </c>
      <c r="BT206" s="144">
        <f t="shared" si="114"/>
        <v>7.2750686108136158E-3</v>
      </c>
      <c r="BU206" s="144">
        <f t="shared" si="114"/>
        <v>1.3486470899749631E-2</v>
      </c>
      <c r="BV206" s="144">
        <f t="shared" si="114"/>
        <v>9.9991310296145934E-3</v>
      </c>
      <c r="BW206" s="144">
        <f t="shared" si="114"/>
        <v>1.179913255137081E-2</v>
      </c>
      <c r="BX206" s="144">
        <f t="shared" si="114"/>
        <v>6.5169364054618595E-3</v>
      </c>
      <c r="BY206" s="144">
        <f t="shared" si="114"/>
        <v>2.5110685814882287E-2</v>
      </c>
      <c r="BZ206" s="144">
        <f t="shared" si="114"/>
        <v>9.327208204168122E-2</v>
      </c>
      <c r="CA206" s="144">
        <f t="shared" si="114"/>
        <v>5.8784933054385015E-2</v>
      </c>
      <c r="CB206" s="144">
        <f t="shared" si="114"/>
        <v>3.3847424252048529E-2</v>
      </c>
      <c r="CC206" s="144">
        <f t="shared" si="114"/>
        <v>4.5337132585043961E-4</v>
      </c>
      <c r="CD206" s="144">
        <f t="shared" si="114"/>
        <v>3.7164680838767471E-2</v>
      </c>
      <c r="CE206" s="144">
        <f t="shared" si="114"/>
        <v>1.7370639517297452E-2</v>
      </c>
      <c r="CF206" s="144">
        <f t="shared" si="114"/>
        <v>9.7540724438868829E-3</v>
      </c>
      <c r="CG206" s="144">
        <f t="shared" si="114"/>
        <v>1.1748498445335685E-2</v>
      </c>
      <c r="CH206" s="144">
        <f t="shared" si="114"/>
        <v>0.12847851502437796</v>
      </c>
      <c r="CI206" s="144">
        <f t="shared" si="114"/>
        <v>8.8310704752287736E-2</v>
      </c>
      <c r="CJ206" s="144">
        <f t="shared" si="114"/>
        <v>0.10215203352052771</v>
      </c>
      <c r="CK206" s="144">
        <f t="shared" si="114"/>
        <v>0.10260144676810673</v>
      </c>
      <c r="CL206" s="144">
        <f t="shared" si="114"/>
        <v>9.6925160156157208E-2</v>
      </c>
      <c r="CM206" s="144">
        <f t="shared" si="114"/>
        <v>0.11771566472594686</v>
      </c>
      <c r="CN206" s="144">
        <f t="shared" si="114"/>
        <v>0.16626731484740309</v>
      </c>
      <c r="CO206" s="144">
        <f t="shared" si="114"/>
        <v>0.13038485412787088</v>
      </c>
      <c r="CP206" s="144">
        <f t="shared" si="114"/>
        <v>0.1364392606367581</v>
      </c>
      <c r="CQ206" s="144">
        <f t="shared" si="114"/>
        <v>0.11468862449921968</v>
      </c>
      <c r="CR206" s="144">
        <f t="shared" si="114"/>
        <v>0.11843954473867935</v>
      </c>
      <c r="CS206" s="144">
        <f t="shared" si="114"/>
        <v>9.7584469533580742E-2</v>
      </c>
      <c r="CT206" s="144">
        <f t="shared" si="114"/>
        <v>0.10883699910667202</v>
      </c>
      <c r="CU206" s="144">
        <f t="shared" si="114"/>
        <v>0.11523224702088643</v>
      </c>
      <c r="CV206" s="144">
        <f t="shared" si="114"/>
        <v>0.12523217881392543</v>
      </c>
      <c r="CW206" s="144">
        <f t="shared" si="114"/>
        <v>0.11301634050728517</v>
      </c>
      <c r="CX206" s="144">
        <f t="shared" si="114"/>
        <v>0.11910895061281863</v>
      </c>
      <c r="CY206" s="144">
        <f t="shared" si="114"/>
        <v>0.11697270312880445</v>
      </c>
      <c r="CZ206" s="144">
        <f t="shared" si="114"/>
        <v>9.6238245130055133E-2</v>
      </c>
      <c r="DA206" s="144">
        <f t="shared" si="114"/>
        <v>0.15372519541317545</v>
      </c>
      <c r="DB206" s="144">
        <f t="shared" si="114"/>
        <v>0.13090407449685343</v>
      </c>
      <c r="DC206" s="144">
        <f t="shared" si="114"/>
        <v>0.13520349017841923</v>
      </c>
      <c r="DD206" s="144">
        <f t="shared" si="114"/>
        <v>3.8050681350804125E-2</v>
      </c>
      <c r="DE206" s="144">
        <f t="shared" si="114"/>
        <v>7.0125643807749088E-3</v>
      </c>
      <c r="DF206" s="144">
        <f t="shared" si="114"/>
        <v>5.2999468486705718E-2</v>
      </c>
      <c r="DG206" s="144">
        <f t="shared" si="114"/>
        <v>5.0106665318415031E-4</v>
      </c>
      <c r="DH206" s="144">
        <f t="shared" si="114"/>
        <v>1.8170605135301814E-2</v>
      </c>
      <c r="DI206" s="144">
        <f t="shared" si="114"/>
        <v>1.300000227830394E-3</v>
      </c>
      <c r="DJ206" s="144">
        <f t="shared" si="114"/>
        <v>2.4171520795844087E-2</v>
      </c>
      <c r="DK206" s="144">
        <f t="shared" si="114"/>
        <v>2.0891122349467894E-2</v>
      </c>
      <c r="DL206" s="144">
        <f t="shared" si="114"/>
        <v>2.6437877631387222E-2</v>
      </c>
      <c r="DM206" s="144">
        <f t="shared" si="114"/>
        <v>4.5964689536220774E-4</v>
      </c>
      <c r="DN206" s="144">
        <f t="shared" si="114"/>
        <v>2.2334360515980482E-2</v>
      </c>
      <c r="DO206" s="144">
        <f t="shared" si="114"/>
        <v>6.1346265655355973E-3</v>
      </c>
      <c r="DP206" s="144">
        <f t="shared" si="114"/>
        <v>2.0911188301277527E-7</v>
      </c>
      <c r="DQ206" s="144">
        <f t="shared" si="114"/>
        <v>1.9715162284149268E-2</v>
      </c>
      <c r="DR206" s="144">
        <f t="shared" si="114"/>
        <v>6.3805714486498522E-2</v>
      </c>
      <c r="DS206" s="144">
        <f t="shared" si="114"/>
        <v>3.6482138299341264E-2</v>
      </c>
      <c r="DT206" s="144">
        <f t="shared" si="114"/>
        <v>1.5461962296075868E-4</v>
      </c>
      <c r="DU206" s="144">
        <f t="shared" si="114"/>
        <v>1.8234400106204252E-2</v>
      </c>
      <c r="DV206" s="144">
        <f t="shared" si="114"/>
        <v>2.2353145856646068E-2</v>
      </c>
      <c r="DW206" s="144">
        <f t="shared" si="114"/>
        <v>1.1181227098494463E-2</v>
      </c>
      <c r="DX206" s="144">
        <f t="shared" si="114"/>
        <v>7.3559003608180016E-3</v>
      </c>
      <c r="DY206" s="144">
        <f t="shared" si="114"/>
        <v>1.4955911976468109E-3</v>
      </c>
      <c r="DZ206" s="144">
        <f t="shared" si="114"/>
        <v>6.0607790674471897E-5</v>
      </c>
      <c r="EA206" s="144">
        <f t="shared" ref="EA206:GL206" si="115">EA204/EA166</f>
        <v>4.9137643982931699E-5</v>
      </c>
      <c r="EB206" s="144">
        <f t="shared" si="115"/>
        <v>0.11050041486116557</v>
      </c>
      <c r="EC206" s="144">
        <f t="shared" si="115"/>
        <v>1.6794037331979048E-3</v>
      </c>
      <c r="ED206" s="144">
        <f t="shared" si="115"/>
        <v>8.8758867010814379E-6</v>
      </c>
      <c r="EE206" s="144">
        <f t="shared" si="115"/>
        <v>7.7203626029544555E-5</v>
      </c>
      <c r="EF206" s="144">
        <f t="shared" si="115"/>
        <v>1.1525967140962573E-2</v>
      </c>
      <c r="EG206" s="144">
        <f t="shared" si="115"/>
        <v>6.2112594254128156E-2</v>
      </c>
      <c r="EH206" s="144">
        <f t="shared" si="115"/>
        <v>1.3377919370946874E-2</v>
      </c>
      <c r="EI206" s="144">
        <f t="shared" si="115"/>
        <v>3.1535191547841959E-3</v>
      </c>
      <c r="EJ206" s="144">
        <f t="shared" si="115"/>
        <v>8.5981660814684387E-3</v>
      </c>
      <c r="EK206" s="144">
        <f t="shared" si="115"/>
        <v>5.6131431278916366E-3</v>
      </c>
      <c r="EL206" s="144">
        <f t="shared" si="115"/>
        <v>2.0562632657742117E-3</v>
      </c>
      <c r="EM206" s="144">
        <f t="shared" si="115"/>
        <v>5.8290667369260564E-2</v>
      </c>
      <c r="EN206" s="144">
        <f t="shared" si="115"/>
        <v>3.3092179589934945E-5</v>
      </c>
      <c r="EO206" s="144">
        <f t="shared" si="115"/>
        <v>2.6002702575972651E-4</v>
      </c>
      <c r="EP206" s="144">
        <f t="shared" si="115"/>
        <v>1.5432319598288302E-5</v>
      </c>
      <c r="EQ206" s="144">
        <f t="shared" si="115"/>
        <v>0</v>
      </c>
      <c r="ER206" s="144">
        <f t="shared" si="115"/>
        <v>7.7897191286939498E-5</v>
      </c>
      <c r="ES206" s="144">
        <f t="shared" si="115"/>
        <v>5.6459121215190772E-4</v>
      </c>
      <c r="ET206" s="144">
        <f t="shared" si="115"/>
        <v>1.0240391657066158E-3</v>
      </c>
      <c r="EU206" s="144">
        <f t="shared" si="115"/>
        <v>1.95298288866191E-2</v>
      </c>
      <c r="EV206" s="144">
        <f t="shared" si="115"/>
        <v>2.3281558977132524E-3</v>
      </c>
      <c r="EW206" s="144">
        <f t="shared" si="115"/>
        <v>7.7213839827730835E-3</v>
      </c>
      <c r="EX206" s="144">
        <f t="shared" si="115"/>
        <v>9.7098768111436584E-3</v>
      </c>
      <c r="EY206" s="144">
        <f t="shared" si="115"/>
        <v>0</v>
      </c>
      <c r="EZ206" s="144">
        <f t="shared" si="115"/>
        <v>2.3996503082206443E-4</v>
      </c>
      <c r="FA206" s="144">
        <f t="shared" si="115"/>
        <v>5.6400476046635146E-4</v>
      </c>
      <c r="FB206" s="144">
        <f t="shared" si="115"/>
        <v>9.922397412673898E-3</v>
      </c>
      <c r="FC206" s="144">
        <f t="shared" si="115"/>
        <v>3.079649912926653E-3</v>
      </c>
      <c r="FD206" s="144">
        <f t="shared" si="115"/>
        <v>2.2358136200716847E-2</v>
      </c>
      <c r="FE206" s="144">
        <f t="shared" si="115"/>
        <v>4.8920304193920822E-3</v>
      </c>
      <c r="FF206" s="144">
        <f t="shared" si="115"/>
        <v>1.2194887629091626E-2</v>
      </c>
      <c r="FG206" s="144">
        <f t="shared" si="115"/>
        <v>8.0705766076091497E-4</v>
      </c>
      <c r="FH206" s="144">
        <f t="shared" si="115"/>
        <v>2.3207684967324765E-2</v>
      </c>
      <c r="FI206" s="144">
        <f t="shared" si="115"/>
        <v>0</v>
      </c>
      <c r="FJ206" s="144">
        <f t="shared" si="115"/>
        <v>0</v>
      </c>
      <c r="FK206" s="144">
        <f t="shared" si="115"/>
        <v>0</v>
      </c>
      <c r="FL206" s="144">
        <f t="shared" si="115"/>
        <v>6.6072134914013718E-5</v>
      </c>
      <c r="FM206" s="144">
        <f t="shared" si="115"/>
        <v>0</v>
      </c>
      <c r="FN206" s="144">
        <f t="shared" si="115"/>
        <v>0</v>
      </c>
      <c r="FO206" s="144">
        <f t="shared" si="115"/>
        <v>0</v>
      </c>
      <c r="FP206" s="144">
        <f t="shared" si="115"/>
        <v>0</v>
      </c>
      <c r="FQ206" s="144">
        <f t="shared" si="115"/>
        <v>0</v>
      </c>
      <c r="FR206" s="144">
        <f t="shared" si="115"/>
        <v>0</v>
      </c>
      <c r="FS206" s="144">
        <f t="shared" si="115"/>
        <v>2.472844190604125E-3</v>
      </c>
      <c r="FT206" s="144">
        <f t="shared" si="115"/>
        <v>2.8231603655630176E-2</v>
      </c>
      <c r="FU206" s="144">
        <f t="shared" si="115"/>
        <v>0</v>
      </c>
      <c r="FV206" s="144">
        <f t="shared" si="115"/>
        <v>1.6441832570389E-2</v>
      </c>
      <c r="FW206" s="144">
        <f t="shared" si="115"/>
        <v>2.9690207893369971E-2</v>
      </c>
      <c r="FX206" s="144">
        <f t="shared" si="115"/>
        <v>3.9060047911358337E-2</v>
      </c>
      <c r="FY206" s="144">
        <f t="shared" si="115"/>
        <v>2.2490977123802536E-2</v>
      </c>
      <c r="FZ206" s="144">
        <f t="shared" si="115"/>
        <v>0.18977965736697655</v>
      </c>
      <c r="GA206" s="144">
        <f t="shared" si="115"/>
        <v>2.2620697073459321E-3</v>
      </c>
      <c r="GB206" s="144">
        <f t="shared" si="115"/>
        <v>1.6843366115040097E-2</v>
      </c>
      <c r="GC206" s="144">
        <f t="shared" si="115"/>
        <v>2.4171520795844087E-2</v>
      </c>
      <c r="GD206" s="144">
        <f t="shared" si="115"/>
        <v>6.5504415730931274E-4</v>
      </c>
      <c r="GE206" s="144">
        <f t="shared" si="115"/>
        <v>0</v>
      </c>
      <c r="GF206" s="144">
        <f t="shared" si="115"/>
        <v>0</v>
      </c>
      <c r="GG206" s="144">
        <f t="shared" si="115"/>
        <v>4.8668303753404522E-3</v>
      </c>
      <c r="GH206" s="144">
        <f t="shared" si="115"/>
        <v>1.7885473451237258E-2</v>
      </c>
      <c r="GI206" s="144">
        <f t="shared" si="115"/>
        <v>0</v>
      </c>
      <c r="GJ206" s="144">
        <f t="shared" si="115"/>
        <v>1.2284462955219202E-6</v>
      </c>
      <c r="GK206" s="144">
        <f t="shared" si="115"/>
        <v>3.4159820289182546E-2</v>
      </c>
      <c r="GL206" s="144">
        <f t="shared" si="115"/>
        <v>0</v>
      </c>
      <c r="GM206" s="144">
        <f t="shared" ref="GM206:IX206" si="116">GM204/GM166</f>
        <v>0.11203560796640552</v>
      </c>
      <c r="GN206" s="144">
        <f t="shared" si="116"/>
        <v>0.11060189428658723</v>
      </c>
      <c r="GO206" s="144">
        <f t="shared" si="116"/>
        <v>1.3658042818871417E-2</v>
      </c>
      <c r="GP206" s="144">
        <f t="shared" si="116"/>
        <v>7.7647230465210017E-3</v>
      </c>
      <c r="GQ206" s="144">
        <f t="shared" si="116"/>
        <v>3.2274395888286355E-3</v>
      </c>
      <c r="GR206" s="144">
        <f t="shared" si="116"/>
        <v>4.2367232158061964E-2</v>
      </c>
      <c r="GS206" s="144">
        <f t="shared" si="116"/>
        <v>1.162032151371296E-3</v>
      </c>
      <c r="GT206" s="144">
        <f t="shared" si="116"/>
        <v>4.7110094000933696E-2</v>
      </c>
      <c r="GU206" s="144">
        <f t="shared" si="116"/>
        <v>2.0053820443305744E-7</v>
      </c>
      <c r="GV206" s="144">
        <f t="shared" si="116"/>
        <v>2.1922221867860397E-2</v>
      </c>
      <c r="GW206" s="144">
        <f t="shared" si="116"/>
        <v>1.5262678325317883E-3</v>
      </c>
      <c r="GX206" s="144">
        <f t="shared" si="116"/>
        <v>1.1263312559749638E-3</v>
      </c>
      <c r="GY206" s="144">
        <f t="shared" si="116"/>
        <v>8.0104636151179915E-4</v>
      </c>
      <c r="GZ206" s="144">
        <f t="shared" si="116"/>
        <v>2.7573318535129695E-3</v>
      </c>
      <c r="HA206" s="144">
        <f t="shared" si="116"/>
        <v>1.188809031740646E-3</v>
      </c>
      <c r="HB206" s="144">
        <f t="shared" si="116"/>
        <v>1.6467879448710497E-2</v>
      </c>
      <c r="HC206" s="144">
        <f t="shared" si="116"/>
        <v>4.3908079150699525E-2</v>
      </c>
      <c r="HD206" s="144">
        <f t="shared" si="116"/>
        <v>5.9979117371282229E-3</v>
      </c>
      <c r="HE206" s="144">
        <f t="shared" si="116"/>
        <v>0</v>
      </c>
      <c r="HF206" s="144">
        <f t="shared" si="116"/>
        <v>0</v>
      </c>
      <c r="HG206" s="144">
        <f t="shared" si="116"/>
        <v>0</v>
      </c>
      <c r="HH206" s="144">
        <f t="shared" si="116"/>
        <v>2.2815238452088258E-3</v>
      </c>
      <c r="HI206" s="144">
        <f t="shared" si="116"/>
        <v>4.0082512610179104E-3</v>
      </c>
      <c r="HJ206" s="144">
        <f t="shared" si="116"/>
        <v>2.2339461894386368E-3</v>
      </c>
      <c r="HK206" s="144">
        <f t="shared" si="116"/>
        <v>3.087349926724969E-3</v>
      </c>
      <c r="HL206" s="144">
        <f t="shared" si="116"/>
        <v>4.155498567954887E-4</v>
      </c>
      <c r="HM206" s="144">
        <f t="shared" si="116"/>
        <v>2.6168475672283271E-3</v>
      </c>
      <c r="HN206" s="144">
        <f t="shared" si="116"/>
        <v>1.614611965239425E-3</v>
      </c>
      <c r="HO206" s="144">
        <f t="shared" si="116"/>
        <v>9.7578155396087858E-4</v>
      </c>
      <c r="HP206" s="144">
        <f t="shared" si="116"/>
        <v>1.6518543147527431E-3</v>
      </c>
      <c r="HQ206" s="144">
        <f t="shared" si="116"/>
        <v>4.5911986980240131E-3</v>
      </c>
      <c r="HR206" s="144">
        <f t="shared" si="116"/>
        <v>2.3498712770401234E-3</v>
      </c>
      <c r="HS206" s="144">
        <f t="shared" si="116"/>
        <v>5.0728460695588654E-3</v>
      </c>
      <c r="HT206" s="144">
        <f t="shared" si="116"/>
        <v>1.8556164435474733E-2</v>
      </c>
      <c r="HU206" s="144">
        <f t="shared" si="116"/>
        <v>3.4622665190338462E-3</v>
      </c>
      <c r="HV206" s="144">
        <f t="shared" si="116"/>
        <v>7.3162114601487919E-3</v>
      </c>
      <c r="HW206" s="144">
        <f t="shared" si="116"/>
        <v>2.9658771822242957E-4</v>
      </c>
      <c r="HX206" s="144">
        <f t="shared" si="116"/>
        <v>1.4074359390273356E-3</v>
      </c>
      <c r="HY206" s="144">
        <f t="shared" si="116"/>
        <v>1.7791176570583801E-2</v>
      </c>
      <c r="HZ206" s="144">
        <f t="shared" si="116"/>
        <v>2.1395887539456621E-2</v>
      </c>
      <c r="IA206" s="144">
        <f t="shared" si="116"/>
        <v>7.6506538731918969E-2</v>
      </c>
      <c r="IB206" s="144">
        <f t="shared" si="116"/>
        <v>1.261018674505555E-3</v>
      </c>
      <c r="IC206" s="144">
        <f t="shared" si="116"/>
        <v>0.12747726123768538</v>
      </c>
      <c r="ID206" s="144">
        <f t="shared" si="116"/>
        <v>0.19703908706149365</v>
      </c>
      <c r="IE206" s="144">
        <f t="shared" si="116"/>
        <v>0</v>
      </c>
      <c r="IF206" s="144">
        <f t="shared" si="116"/>
        <v>1.2517135633763154E-3</v>
      </c>
      <c r="IG206" s="144">
        <f t="shared" si="116"/>
        <v>6.2843676355066776E-3</v>
      </c>
      <c r="IH206" s="144">
        <f t="shared" si="116"/>
        <v>2.1231240091622285E-2</v>
      </c>
      <c r="II206" s="144">
        <f t="shared" si="116"/>
        <v>4.3407673105193771E-2</v>
      </c>
      <c r="IJ206" s="144">
        <f t="shared" si="116"/>
        <v>3.502272121907006E-2</v>
      </c>
      <c r="IK206" s="144">
        <f t="shared" si="116"/>
        <v>3.0172381812528286E-2</v>
      </c>
      <c r="IL206" s="144">
        <f t="shared" si="116"/>
        <v>5.285934014635485E-2</v>
      </c>
      <c r="IM206" s="144">
        <f t="shared" si="116"/>
        <v>4.9536353291528461E-3</v>
      </c>
      <c r="IN206" s="144">
        <f t="shared" si="116"/>
        <v>4.2677687787279886E-2</v>
      </c>
      <c r="IO206" s="144">
        <f t="shared" si="116"/>
        <v>2.0576181874325285E-2</v>
      </c>
      <c r="IP206" s="144">
        <f t="shared" si="116"/>
        <v>4.7965492579833374E-2</v>
      </c>
      <c r="IQ206" s="144">
        <f t="shared" si="116"/>
        <v>4.9036947139918866E-2</v>
      </c>
      <c r="IR206" s="144">
        <f t="shared" si="116"/>
        <v>1.4557235647986893E-2</v>
      </c>
      <c r="IS206" s="144">
        <f t="shared" si="116"/>
        <v>4.383673851150939E-2</v>
      </c>
      <c r="IT206" s="144">
        <f t="shared" si="116"/>
        <v>4.6727505252805494E-2</v>
      </c>
      <c r="IU206" s="144">
        <f t="shared" si="116"/>
        <v>7.1881764125203834E-2</v>
      </c>
      <c r="IV206" s="144">
        <f t="shared" si="116"/>
        <v>1.0487037300194636E-2</v>
      </c>
      <c r="IW206" s="144">
        <f t="shared" si="116"/>
        <v>0</v>
      </c>
      <c r="IX206" s="144">
        <f t="shared" si="116"/>
        <v>0</v>
      </c>
      <c r="IY206" s="144">
        <f t="shared" ref="IY206:LJ206" si="117">IY204/IY166</f>
        <v>8.1124733630141624E-2</v>
      </c>
      <c r="IZ206" s="144">
        <f t="shared" si="117"/>
        <v>1.3619377596683861E-3</v>
      </c>
      <c r="JA206" s="144">
        <f t="shared" si="117"/>
        <v>1.5791724701898512E-2</v>
      </c>
      <c r="JB206" s="144">
        <f t="shared" si="117"/>
        <v>4.1980735723783682E-4</v>
      </c>
      <c r="JC206" s="144">
        <f t="shared" si="117"/>
        <v>3.7264664171551873E-2</v>
      </c>
      <c r="JD206" s="144">
        <f t="shared" si="117"/>
        <v>1.1914821855082771E-3</v>
      </c>
      <c r="JE206" s="144">
        <f t="shared" si="117"/>
        <v>4.4233543928070169E-3</v>
      </c>
      <c r="JF206" s="144">
        <f t="shared" si="117"/>
        <v>1.5159592439230056E-3</v>
      </c>
      <c r="JG206" s="144">
        <f t="shared" si="117"/>
        <v>8.1368966304509174E-4</v>
      </c>
      <c r="JH206" s="144">
        <f t="shared" si="117"/>
        <v>3.1615049995301715E-2</v>
      </c>
      <c r="JI206" s="144">
        <f t="shared" si="117"/>
        <v>3.1092107889587477E-2</v>
      </c>
      <c r="JJ206" s="144">
        <f t="shared" si="117"/>
        <v>1.9262070618179455E-2</v>
      </c>
      <c r="JK206" s="144">
        <f t="shared" si="117"/>
        <v>1.8803282862970113E-2</v>
      </c>
      <c r="JL206" s="144">
        <f t="shared" si="117"/>
        <v>2.7093926198378488E-2</v>
      </c>
      <c r="JM206" s="144">
        <f t="shared" si="117"/>
        <v>2.1255516175188345E-2</v>
      </c>
      <c r="JN206" s="144">
        <f t="shared" si="117"/>
        <v>1.686557348817027E-2</v>
      </c>
      <c r="JO206" s="144">
        <f t="shared" si="117"/>
        <v>3.0635830063178306E-2</v>
      </c>
      <c r="JP206" s="144">
        <f t="shared" si="117"/>
        <v>3.2424879763914193E-2</v>
      </c>
      <c r="JQ206" s="144">
        <f t="shared" si="117"/>
        <v>1.9594553270330575E-2</v>
      </c>
      <c r="JR206" s="144">
        <f t="shared" si="117"/>
        <v>2.4507809971438553E-2</v>
      </c>
      <c r="JS206" s="144">
        <f t="shared" si="117"/>
        <v>2.4247049235319954E-2</v>
      </c>
      <c r="JT206" s="144">
        <f t="shared" si="117"/>
        <v>2.1359856682679236E-2</v>
      </c>
      <c r="JU206" s="144">
        <f t="shared" si="117"/>
        <v>1.9333114056682907E-2</v>
      </c>
      <c r="JV206" s="144">
        <f t="shared" si="117"/>
        <v>2.2660056851889838E-2</v>
      </c>
      <c r="JW206" s="144">
        <f t="shared" si="117"/>
        <v>7.2354949966671181E-3</v>
      </c>
      <c r="JX206" s="144">
        <f t="shared" si="117"/>
        <v>4.3139431195097422E-3</v>
      </c>
      <c r="JY206" s="144">
        <f t="shared" si="117"/>
        <v>2.0899764057394798E-5</v>
      </c>
      <c r="JZ206" s="144">
        <f t="shared" si="117"/>
        <v>3.2044386052452084E-4</v>
      </c>
      <c r="KA206" s="144">
        <f t="shared" si="117"/>
        <v>2.581187742080256E-2</v>
      </c>
      <c r="KB206" s="144">
        <f t="shared" si="117"/>
        <v>9.0595409524497489E-3</v>
      </c>
      <c r="KC206" s="144">
        <f t="shared" si="117"/>
        <v>5.489117226684991E-3</v>
      </c>
      <c r="KD206" s="144">
        <f t="shared" si="117"/>
        <v>0</v>
      </c>
      <c r="KE206" s="144">
        <f t="shared" si="117"/>
        <v>3.7407073238652187E-2</v>
      </c>
      <c r="KF206" s="144">
        <f t="shared" si="117"/>
        <v>1.6253381895151364E-2</v>
      </c>
      <c r="KG206" s="144">
        <f t="shared" si="117"/>
        <v>1.3648207050800228E-2</v>
      </c>
      <c r="KH206" s="144">
        <f t="shared" si="117"/>
        <v>2.0692272388107572E-4</v>
      </c>
      <c r="KI206" s="144">
        <f t="shared" si="117"/>
        <v>4.8224286413791541E-2</v>
      </c>
      <c r="KJ206" s="144">
        <f t="shared" si="117"/>
        <v>0.11978674048293027</v>
      </c>
      <c r="KK206" s="144">
        <f t="shared" si="117"/>
        <v>0</v>
      </c>
      <c r="KL206" s="144">
        <f t="shared" si="117"/>
        <v>4.0750182692468606E-2</v>
      </c>
      <c r="KM206" s="144">
        <f t="shared" si="117"/>
        <v>2.4946160776351853E-2</v>
      </c>
      <c r="KN206" s="144">
        <f t="shared" si="117"/>
        <v>5.5938581308128239E-2</v>
      </c>
      <c r="KO206" s="144">
        <f t="shared" si="117"/>
        <v>1.6467879448710497E-2</v>
      </c>
      <c r="KP206" s="144">
        <f t="shared" si="117"/>
        <v>2.6737590664957806E-2</v>
      </c>
      <c r="KQ206" s="144">
        <f t="shared" si="117"/>
        <v>6.046603041898279E-2</v>
      </c>
      <c r="KR206" s="144">
        <f t="shared" si="117"/>
        <v>1.2846647131269377E-2</v>
      </c>
      <c r="KS206" s="144">
        <f t="shared" si="117"/>
        <v>0</v>
      </c>
      <c r="KT206" s="144">
        <f t="shared" si="117"/>
        <v>6.2231648634685577E-3</v>
      </c>
      <c r="KU206" s="144">
        <f t="shared" si="117"/>
        <v>2.9838272728202088E-4</v>
      </c>
      <c r="KV206" s="144">
        <f t="shared" si="117"/>
        <v>2.4138170593089963E-2</v>
      </c>
      <c r="KW206" s="144">
        <f t="shared" si="117"/>
        <v>0</v>
      </c>
      <c r="KX206" s="144">
        <f t="shared" si="117"/>
        <v>1.0600393780586755E-2</v>
      </c>
      <c r="KY206" s="144">
        <f t="shared" si="117"/>
        <v>0</v>
      </c>
      <c r="KZ206" s="144">
        <f t="shared" si="117"/>
        <v>0</v>
      </c>
      <c r="LA206" s="144">
        <f t="shared" si="117"/>
        <v>2.796325145251256E-2</v>
      </c>
      <c r="LB206" s="144">
        <f t="shared" si="117"/>
        <v>6.0694946973440661E-3</v>
      </c>
      <c r="LC206" s="144">
        <f t="shared" si="117"/>
        <v>5.845168769409893E-3</v>
      </c>
      <c r="LD206" s="144">
        <f t="shared" si="117"/>
        <v>0</v>
      </c>
      <c r="LE206" s="144">
        <f t="shared" si="117"/>
        <v>0</v>
      </c>
      <c r="LF206" s="144">
        <f t="shared" si="117"/>
        <v>3.6520275143752935E-7</v>
      </c>
      <c r="LG206" s="144">
        <f t="shared" si="117"/>
        <v>0</v>
      </c>
      <c r="LH206" s="144">
        <f t="shared" si="117"/>
        <v>3.8609458828040628E-2</v>
      </c>
      <c r="LI206" s="144">
        <f t="shared" si="117"/>
        <v>1.33205359157376E-2</v>
      </c>
      <c r="LJ206" s="144">
        <f t="shared" si="117"/>
        <v>3.7896899616697527E-3</v>
      </c>
      <c r="LK206" s="144">
        <f t="shared" ref="LK206:NV206" si="118">LK204/LK166</f>
        <v>0</v>
      </c>
      <c r="LL206" s="144">
        <f t="shared" si="118"/>
        <v>7.6000688423069488E-4</v>
      </c>
      <c r="LM206" s="144">
        <f t="shared" si="118"/>
        <v>2.46759712608348E-2</v>
      </c>
      <c r="LN206" s="144">
        <f t="shared" si="118"/>
        <v>1.2703857428639509E-3</v>
      </c>
      <c r="LO206" s="144">
        <f t="shared" si="118"/>
        <v>3.1851447563747996E-3</v>
      </c>
      <c r="LP206" s="144">
        <f t="shared" si="118"/>
        <v>1.4615987705540626E-2</v>
      </c>
      <c r="LQ206" s="144">
        <f t="shared" si="118"/>
        <v>0.10040933924880074</v>
      </c>
      <c r="LR206" s="144">
        <f t="shared" si="118"/>
        <v>0</v>
      </c>
      <c r="LS206" s="144">
        <f t="shared" si="118"/>
        <v>0.19814828198148282</v>
      </c>
      <c r="LT206" s="144">
        <f t="shared" si="118"/>
        <v>1.0041013922070401E-3</v>
      </c>
      <c r="LU206" s="144">
        <f t="shared" si="118"/>
        <v>3.4372480427294293E-3</v>
      </c>
      <c r="LV206" s="144">
        <f t="shared" si="118"/>
        <v>9.7450469724369854E-2</v>
      </c>
      <c r="LW206" s="144">
        <f t="shared" si="118"/>
        <v>2.2622667540996613E-4</v>
      </c>
      <c r="LX206" s="144">
        <f t="shared" si="118"/>
        <v>1.9767345973481208E-2</v>
      </c>
      <c r="LY206" s="144">
        <f t="shared" si="118"/>
        <v>1.1759268550882156E-3</v>
      </c>
      <c r="LZ206" s="144">
        <f t="shared" si="118"/>
        <v>2.2313587607809875E-2</v>
      </c>
      <c r="MA206" s="144">
        <f t="shared" si="118"/>
        <v>2.7736414083035447E-2</v>
      </c>
      <c r="MB206" s="144">
        <f t="shared" si="118"/>
        <v>5.2344132069735781E-2</v>
      </c>
      <c r="MC206" s="144">
        <f t="shared" si="118"/>
        <v>1.0559527814792346E-2</v>
      </c>
      <c r="MD206" s="144">
        <f t="shared" si="118"/>
        <v>4.9053684363553555E-2</v>
      </c>
      <c r="ME206" s="144">
        <f t="shared" si="118"/>
        <v>2.5176172313960375E-2</v>
      </c>
      <c r="MF206" s="144">
        <f t="shared" si="118"/>
        <v>2.0118079231213989E-2</v>
      </c>
      <c r="MG206" s="144">
        <f t="shared" si="118"/>
        <v>4.5453991807928281E-3</v>
      </c>
      <c r="MH206" s="144">
        <f t="shared" si="118"/>
        <v>0</v>
      </c>
      <c r="MI206" s="144">
        <f t="shared" si="118"/>
        <v>0</v>
      </c>
      <c r="MJ206" s="144">
        <f t="shared" si="118"/>
        <v>0</v>
      </c>
      <c r="MK206" s="144">
        <f t="shared" si="118"/>
        <v>0</v>
      </c>
      <c r="ML206" s="144">
        <f t="shared" si="118"/>
        <v>2.0373355571980559E-2</v>
      </c>
      <c r="MM206" s="144">
        <f t="shared" si="118"/>
        <v>3.4299647732357209E-4</v>
      </c>
      <c r="MN206" s="144">
        <f t="shared" si="118"/>
        <v>1.2632268274256602E-2</v>
      </c>
      <c r="MO206" s="144">
        <f t="shared" si="118"/>
        <v>1.3366122542411299E-3</v>
      </c>
      <c r="MP206" s="144">
        <f t="shared" si="118"/>
        <v>1.2642614372643791E-2</v>
      </c>
      <c r="MQ206" s="144">
        <f t="shared" si="118"/>
        <v>2.4035266400856264E-2</v>
      </c>
      <c r="MR206" s="144">
        <f t="shared" si="118"/>
        <v>4.0299432157017015E-3</v>
      </c>
      <c r="MS206" s="144">
        <f t="shared" si="118"/>
        <v>1.5846234598297627E-2</v>
      </c>
      <c r="MT206" s="144">
        <f t="shared" si="118"/>
        <v>1.213149229789161E-2</v>
      </c>
      <c r="MU206" s="144">
        <f t="shared" si="118"/>
        <v>1.7766710707206122E-2</v>
      </c>
      <c r="MV206" s="144">
        <f t="shared" si="118"/>
        <v>3.0635366627390554E-3</v>
      </c>
      <c r="MW206" s="144">
        <f t="shared" si="118"/>
        <v>3.2191671112641947E-3</v>
      </c>
      <c r="MX206" s="144">
        <f t="shared" si="118"/>
        <v>2.3939594092317294E-2</v>
      </c>
      <c r="MY206" s="144">
        <f t="shared" si="118"/>
        <v>1.8060295379742994E-7</v>
      </c>
      <c r="MZ206" s="144">
        <f t="shared" si="118"/>
        <v>2.0791536678129517E-2</v>
      </c>
      <c r="NA206" s="144">
        <f t="shared" si="118"/>
        <v>1.2729045758763168E-2</v>
      </c>
      <c r="NB206" s="144">
        <f t="shared" si="118"/>
        <v>6.2170753518851121E-3</v>
      </c>
      <c r="NC206" s="144">
        <f t="shared" si="118"/>
        <v>0.18054326733630233</v>
      </c>
      <c r="ND206" s="144">
        <f t="shared" si="118"/>
        <v>5.3583712715552225E-3</v>
      </c>
      <c r="NE206" s="144">
        <f t="shared" si="118"/>
        <v>3.5857520476060264E-2</v>
      </c>
      <c r="NF206" s="144">
        <f t="shared" si="118"/>
        <v>5.9181197541273069E-3</v>
      </c>
      <c r="NG206" s="144">
        <f t="shared" si="118"/>
        <v>3.1897222797023048E-2</v>
      </c>
      <c r="NH206" s="144">
        <f t="shared" si="118"/>
        <v>2.1065412900569128E-2</v>
      </c>
      <c r="NI206" s="144">
        <f t="shared" si="118"/>
        <v>7.9999638827815672E-3</v>
      </c>
      <c r="NJ206" s="144">
        <f t="shared" si="118"/>
        <v>3.8044885990573112E-4</v>
      </c>
      <c r="NK206" s="144">
        <f t="shared" si="118"/>
        <v>3.7004836237594099E-4</v>
      </c>
      <c r="NL206" s="144">
        <f t="shared" si="118"/>
        <v>8.7496911557756549E-3</v>
      </c>
      <c r="NM206" s="144">
        <f t="shared" si="118"/>
        <v>7.0452419896422584E-4</v>
      </c>
      <c r="NN206" s="144">
        <f t="shared" si="118"/>
        <v>6.3298750143918944E-4</v>
      </c>
      <c r="NO206" s="144">
        <f t="shared" si="118"/>
        <v>0</v>
      </c>
      <c r="NP206" s="144">
        <f t="shared" si="118"/>
        <v>1.6639403004843232E-7</v>
      </c>
      <c r="NQ206" s="144">
        <f t="shared" si="118"/>
        <v>3.5362726582233293E-2</v>
      </c>
      <c r="NR206" s="144">
        <f t="shared" si="118"/>
        <v>1.2210737337335017E-3</v>
      </c>
      <c r="NS206" s="144">
        <f t="shared" si="118"/>
        <v>3.7656989407817256E-3</v>
      </c>
      <c r="NT206" s="144">
        <f t="shared" si="118"/>
        <v>3.182609520820179E-3</v>
      </c>
      <c r="NU206" s="144">
        <f t="shared" si="118"/>
        <v>3.3172679142883167E-2</v>
      </c>
      <c r="NV206" s="144">
        <f t="shared" si="118"/>
        <v>1.9988053296292507E-2</v>
      </c>
      <c r="NW206" s="144">
        <f t="shared" ref="NW206:OU206" si="119">NW204/NW166</f>
        <v>2.0891122349467894E-2</v>
      </c>
      <c r="NX206" s="144">
        <f t="shared" si="119"/>
        <v>4.8071717747848221E-3</v>
      </c>
      <c r="NY206" s="144">
        <f t="shared" si="119"/>
        <v>6.302351261816909E-4</v>
      </c>
      <c r="NZ206" s="144">
        <f t="shared" si="119"/>
        <v>6.645966470887707E-2</v>
      </c>
      <c r="OA206" s="144">
        <f t="shared" si="119"/>
        <v>3.1039767720154619E-2</v>
      </c>
      <c r="OB206" s="144">
        <f t="shared" si="119"/>
        <v>7.6114879783612584E-3</v>
      </c>
      <c r="OC206" s="144">
        <f t="shared" si="119"/>
        <v>1.2120620909202962E-2</v>
      </c>
      <c r="OD206" s="144">
        <f t="shared" si="119"/>
        <v>2.0606790730114447E-4</v>
      </c>
      <c r="OE206" s="144">
        <f t="shared" si="119"/>
        <v>7.1601613757293153E-2</v>
      </c>
      <c r="OF206" s="144">
        <f t="shared" si="119"/>
        <v>9.6395315431024291E-3</v>
      </c>
      <c r="OG206" s="144">
        <f t="shared" si="119"/>
        <v>3.2047813512141803E-2</v>
      </c>
      <c r="OH206" s="144">
        <f t="shared" si="119"/>
        <v>2.7852806445703905E-2</v>
      </c>
      <c r="OI206" s="144">
        <f t="shared" si="119"/>
        <v>2.9232477410625355E-3</v>
      </c>
      <c r="OJ206" s="144">
        <f t="shared" si="119"/>
        <v>1.6548342531247793E-2</v>
      </c>
      <c r="OK206" s="144">
        <f t="shared" si="119"/>
        <v>6.2962660425449294E-3</v>
      </c>
      <c r="OL206" s="144">
        <f t="shared" si="119"/>
        <v>1.990113118029629E-3</v>
      </c>
      <c r="OM206" s="144">
        <f t="shared" si="119"/>
        <v>4.9282716577166575E-4</v>
      </c>
      <c r="ON206" s="144">
        <f t="shared" si="119"/>
        <v>1.2134365563363923E-3</v>
      </c>
      <c r="OO206" s="144">
        <f t="shared" si="119"/>
        <v>2.87516551823792E-2</v>
      </c>
      <c r="OP206" s="144">
        <f t="shared" si="119"/>
        <v>5.9367885034396651E-3</v>
      </c>
      <c r="OQ206" s="144">
        <f t="shared" si="119"/>
        <v>1.477848985777255E-2</v>
      </c>
      <c r="OR206" s="144">
        <f t="shared" si="119"/>
        <v>1.111561837092594E-2</v>
      </c>
      <c r="OS206" s="144">
        <f t="shared" si="119"/>
        <v>1.9448167589591333E-2</v>
      </c>
      <c r="OT206" s="144">
        <f t="shared" si="119"/>
        <v>1.3940277611081474E-3</v>
      </c>
      <c r="OU206" s="144">
        <f t="shared" si="119"/>
        <v>2.7211600123722075E-6</v>
      </c>
      <c r="OV206" s="176"/>
      <c r="OW206" s="144">
        <f t="shared" ref="OW206" si="120">OW204/OW166</f>
        <v>2.3511126603929698E-2</v>
      </c>
      <c r="OX206" s="6"/>
      <c r="OY206" s="153"/>
      <c r="OZ206" s="6"/>
      <c r="PA206" s="146"/>
      <c r="PB206" s="146"/>
      <c r="PC206" s="146"/>
      <c r="PD206" s="146"/>
      <c r="PE206" s="146"/>
      <c r="PF206" s="146"/>
      <c r="PG206" s="146"/>
      <c r="PH206" s="146"/>
      <c r="PI206" s="146"/>
      <c r="PJ206" s="146"/>
      <c r="PK206" s="146"/>
      <c r="PL206" s="146"/>
      <c r="PM206" s="146"/>
      <c r="PN206" s="146"/>
      <c r="PO206" s="146"/>
      <c r="PP206" s="146"/>
      <c r="PQ206" s="146"/>
      <c r="PR206" s="146"/>
      <c r="PS206" s="146"/>
      <c r="PT206" s="146"/>
      <c r="PU206" s="146"/>
    </row>
    <row r="207" spans="1:438" ht="17">
      <c r="A207" s="88" t="s">
        <v>1346</v>
      </c>
      <c r="B207" s="64">
        <f>B28</f>
        <v>0</v>
      </c>
      <c r="C207" s="64">
        <f>C28</f>
        <v>341531</v>
      </c>
      <c r="D207" s="64">
        <f t="shared" ref="D207:BO207" si="121">D28</f>
        <v>2394</v>
      </c>
      <c r="E207" s="64">
        <f t="shared" si="121"/>
        <v>68560</v>
      </c>
      <c r="F207" s="64">
        <f t="shared" si="121"/>
        <v>36800</v>
      </c>
      <c r="G207" s="64">
        <f t="shared" si="121"/>
        <v>0</v>
      </c>
      <c r="H207" s="64">
        <f t="shared" si="121"/>
        <v>0</v>
      </c>
      <c r="I207" s="64">
        <f t="shared" si="121"/>
        <v>0</v>
      </c>
      <c r="J207" s="64">
        <f t="shared" si="121"/>
        <v>0</v>
      </c>
      <c r="K207" s="64">
        <f t="shared" si="121"/>
        <v>0</v>
      </c>
      <c r="L207" s="64">
        <f t="shared" si="121"/>
        <v>201520</v>
      </c>
      <c r="M207" s="64">
        <f t="shared" si="121"/>
        <v>140025</v>
      </c>
      <c r="N207" s="64">
        <f t="shared" si="121"/>
        <v>0</v>
      </c>
      <c r="O207" s="64">
        <f t="shared" si="121"/>
        <v>0</v>
      </c>
      <c r="P207" s="64">
        <f t="shared" si="121"/>
        <v>0</v>
      </c>
      <c r="Q207" s="64">
        <f t="shared" si="121"/>
        <v>40374</v>
      </c>
      <c r="R207" s="64">
        <f t="shared" si="121"/>
        <v>0</v>
      </c>
      <c r="S207" s="64">
        <f t="shared" si="121"/>
        <v>0</v>
      </c>
      <c r="T207" s="64">
        <f t="shared" si="121"/>
        <v>0</v>
      </c>
      <c r="U207" s="64">
        <f t="shared" si="121"/>
        <v>0</v>
      </c>
      <c r="V207" s="64">
        <f t="shared" si="121"/>
        <v>0</v>
      </c>
      <c r="W207" s="64">
        <f t="shared" si="121"/>
        <v>0</v>
      </c>
      <c r="X207" s="64">
        <f t="shared" si="121"/>
        <v>0</v>
      </c>
      <c r="Y207" s="64">
        <f t="shared" si="121"/>
        <v>0</v>
      </c>
      <c r="Z207" s="64">
        <f t="shared" si="121"/>
        <v>0</v>
      </c>
      <c r="AA207" s="64">
        <f t="shared" si="121"/>
        <v>0</v>
      </c>
      <c r="AB207" s="64">
        <f t="shared" si="121"/>
        <v>0</v>
      </c>
      <c r="AC207" s="64">
        <f t="shared" si="121"/>
        <v>0</v>
      </c>
      <c r="AD207" s="64">
        <f t="shared" si="121"/>
        <v>2894664</v>
      </c>
      <c r="AE207" s="64">
        <f t="shared" si="121"/>
        <v>0</v>
      </c>
      <c r="AF207" s="64">
        <f t="shared" si="121"/>
        <v>163668</v>
      </c>
      <c r="AG207" s="64">
        <f t="shared" si="121"/>
        <v>0</v>
      </c>
      <c r="AH207" s="64">
        <f t="shared" si="121"/>
        <v>0</v>
      </c>
      <c r="AI207" s="64">
        <f t="shared" si="121"/>
        <v>0</v>
      </c>
      <c r="AJ207" s="64">
        <f t="shared" si="121"/>
        <v>0</v>
      </c>
      <c r="AK207" s="64">
        <f t="shared" si="121"/>
        <v>0</v>
      </c>
      <c r="AL207" s="64">
        <f t="shared" si="121"/>
        <v>0</v>
      </c>
      <c r="AM207" s="64">
        <f t="shared" si="121"/>
        <v>0</v>
      </c>
      <c r="AN207" s="64">
        <f t="shared" si="121"/>
        <v>0</v>
      </c>
      <c r="AO207" s="64">
        <f t="shared" si="121"/>
        <v>0</v>
      </c>
      <c r="AP207" s="64">
        <f t="shared" si="121"/>
        <v>0</v>
      </c>
      <c r="AQ207" s="64">
        <f t="shared" si="121"/>
        <v>0</v>
      </c>
      <c r="AR207" s="64">
        <f t="shared" si="121"/>
        <v>0</v>
      </c>
      <c r="AS207" s="64">
        <f t="shared" si="121"/>
        <v>0</v>
      </c>
      <c r="AT207" s="64">
        <f t="shared" si="121"/>
        <v>0</v>
      </c>
      <c r="AU207" s="64">
        <f t="shared" si="121"/>
        <v>0</v>
      </c>
      <c r="AV207" s="64">
        <f t="shared" si="121"/>
        <v>0</v>
      </c>
      <c r="AW207" s="64">
        <f t="shared" si="121"/>
        <v>0</v>
      </c>
      <c r="AX207" s="64">
        <f t="shared" si="121"/>
        <v>0</v>
      </c>
      <c r="AY207" s="64">
        <f t="shared" si="121"/>
        <v>0</v>
      </c>
      <c r="AZ207" s="64">
        <f t="shared" si="121"/>
        <v>0</v>
      </c>
      <c r="BA207" s="64">
        <f t="shared" si="121"/>
        <v>0</v>
      </c>
      <c r="BB207" s="64">
        <f t="shared" si="121"/>
        <v>0</v>
      </c>
      <c r="BC207" s="64">
        <f t="shared" si="121"/>
        <v>0</v>
      </c>
      <c r="BD207" s="64">
        <f t="shared" si="121"/>
        <v>0</v>
      </c>
      <c r="BE207" s="64">
        <f t="shared" si="121"/>
        <v>0</v>
      </c>
      <c r="BF207" s="64">
        <f t="shared" si="121"/>
        <v>0</v>
      </c>
      <c r="BG207" s="64">
        <f t="shared" si="121"/>
        <v>0</v>
      </c>
      <c r="BH207" s="64">
        <f t="shared" si="121"/>
        <v>0</v>
      </c>
      <c r="BI207" s="64">
        <f t="shared" si="121"/>
        <v>0</v>
      </c>
      <c r="BJ207" s="64">
        <f t="shared" si="121"/>
        <v>46437</v>
      </c>
      <c r="BK207" s="64">
        <f t="shared" si="121"/>
        <v>0</v>
      </c>
      <c r="BL207" s="64">
        <f t="shared" si="121"/>
        <v>0</v>
      </c>
      <c r="BM207" s="64">
        <f t="shared" si="121"/>
        <v>0</v>
      </c>
      <c r="BN207" s="64">
        <f t="shared" si="121"/>
        <v>14072</v>
      </c>
      <c r="BO207" s="64">
        <f t="shared" si="121"/>
        <v>0</v>
      </c>
      <c r="BP207" s="64">
        <f t="shared" ref="BP207:EA207" si="122">BP28</f>
        <v>112310</v>
      </c>
      <c r="BQ207" s="64">
        <f t="shared" si="122"/>
        <v>185282</v>
      </c>
      <c r="BR207" s="64">
        <f t="shared" si="122"/>
        <v>190480</v>
      </c>
      <c r="BS207" s="64">
        <f t="shared" si="122"/>
        <v>0</v>
      </c>
      <c r="BT207" s="64">
        <f t="shared" si="122"/>
        <v>104751</v>
      </c>
      <c r="BU207" s="64">
        <f t="shared" si="122"/>
        <v>193536</v>
      </c>
      <c r="BV207" s="64">
        <f t="shared" si="122"/>
        <v>0</v>
      </c>
      <c r="BW207" s="64">
        <f t="shared" si="122"/>
        <v>0</v>
      </c>
      <c r="BX207" s="64">
        <f t="shared" si="122"/>
        <v>0</v>
      </c>
      <c r="BY207" s="64">
        <f t="shared" si="122"/>
        <v>98408</v>
      </c>
      <c r="BZ207" s="64">
        <f t="shared" si="122"/>
        <v>35095</v>
      </c>
      <c r="CA207" s="64">
        <f t="shared" si="122"/>
        <v>0</v>
      </c>
      <c r="CB207" s="64">
        <f t="shared" si="122"/>
        <v>0</v>
      </c>
      <c r="CC207" s="64">
        <f t="shared" si="122"/>
        <v>12000</v>
      </c>
      <c r="CD207" s="64">
        <f t="shared" si="122"/>
        <v>0</v>
      </c>
      <c r="CE207" s="64">
        <f t="shared" si="122"/>
        <v>218599</v>
      </c>
      <c r="CF207" s="64">
        <f t="shared" si="122"/>
        <v>236446</v>
      </c>
      <c r="CG207" s="64">
        <f t="shared" si="122"/>
        <v>161620</v>
      </c>
      <c r="CH207" s="64">
        <f t="shared" si="122"/>
        <v>0</v>
      </c>
      <c r="CI207" s="64">
        <f t="shared" si="122"/>
        <v>0</v>
      </c>
      <c r="CJ207" s="64">
        <f t="shared" si="122"/>
        <v>0</v>
      </c>
      <c r="CK207" s="64">
        <f t="shared" si="122"/>
        <v>0</v>
      </c>
      <c r="CL207" s="64">
        <f t="shared" si="122"/>
        <v>0</v>
      </c>
      <c r="CM207" s="64">
        <f t="shared" si="122"/>
        <v>0</v>
      </c>
      <c r="CN207" s="64">
        <f t="shared" si="122"/>
        <v>0</v>
      </c>
      <c r="CO207" s="64">
        <f t="shared" si="122"/>
        <v>0</v>
      </c>
      <c r="CP207" s="64">
        <f t="shared" si="122"/>
        <v>0</v>
      </c>
      <c r="CQ207" s="64">
        <f t="shared" si="122"/>
        <v>0</v>
      </c>
      <c r="CR207" s="64">
        <f t="shared" si="122"/>
        <v>0</v>
      </c>
      <c r="CS207" s="64">
        <f t="shared" si="122"/>
        <v>0</v>
      </c>
      <c r="CT207" s="64">
        <f t="shared" si="122"/>
        <v>0</v>
      </c>
      <c r="CU207" s="64">
        <f t="shared" si="122"/>
        <v>0</v>
      </c>
      <c r="CV207" s="64">
        <f t="shared" si="122"/>
        <v>0</v>
      </c>
      <c r="CW207" s="64">
        <f t="shared" si="122"/>
        <v>0</v>
      </c>
      <c r="CX207" s="64">
        <f t="shared" si="122"/>
        <v>0</v>
      </c>
      <c r="CY207" s="64">
        <f t="shared" si="122"/>
        <v>0</v>
      </c>
      <c r="CZ207" s="64">
        <f t="shared" si="122"/>
        <v>0</v>
      </c>
      <c r="DA207" s="64">
        <f t="shared" si="122"/>
        <v>0</v>
      </c>
      <c r="DB207" s="64">
        <f t="shared" si="122"/>
        <v>0</v>
      </c>
      <c r="DC207" s="64">
        <f t="shared" si="122"/>
        <v>0</v>
      </c>
      <c r="DD207" s="64">
        <f t="shared" si="122"/>
        <v>0</v>
      </c>
      <c r="DE207" s="64">
        <f t="shared" si="122"/>
        <v>142299</v>
      </c>
      <c r="DF207" s="64">
        <f t="shared" si="122"/>
        <v>394</v>
      </c>
      <c r="DG207" s="64">
        <f t="shared" si="122"/>
        <v>38775</v>
      </c>
      <c r="DH207" s="64">
        <f t="shared" si="122"/>
        <v>126595</v>
      </c>
      <c r="DI207" s="64">
        <f t="shared" si="122"/>
        <v>11696</v>
      </c>
      <c r="DJ207" s="64">
        <f t="shared" si="122"/>
        <v>64939</v>
      </c>
      <c r="DK207" s="64">
        <f t="shared" si="122"/>
        <v>4115</v>
      </c>
      <c r="DL207" s="64">
        <f t="shared" si="122"/>
        <v>9546</v>
      </c>
      <c r="DM207" s="64">
        <f t="shared" si="122"/>
        <v>78281</v>
      </c>
      <c r="DN207" s="64">
        <f t="shared" si="122"/>
        <v>0</v>
      </c>
      <c r="DO207" s="64">
        <f t="shared" si="122"/>
        <v>290226</v>
      </c>
      <c r="DP207" s="64">
        <f t="shared" si="122"/>
        <v>18575</v>
      </c>
      <c r="DQ207" s="64">
        <f t="shared" si="122"/>
        <v>0</v>
      </c>
      <c r="DR207" s="64">
        <f t="shared" si="122"/>
        <v>0</v>
      </c>
      <c r="DS207" s="64">
        <f t="shared" si="122"/>
        <v>43934</v>
      </c>
      <c r="DT207" s="64">
        <f t="shared" si="122"/>
        <v>26956</v>
      </c>
      <c r="DU207" s="64">
        <f t="shared" si="122"/>
        <v>0</v>
      </c>
      <c r="DV207" s="64">
        <f t="shared" si="122"/>
        <v>5770</v>
      </c>
      <c r="DW207" s="64">
        <f t="shared" si="122"/>
        <v>930783</v>
      </c>
      <c r="DX207" s="64">
        <f t="shared" si="122"/>
        <v>173911</v>
      </c>
      <c r="DY207" s="64">
        <f t="shared" si="122"/>
        <v>22997</v>
      </c>
      <c r="DZ207" s="64">
        <f t="shared" si="122"/>
        <v>112359</v>
      </c>
      <c r="EA207" s="64">
        <f t="shared" si="122"/>
        <v>73719</v>
      </c>
      <c r="EB207" s="64">
        <f t="shared" ref="EB207:GM207" si="123">EB28</f>
        <v>100047</v>
      </c>
      <c r="EC207" s="64">
        <f t="shared" si="123"/>
        <v>207989</v>
      </c>
      <c r="ED207" s="64">
        <f t="shared" si="123"/>
        <v>46676</v>
      </c>
      <c r="EE207" s="64">
        <f t="shared" si="123"/>
        <v>0</v>
      </c>
      <c r="EF207" s="64">
        <f t="shared" si="123"/>
        <v>0</v>
      </c>
      <c r="EG207" s="64">
        <f t="shared" si="123"/>
        <v>128919</v>
      </c>
      <c r="EH207" s="64">
        <f t="shared" si="123"/>
        <v>110169</v>
      </c>
      <c r="EI207" s="64">
        <f t="shared" si="123"/>
        <v>169290</v>
      </c>
      <c r="EJ207" s="64">
        <f t="shared" si="123"/>
        <v>685</v>
      </c>
      <c r="EK207" s="64">
        <f t="shared" si="123"/>
        <v>450</v>
      </c>
      <c r="EL207" s="64">
        <f t="shared" si="123"/>
        <v>1943</v>
      </c>
      <c r="EM207" s="64">
        <f t="shared" si="123"/>
        <v>37120</v>
      </c>
      <c r="EN207" s="64">
        <f t="shared" si="123"/>
        <v>99966</v>
      </c>
      <c r="EO207" s="64">
        <f t="shared" si="123"/>
        <v>151437</v>
      </c>
      <c r="EP207" s="64">
        <f t="shared" si="123"/>
        <v>206737</v>
      </c>
      <c r="EQ207" s="64">
        <f t="shared" si="123"/>
        <v>22</v>
      </c>
      <c r="ER207" s="64">
        <f t="shared" si="123"/>
        <v>34849</v>
      </c>
      <c r="ES207" s="64">
        <f t="shared" si="123"/>
        <v>89553</v>
      </c>
      <c r="ET207" s="64">
        <f t="shared" si="123"/>
        <v>175123</v>
      </c>
      <c r="EU207" s="64">
        <f t="shared" si="123"/>
        <v>0</v>
      </c>
      <c r="EV207" s="64">
        <f t="shared" si="123"/>
        <v>10264</v>
      </c>
      <c r="EW207" s="64">
        <f t="shared" si="123"/>
        <v>4703</v>
      </c>
      <c r="EX207" s="64">
        <f t="shared" si="123"/>
        <v>0</v>
      </c>
      <c r="EY207" s="64">
        <f t="shared" si="123"/>
        <v>23582</v>
      </c>
      <c r="EZ207" s="64">
        <f t="shared" si="123"/>
        <v>11179</v>
      </c>
      <c r="FA207" s="64">
        <f t="shared" si="123"/>
        <v>0</v>
      </c>
      <c r="FB207" s="64">
        <f t="shared" si="123"/>
        <v>119860</v>
      </c>
      <c r="FC207" s="64">
        <f t="shared" si="123"/>
        <v>211281</v>
      </c>
      <c r="FD207" s="64">
        <f t="shared" si="123"/>
        <v>118303</v>
      </c>
      <c r="FE207" s="64">
        <f t="shared" si="123"/>
        <v>178964</v>
      </c>
      <c r="FF207" s="64">
        <f t="shared" si="123"/>
        <v>0</v>
      </c>
      <c r="FG207" s="64">
        <f t="shared" si="123"/>
        <v>0</v>
      </c>
      <c r="FH207" s="64">
        <f t="shared" si="123"/>
        <v>57512</v>
      </c>
      <c r="FI207" s="64">
        <f t="shared" si="123"/>
        <v>141618</v>
      </c>
      <c r="FJ207" s="64">
        <f t="shared" si="123"/>
        <v>48555</v>
      </c>
      <c r="FK207" s="64">
        <f t="shared" si="123"/>
        <v>169274</v>
      </c>
      <c r="FL207" s="64">
        <f t="shared" si="123"/>
        <v>82105</v>
      </c>
      <c r="FM207" s="64">
        <f t="shared" si="123"/>
        <v>500698</v>
      </c>
      <c r="FN207" s="64">
        <f t="shared" si="123"/>
        <v>0</v>
      </c>
      <c r="FO207" s="64">
        <f t="shared" si="123"/>
        <v>267665</v>
      </c>
      <c r="FP207" s="64">
        <f t="shared" si="123"/>
        <v>209150</v>
      </c>
      <c r="FQ207" s="64">
        <f t="shared" si="123"/>
        <v>7950</v>
      </c>
      <c r="FR207" s="64">
        <f t="shared" si="123"/>
        <v>250230</v>
      </c>
      <c r="FS207" s="64">
        <f t="shared" si="123"/>
        <v>0</v>
      </c>
      <c r="FT207" s="64">
        <f t="shared" si="123"/>
        <v>0</v>
      </c>
      <c r="FU207" s="64">
        <f t="shared" si="123"/>
        <v>1200</v>
      </c>
      <c r="FV207" s="64">
        <f t="shared" si="123"/>
        <v>99737</v>
      </c>
      <c r="FW207" s="64">
        <f t="shared" si="123"/>
        <v>0</v>
      </c>
      <c r="FX207" s="64">
        <f t="shared" si="123"/>
        <v>598517</v>
      </c>
      <c r="FY207" s="64">
        <f t="shared" si="123"/>
        <v>461030</v>
      </c>
      <c r="FZ207" s="64">
        <f t="shared" si="123"/>
        <v>61280</v>
      </c>
      <c r="GA207" s="64">
        <f t="shared" si="123"/>
        <v>0</v>
      </c>
      <c r="GB207" s="64">
        <f t="shared" si="123"/>
        <v>0</v>
      </c>
      <c r="GC207" s="64">
        <f t="shared" si="123"/>
        <v>64939</v>
      </c>
      <c r="GD207" s="64">
        <f t="shared" si="123"/>
        <v>1000475</v>
      </c>
      <c r="GE207" s="64">
        <f t="shared" si="123"/>
        <v>0</v>
      </c>
      <c r="GF207" s="64">
        <f t="shared" si="123"/>
        <v>0</v>
      </c>
      <c r="GG207" s="64">
        <f t="shared" si="123"/>
        <v>0</v>
      </c>
      <c r="GH207" s="64">
        <f t="shared" si="123"/>
        <v>763</v>
      </c>
      <c r="GI207" s="64">
        <f t="shared" si="123"/>
        <v>6555</v>
      </c>
      <c r="GJ207" s="64">
        <f t="shared" si="123"/>
        <v>122742</v>
      </c>
      <c r="GK207" s="64">
        <f t="shared" si="123"/>
        <v>49057</v>
      </c>
      <c r="GL207" s="64">
        <f t="shared" si="123"/>
        <v>0</v>
      </c>
      <c r="GM207" s="64">
        <f t="shared" si="123"/>
        <v>0</v>
      </c>
      <c r="GN207" s="64">
        <f t="shared" ref="GN207:IY207" si="124">GN28</f>
        <v>0</v>
      </c>
      <c r="GO207" s="64">
        <f t="shared" si="124"/>
        <v>0</v>
      </c>
      <c r="GP207" s="64">
        <f t="shared" si="124"/>
        <v>109182</v>
      </c>
      <c r="GQ207" s="64">
        <f t="shared" si="124"/>
        <v>24307</v>
      </c>
      <c r="GR207" s="64">
        <f t="shared" si="124"/>
        <v>151740</v>
      </c>
      <c r="GS207" s="64">
        <f t="shared" si="124"/>
        <v>8001</v>
      </c>
      <c r="GT207" s="64">
        <f t="shared" si="124"/>
        <v>99444</v>
      </c>
      <c r="GU207" s="64">
        <f t="shared" si="124"/>
        <v>20888</v>
      </c>
      <c r="GV207" s="64">
        <f t="shared" si="124"/>
        <v>1114275</v>
      </c>
      <c r="GW207" s="64">
        <f t="shared" si="124"/>
        <v>0</v>
      </c>
      <c r="GX207" s="64">
        <f t="shared" si="124"/>
        <v>0</v>
      </c>
      <c r="GY207" s="64">
        <f t="shared" si="124"/>
        <v>0</v>
      </c>
      <c r="GZ207" s="64">
        <f t="shared" si="124"/>
        <v>0</v>
      </c>
      <c r="HA207" s="64">
        <f t="shared" si="124"/>
        <v>8273</v>
      </c>
      <c r="HB207" s="64">
        <f t="shared" si="124"/>
        <v>0</v>
      </c>
      <c r="HC207" s="64">
        <f t="shared" si="124"/>
        <v>1457</v>
      </c>
      <c r="HD207" s="64">
        <f t="shared" si="124"/>
        <v>0</v>
      </c>
      <c r="HE207" s="64">
        <f t="shared" si="124"/>
        <v>0</v>
      </c>
      <c r="HF207" s="64">
        <f t="shared" si="124"/>
        <v>0</v>
      </c>
      <c r="HG207" s="64">
        <f t="shared" si="124"/>
        <v>0</v>
      </c>
      <c r="HH207" s="64">
        <f t="shared" si="124"/>
        <v>6029</v>
      </c>
      <c r="HI207" s="64">
        <f t="shared" si="124"/>
        <v>482</v>
      </c>
      <c r="HJ207" s="64">
        <f t="shared" si="124"/>
        <v>0</v>
      </c>
      <c r="HK207" s="64">
        <f t="shared" si="124"/>
        <v>2493</v>
      </c>
      <c r="HL207" s="64">
        <f t="shared" si="124"/>
        <v>0</v>
      </c>
      <c r="HM207" s="64">
        <f t="shared" si="124"/>
        <v>22704</v>
      </c>
      <c r="HN207" s="64">
        <f t="shared" si="124"/>
        <v>6010</v>
      </c>
      <c r="HO207" s="64">
        <f t="shared" si="124"/>
        <v>37011</v>
      </c>
      <c r="HP207" s="64">
        <f t="shared" si="124"/>
        <v>9798</v>
      </c>
      <c r="HQ207" s="64">
        <f t="shared" si="124"/>
        <v>10765</v>
      </c>
      <c r="HR207" s="64">
        <f t="shared" si="124"/>
        <v>2764</v>
      </c>
      <c r="HS207" s="64">
        <f t="shared" si="124"/>
        <v>0</v>
      </c>
      <c r="HT207" s="64">
        <f t="shared" si="124"/>
        <v>0</v>
      </c>
      <c r="HU207" s="64">
        <f t="shared" si="124"/>
        <v>1850</v>
      </c>
      <c r="HV207" s="64">
        <f t="shared" si="124"/>
        <v>0</v>
      </c>
      <c r="HW207" s="64">
        <f t="shared" si="124"/>
        <v>0</v>
      </c>
      <c r="HX207" s="64">
        <f t="shared" si="124"/>
        <v>0</v>
      </c>
      <c r="HY207" s="64">
        <f t="shared" si="124"/>
        <v>8681</v>
      </c>
      <c r="HZ207" s="64">
        <f t="shared" si="124"/>
        <v>0</v>
      </c>
      <c r="IA207" s="64">
        <f t="shared" si="124"/>
        <v>0</v>
      </c>
      <c r="IB207" s="64">
        <f t="shared" si="124"/>
        <v>5486</v>
      </c>
      <c r="IC207" s="64">
        <f t="shared" si="124"/>
        <v>25942</v>
      </c>
      <c r="ID207" s="64">
        <f t="shared" si="124"/>
        <v>0</v>
      </c>
      <c r="IE207" s="64">
        <f t="shared" si="124"/>
        <v>0</v>
      </c>
      <c r="IF207" s="64">
        <f t="shared" si="124"/>
        <v>0</v>
      </c>
      <c r="IG207" s="64">
        <f t="shared" si="124"/>
        <v>0</v>
      </c>
      <c r="IH207" s="64">
        <f t="shared" si="124"/>
        <v>75936</v>
      </c>
      <c r="II207" s="64">
        <f t="shared" si="124"/>
        <v>95200</v>
      </c>
      <c r="IJ207" s="64">
        <f t="shared" si="124"/>
        <v>0</v>
      </c>
      <c r="IK207" s="64">
        <f t="shared" si="124"/>
        <v>66122</v>
      </c>
      <c r="IL207" s="64">
        <f t="shared" si="124"/>
        <v>0</v>
      </c>
      <c r="IM207" s="64">
        <f t="shared" si="124"/>
        <v>91307</v>
      </c>
      <c r="IN207" s="64">
        <f t="shared" si="124"/>
        <v>11561</v>
      </c>
      <c r="IO207" s="64">
        <f t="shared" si="124"/>
        <v>98103</v>
      </c>
      <c r="IP207" s="64">
        <f t="shared" si="124"/>
        <v>0</v>
      </c>
      <c r="IQ207" s="64">
        <f t="shared" si="124"/>
        <v>0</v>
      </c>
      <c r="IR207" s="64">
        <f t="shared" si="124"/>
        <v>0</v>
      </c>
      <c r="IS207" s="64">
        <f t="shared" si="124"/>
        <v>0</v>
      </c>
      <c r="IT207" s="64">
        <f t="shared" si="124"/>
        <v>0</v>
      </c>
      <c r="IU207" s="64">
        <f t="shared" si="124"/>
        <v>0</v>
      </c>
      <c r="IV207" s="64">
        <f t="shared" si="124"/>
        <v>0</v>
      </c>
      <c r="IW207" s="64">
        <f t="shared" si="124"/>
        <v>6257</v>
      </c>
      <c r="IX207" s="64">
        <f t="shared" si="124"/>
        <v>0</v>
      </c>
      <c r="IY207" s="64">
        <f t="shared" si="124"/>
        <v>0</v>
      </c>
      <c r="IZ207" s="64">
        <f t="shared" ref="IZ207:LK207" si="125">IZ28</f>
        <v>103330</v>
      </c>
      <c r="JA207" s="64">
        <f t="shared" si="125"/>
        <v>0</v>
      </c>
      <c r="JB207" s="64">
        <f t="shared" si="125"/>
        <v>0</v>
      </c>
      <c r="JC207" s="64">
        <f t="shared" si="125"/>
        <v>74460</v>
      </c>
      <c r="JD207" s="64">
        <f t="shared" si="125"/>
        <v>0</v>
      </c>
      <c r="JE207" s="64">
        <f t="shared" si="125"/>
        <v>71068</v>
      </c>
      <c r="JF207" s="64">
        <f t="shared" si="125"/>
        <v>275699</v>
      </c>
      <c r="JG207" s="64">
        <f t="shared" si="125"/>
        <v>108312</v>
      </c>
      <c r="JH207" s="64">
        <f t="shared" si="125"/>
        <v>0</v>
      </c>
      <c r="JI207" s="64">
        <f t="shared" si="125"/>
        <v>286103</v>
      </c>
      <c r="JJ207" s="64">
        <f t="shared" si="125"/>
        <v>232205</v>
      </c>
      <c r="JK207" s="64">
        <f t="shared" si="125"/>
        <v>329553</v>
      </c>
      <c r="JL207" s="64">
        <f t="shared" si="125"/>
        <v>250299</v>
      </c>
      <c r="JM207" s="64">
        <f t="shared" si="125"/>
        <v>221337</v>
      </c>
      <c r="JN207" s="64">
        <f t="shared" si="125"/>
        <v>264754</v>
      </c>
      <c r="JO207" s="64">
        <f t="shared" si="125"/>
        <v>194939</v>
      </c>
      <c r="JP207" s="64">
        <f t="shared" si="125"/>
        <v>255619</v>
      </c>
      <c r="JQ207" s="64">
        <f t="shared" si="125"/>
        <v>237437</v>
      </c>
      <c r="JR207" s="64">
        <f t="shared" si="125"/>
        <v>205699</v>
      </c>
      <c r="JS207" s="64">
        <f t="shared" si="125"/>
        <v>254930</v>
      </c>
      <c r="JT207" s="64">
        <f t="shared" si="125"/>
        <v>246637</v>
      </c>
      <c r="JU207" s="64">
        <f t="shared" si="125"/>
        <v>323065</v>
      </c>
      <c r="JV207" s="64">
        <f t="shared" si="125"/>
        <v>249925</v>
      </c>
      <c r="JW207" s="64">
        <f t="shared" si="125"/>
        <v>1121602</v>
      </c>
      <c r="JX207" s="64">
        <f t="shared" si="125"/>
        <v>0</v>
      </c>
      <c r="JY207" s="64">
        <f t="shared" si="125"/>
        <v>0</v>
      </c>
      <c r="JZ207" s="64">
        <f t="shared" si="125"/>
        <v>0</v>
      </c>
      <c r="KA207" s="64">
        <f t="shared" si="125"/>
        <v>0</v>
      </c>
      <c r="KB207" s="64">
        <f t="shared" si="125"/>
        <v>6852</v>
      </c>
      <c r="KC207" s="64">
        <f t="shared" si="125"/>
        <v>0</v>
      </c>
      <c r="KD207" s="64">
        <f t="shared" si="125"/>
        <v>0</v>
      </c>
      <c r="KE207" s="64">
        <f t="shared" si="125"/>
        <v>0</v>
      </c>
      <c r="KF207" s="64">
        <f t="shared" si="125"/>
        <v>41090</v>
      </c>
      <c r="KG207" s="64">
        <f t="shared" si="125"/>
        <v>3428</v>
      </c>
      <c r="KH207" s="64">
        <f t="shared" si="125"/>
        <v>1407</v>
      </c>
      <c r="KI207" s="64">
        <f t="shared" si="125"/>
        <v>152799</v>
      </c>
      <c r="KJ207" s="64">
        <f t="shared" si="125"/>
        <v>1908</v>
      </c>
      <c r="KK207" s="64">
        <f t="shared" si="125"/>
        <v>1263308</v>
      </c>
      <c r="KL207" s="64">
        <f t="shared" si="125"/>
        <v>11918</v>
      </c>
      <c r="KM207" s="64">
        <f t="shared" si="125"/>
        <v>0</v>
      </c>
      <c r="KN207" s="64">
        <f t="shared" si="125"/>
        <v>7451</v>
      </c>
      <c r="KO207" s="64">
        <f t="shared" si="125"/>
        <v>0</v>
      </c>
      <c r="KP207" s="64">
        <f t="shared" si="125"/>
        <v>0</v>
      </c>
      <c r="KQ207" s="64">
        <f t="shared" si="125"/>
        <v>0</v>
      </c>
      <c r="KR207" s="64">
        <f t="shared" si="125"/>
        <v>0</v>
      </c>
      <c r="KS207" s="64">
        <f t="shared" si="125"/>
        <v>0</v>
      </c>
      <c r="KT207" s="64">
        <f t="shared" si="125"/>
        <v>0</v>
      </c>
      <c r="KU207" s="64">
        <f t="shared" si="125"/>
        <v>0</v>
      </c>
      <c r="KV207" s="64">
        <f t="shared" si="125"/>
        <v>0</v>
      </c>
      <c r="KW207" s="64">
        <f t="shared" si="125"/>
        <v>0</v>
      </c>
      <c r="KX207" s="64">
        <f t="shared" si="125"/>
        <v>19255</v>
      </c>
      <c r="KY207" s="64">
        <f t="shared" si="125"/>
        <v>0</v>
      </c>
      <c r="KZ207" s="64">
        <f t="shared" si="125"/>
        <v>0</v>
      </c>
      <c r="LA207" s="64">
        <f t="shared" si="125"/>
        <v>244277</v>
      </c>
      <c r="LB207" s="64">
        <f t="shared" si="125"/>
        <v>346347</v>
      </c>
      <c r="LC207" s="64">
        <f t="shared" si="125"/>
        <v>264077</v>
      </c>
      <c r="LD207" s="64">
        <f t="shared" si="125"/>
        <v>0</v>
      </c>
      <c r="LE207" s="64">
        <f t="shared" si="125"/>
        <v>0</v>
      </c>
      <c r="LF207" s="64">
        <f t="shared" si="125"/>
        <v>53705</v>
      </c>
      <c r="LG207" s="64">
        <f t="shared" si="125"/>
        <v>0</v>
      </c>
      <c r="LH207" s="64">
        <f t="shared" si="125"/>
        <v>287935</v>
      </c>
      <c r="LI207" s="64">
        <f t="shared" si="125"/>
        <v>0</v>
      </c>
      <c r="LJ207" s="64">
        <f t="shared" si="125"/>
        <v>697684</v>
      </c>
      <c r="LK207" s="64">
        <f t="shared" si="125"/>
        <v>4336</v>
      </c>
      <c r="LL207" s="64">
        <f t="shared" ref="LL207:NW207" si="126">LL28</f>
        <v>109</v>
      </c>
      <c r="LM207" s="64">
        <f t="shared" si="126"/>
        <v>29072</v>
      </c>
      <c r="LN207" s="64">
        <f t="shared" si="126"/>
        <v>0</v>
      </c>
      <c r="LO207" s="64">
        <f t="shared" si="126"/>
        <v>15765</v>
      </c>
      <c r="LP207" s="64">
        <f t="shared" si="126"/>
        <v>441438</v>
      </c>
      <c r="LQ207" s="64">
        <f t="shared" si="126"/>
        <v>0</v>
      </c>
      <c r="LR207" s="64">
        <f t="shared" si="126"/>
        <v>53276</v>
      </c>
      <c r="LS207" s="64">
        <f t="shared" si="126"/>
        <v>0</v>
      </c>
      <c r="LT207" s="64">
        <f t="shared" si="126"/>
        <v>0</v>
      </c>
      <c r="LU207" s="64">
        <f t="shared" si="126"/>
        <v>0</v>
      </c>
      <c r="LV207" s="64">
        <f t="shared" si="126"/>
        <v>0</v>
      </c>
      <c r="LW207" s="64">
        <f t="shared" si="126"/>
        <v>0</v>
      </c>
      <c r="LX207" s="64">
        <f t="shared" si="126"/>
        <v>1373</v>
      </c>
      <c r="LY207" s="64">
        <f t="shared" si="126"/>
        <v>5635</v>
      </c>
      <c r="LZ207" s="64">
        <f t="shared" si="126"/>
        <v>447858</v>
      </c>
      <c r="MA207" s="64">
        <f t="shared" si="126"/>
        <v>0</v>
      </c>
      <c r="MB207" s="64">
        <f t="shared" si="126"/>
        <v>0</v>
      </c>
      <c r="MC207" s="64">
        <f t="shared" si="126"/>
        <v>58883</v>
      </c>
      <c r="MD207" s="64">
        <f t="shared" si="126"/>
        <v>48237</v>
      </c>
      <c r="ME207" s="64">
        <f t="shared" si="126"/>
        <v>108576</v>
      </c>
      <c r="MF207" s="64">
        <f t="shared" si="126"/>
        <v>0</v>
      </c>
      <c r="MG207" s="64">
        <f t="shared" si="126"/>
        <v>9056</v>
      </c>
      <c r="MH207" s="64">
        <f t="shared" si="126"/>
        <v>0</v>
      </c>
      <c r="MI207" s="64">
        <f t="shared" si="126"/>
        <v>0</v>
      </c>
      <c r="MJ207" s="64">
        <f t="shared" si="126"/>
        <v>0</v>
      </c>
      <c r="MK207" s="64">
        <f t="shared" si="126"/>
        <v>0</v>
      </c>
      <c r="ML207" s="64">
        <f t="shared" si="126"/>
        <v>0</v>
      </c>
      <c r="MM207" s="64">
        <f t="shared" si="126"/>
        <v>0</v>
      </c>
      <c r="MN207" s="64">
        <f t="shared" si="126"/>
        <v>316704</v>
      </c>
      <c r="MO207" s="64">
        <f t="shared" si="126"/>
        <v>0</v>
      </c>
      <c r="MP207" s="64">
        <f t="shared" si="126"/>
        <v>0</v>
      </c>
      <c r="MQ207" s="64">
        <f t="shared" si="126"/>
        <v>20000</v>
      </c>
      <c r="MR207" s="64">
        <f t="shared" si="126"/>
        <v>15278</v>
      </c>
      <c r="MS207" s="64">
        <f t="shared" si="126"/>
        <v>0</v>
      </c>
      <c r="MT207" s="64">
        <f t="shared" si="126"/>
        <v>0</v>
      </c>
      <c r="MU207" s="64">
        <f t="shared" si="126"/>
        <v>119628</v>
      </c>
      <c r="MV207" s="64">
        <f t="shared" si="126"/>
        <v>78078</v>
      </c>
      <c r="MW207" s="64">
        <f t="shared" si="126"/>
        <v>0</v>
      </c>
      <c r="MX207" s="64">
        <f t="shared" si="126"/>
        <v>132704</v>
      </c>
      <c r="MY207" s="64">
        <f t="shared" si="126"/>
        <v>0</v>
      </c>
      <c r="MZ207" s="64">
        <f t="shared" si="126"/>
        <v>40903</v>
      </c>
      <c r="NA207" s="64">
        <f t="shared" si="126"/>
        <v>0</v>
      </c>
      <c r="NB207" s="64">
        <f t="shared" si="126"/>
        <v>27629</v>
      </c>
      <c r="NC207" s="64">
        <f t="shared" si="126"/>
        <v>0</v>
      </c>
      <c r="ND207" s="64">
        <f t="shared" si="126"/>
        <v>1593</v>
      </c>
      <c r="NE207" s="64">
        <f t="shared" si="126"/>
        <v>65312</v>
      </c>
      <c r="NF207" s="64">
        <f t="shared" si="126"/>
        <v>0</v>
      </c>
      <c r="NG207" s="64">
        <f t="shared" si="126"/>
        <v>21351</v>
      </c>
      <c r="NH207" s="64">
        <f t="shared" si="126"/>
        <v>28951</v>
      </c>
      <c r="NI207" s="64">
        <f t="shared" si="126"/>
        <v>309271</v>
      </c>
      <c r="NJ207" s="64">
        <f t="shared" si="126"/>
        <v>12000</v>
      </c>
      <c r="NK207" s="64">
        <f t="shared" si="126"/>
        <v>868700</v>
      </c>
      <c r="NL207" s="64">
        <f t="shared" si="126"/>
        <v>0</v>
      </c>
      <c r="NM207" s="64">
        <f t="shared" si="126"/>
        <v>12000</v>
      </c>
      <c r="NN207" s="64">
        <f t="shared" si="126"/>
        <v>12000</v>
      </c>
      <c r="NO207" s="64">
        <f t="shared" si="126"/>
        <v>0</v>
      </c>
      <c r="NP207" s="64">
        <f t="shared" si="126"/>
        <v>125824</v>
      </c>
      <c r="NQ207" s="64">
        <f t="shared" si="126"/>
        <v>0</v>
      </c>
      <c r="NR207" s="64">
        <f t="shared" si="126"/>
        <v>11209</v>
      </c>
      <c r="NS207" s="64">
        <f t="shared" si="126"/>
        <v>0</v>
      </c>
      <c r="NT207" s="64">
        <f t="shared" si="126"/>
        <v>34977</v>
      </c>
      <c r="NU207" s="64">
        <f t="shared" si="126"/>
        <v>49721</v>
      </c>
      <c r="NV207" s="64">
        <f t="shared" si="126"/>
        <v>72618</v>
      </c>
      <c r="NW207" s="64">
        <f t="shared" si="126"/>
        <v>4115</v>
      </c>
      <c r="NX207" s="64">
        <f t="shared" ref="NX207:OU207" si="127">NX28</f>
        <v>69765</v>
      </c>
      <c r="NY207" s="64">
        <f t="shared" si="127"/>
        <v>0</v>
      </c>
      <c r="NZ207" s="64">
        <f t="shared" si="127"/>
        <v>0</v>
      </c>
      <c r="OA207" s="64">
        <f t="shared" si="127"/>
        <v>17584</v>
      </c>
      <c r="OB207" s="64">
        <f t="shared" si="127"/>
        <v>46085</v>
      </c>
      <c r="OC207" s="64">
        <f t="shared" si="127"/>
        <v>11783</v>
      </c>
      <c r="OD207" s="64">
        <f t="shared" si="127"/>
        <v>1034</v>
      </c>
      <c r="OE207" s="64">
        <f t="shared" si="127"/>
        <v>0</v>
      </c>
      <c r="OF207" s="64">
        <f t="shared" si="127"/>
        <v>246249</v>
      </c>
      <c r="OG207" s="64">
        <f t="shared" si="127"/>
        <v>283320</v>
      </c>
      <c r="OH207" s="64">
        <f t="shared" si="127"/>
        <v>0</v>
      </c>
      <c r="OI207" s="64">
        <f t="shared" si="127"/>
        <v>2000</v>
      </c>
      <c r="OJ207" s="64">
        <f t="shared" si="127"/>
        <v>5188</v>
      </c>
      <c r="OK207" s="64">
        <f t="shared" si="127"/>
        <v>2691</v>
      </c>
      <c r="OL207" s="64">
        <f t="shared" si="127"/>
        <v>12000</v>
      </c>
      <c r="OM207" s="64">
        <f t="shared" si="127"/>
        <v>0</v>
      </c>
      <c r="ON207" s="64">
        <f t="shared" si="127"/>
        <v>9546</v>
      </c>
      <c r="OO207" s="64">
        <f t="shared" si="127"/>
        <v>0</v>
      </c>
      <c r="OP207" s="64">
        <f t="shared" si="127"/>
        <v>0</v>
      </c>
      <c r="OQ207" s="64">
        <f t="shared" si="127"/>
        <v>8904</v>
      </c>
      <c r="OR207" s="64">
        <f t="shared" si="127"/>
        <v>172360</v>
      </c>
      <c r="OS207" s="64">
        <f t="shared" si="127"/>
        <v>0</v>
      </c>
      <c r="OT207" s="64">
        <f t="shared" si="127"/>
        <v>0</v>
      </c>
      <c r="OU207" s="64">
        <f t="shared" si="127"/>
        <v>84715</v>
      </c>
      <c r="OV207" s="176"/>
      <c r="OW207" s="144"/>
      <c r="OX207" s="6"/>
      <c r="OY207" s="153"/>
      <c r="OZ207" s="6"/>
      <c r="PA207" s="146"/>
      <c r="PB207" s="146"/>
      <c r="PC207" s="146"/>
      <c r="PD207" s="146"/>
      <c r="PE207" s="146"/>
      <c r="PF207" s="146"/>
      <c r="PG207" s="146"/>
      <c r="PH207" s="146"/>
      <c r="PI207" s="146"/>
      <c r="PJ207" s="146"/>
      <c r="PK207" s="146"/>
      <c r="PL207" s="146"/>
      <c r="PM207" s="146"/>
      <c r="PN207" s="146"/>
      <c r="PO207" s="146"/>
      <c r="PP207" s="146"/>
      <c r="PQ207" s="146"/>
      <c r="PR207" s="146"/>
      <c r="PS207" s="146"/>
      <c r="PT207" s="146"/>
      <c r="PU207" s="146"/>
    </row>
    <row r="208" spans="1:438" ht="17">
      <c r="A208" s="88" t="s">
        <v>1333</v>
      </c>
      <c r="B208" s="64">
        <f>B28/B9</f>
        <v>0</v>
      </c>
      <c r="C208" s="64">
        <f t="shared" ref="C208:BN208" si="128">C28/C9</f>
        <v>467.21067031463747</v>
      </c>
      <c r="D208" s="64">
        <f t="shared" si="128"/>
        <v>20.817391304347826</v>
      </c>
      <c r="E208" s="64">
        <f t="shared" si="128"/>
        <v>50.411764705882355</v>
      </c>
      <c r="F208" s="64">
        <f t="shared" si="128"/>
        <v>73.30677290836654</v>
      </c>
      <c r="G208" s="64">
        <f t="shared" si="128"/>
        <v>0</v>
      </c>
      <c r="H208" s="64">
        <f t="shared" si="128"/>
        <v>0</v>
      </c>
      <c r="I208" s="64">
        <f t="shared" si="128"/>
        <v>0</v>
      </c>
      <c r="J208" s="64">
        <f t="shared" si="128"/>
        <v>0</v>
      </c>
      <c r="K208" s="64">
        <f t="shared" si="128"/>
        <v>0</v>
      </c>
      <c r="L208" s="64">
        <f t="shared" si="128"/>
        <v>559.77777777777783</v>
      </c>
      <c r="M208" s="64">
        <f t="shared" si="128"/>
        <v>313.255033557047</v>
      </c>
      <c r="N208" s="64">
        <f t="shared" si="128"/>
        <v>0</v>
      </c>
      <c r="O208" s="64">
        <f t="shared" si="128"/>
        <v>0</v>
      </c>
      <c r="P208" s="64">
        <f t="shared" si="128"/>
        <v>0</v>
      </c>
      <c r="Q208" s="64">
        <f t="shared" si="128"/>
        <v>339.27731092436977</v>
      </c>
      <c r="R208" s="64">
        <f t="shared" si="128"/>
        <v>0</v>
      </c>
      <c r="S208" s="64">
        <f t="shared" si="128"/>
        <v>0</v>
      </c>
      <c r="T208" s="64">
        <f t="shared" si="128"/>
        <v>0</v>
      </c>
      <c r="U208" s="64">
        <f t="shared" si="128"/>
        <v>0</v>
      </c>
      <c r="V208" s="64">
        <f t="shared" si="128"/>
        <v>0</v>
      </c>
      <c r="W208" s="64">
        <f t="shared" si="128"/>
        <v>0</v>
      </c>
      <c r="X208" s="64">
        <f t="shared" si="128"/>
        <v>0</v>
      </c>
      <c r="Y208" s="64">
        <f t="shared" si="128"/>
        <v>0</v>
      </c>
      <c r="Z208" s="64">
        <f t="shared" si="128"/>
        <v>0</v>
      </c>
      <c r="AA208" s="64">
        <f t="shared" si="128"/>
        <v>0</v>
      </c>
      <c r="AB208" s="64">
        <f t="shared" si="128"/>
        <v>0</v>
      </c>
      <c r="AC208" s="64">
        <f t="shared" si="128"/>
        <v>0</v>
      </c>
      <c r="AD208" s="64">
        <f t="shared" si="128"/>
        <v>315.25419298627747</v>
      </c>
      <c r="AE208" s="64">
        <f t="shared" si="128"/>
        <v>0</v>
      </c>
      <c r="AF208" s="64">
        <f t="shared" si="128"/>
        <v>690.58227848101262</v>
      </c>
      <c r="AG208" s="64">
        <f t="shared" si="128"/>
        <v>0</v>
      </c>
      <c r="AH208" s="64">
        <f t="shared" si="128"/>
        <v>0</v>
      </c>
      <c r="AI208" s="64">
        <f t="shared" si="128"/>
        <v>0</v>
      </c>
      <c r="AJ208" s="64">
        <f t="shared" si="128"/>
        <v>0</v>
      </c>
      <c r="AK208" s="64">
        <f t="shared" si="128"/>
        <v>0</v>
      </c>
      <c r="AL208" s="64">
        <f t="shared" si="128"/>
        <v>0</v>
      </c>
      <c r="AM208" s="64">
        <f t="shared" si="128"/>
        <v>0</v>
      </c>
      <c r="AN208" s="64">
        <f t="shared" si="128"/>
        <v>0</v>
      </c>
      <c r="AO208" s="64">
        <f t="shared" si="128"/>
        <v>0</v>
      </c>
      <c r="AP208" s="64">
        <f t="shared" si="128"/>
        <v>0</v>
      </c>
      <c r="AQ208" s="64">
        <f t="shared" si="128"/>
        <v>0</v>
      </c>
      <c r="AR208" s="64">
        <f t="shared" si="128"/>
        <v>0</v>
      </c>
      <c r="AS208" s="64">
        <f t="shared" si="128"/>
        <v>0</v>
      </c>
      <c r="AT208" s="64">
        <f t="shared" si="128"/>
        <v>0</v>
      </c>
      <c r="AU208" s="64">
        <f t="shared" si="128"/>
        <v>0</v>
      </c>
      <c r="AV208" s="64">
        <f t="shared" si="128"/>
        <v>0</v>
      </c>
      <c r="AW208" s="64">
        <f t="shared" si="128"/>
        <v>0</v>
      </c>
      <c r="AX208" s="64">
        <f t="shared" si="128"/>
        <v>0</v>
      </c>
      <c r="AY208" s="64">
        <f t="shared" si="128"/>
        <v>0</v>
      </c>
      <c r="AZ208" s="64">
        <f t="shared" si="128"/>
        <v>0</v>
      </c>
      <c r="BA208" s="64">
        <f t="shared" si="128"/>
        <v>0</v>
      </c>
      <c r="BB208" s="64">
        <f t="shared" si="128"/>
        <v>0</v>
      </c>
      <c r="BC208" s="64">
        <f t="shared" si="128"/>
        <v>0</v>
      </c>
      <c r="BD208" s="64">
        <f t="shared" si="128"/>
        <v>0</v>
      </c>
      <c r="BE208" s="64">
        <f t="shared" si="128"/>
        <v>0</v>
      </c>
      <c r="BF208" s="64">
        <f t="shared" si="128"/>
        <v>0</v>
      </c>
      <c r="BG208" s="64">
        <f t="shared" si="128"/>
        <v>0</v>
      </c>
      <c r="BH208" s="64">
        <f t="shared" si="128"/>
        <v>0</v>
      </c>
      <c r="BI208" s="64">
        <f t="shared" si="128"/>
        <v>0</v>
      </c>
      <c r="BJ208" s="64">
        <f t="shared" si="128"/>
        <v>24.661178969729157</v>
      </c>
      <c r="BK208" s="64">
        <f t="shared" si="128"/>
        <v>0</v>
      </c>
      <c r="BL208" s="64">
        <f t="shared" si="128"/>
        <v>0</v>
      </c>
      <c r="BM208" s="64">
        <f t="shared" si="128"/>
        <v>0</v>
      </c>
      <c r="BN208" s="64">
        <f t="shared" si="128"/>
        <v>26.451127819548873</v>
      </c>
      <c r="BO208" s="64">
        <f t="shared" ref="BO208:DZ208" si="129">BO28/BO9</f>
        <v>0</v>
      </c>
      <c r="BP208" s="64">
        <f t="shared" si="129"/>
        <v>490.43668122270742</v>
      </c>
      <c r="BQ208" s="64">
        <f t="shared" si="129"/>
        <v>558.07831325301208</v>
      </c>
      <c r="BR208" s="64">
        <f t="shared" si="129"/>
        <v>550.52023121387288</v>
      </c>
      <c r="BS208" s="64">
        <f t="shared" si="129"/>
        <v>0</v>
      </c>
      <c r="BT208" s="64">
        <f t="shared" si="129"/>
        <v>818.3671875</v>
      </c>
      <c r="BU208" s="64">
        <f t="shared" si="129"/>
        <v>527.34604904632158</v>
      </c>
      <c r="BV208" s="64">
        <f t="shared" si="129"/>
        <v>0</v>
      </c>
      <c r="BW208" s="64">
        <f t="shared" si="129"/>
        <v>0</v>
      </c>
      <c r="BX208" s="64">
        <f t="shared" si="129"/>
        <v>0</v>
      </c>
      <c r="BY208" s="64">
        <f t="shared" si="129"/>
        <v>477.70873786407765</v>
      </c>
      <c r="BZ208" s="64">
        <f t="shared" si="129"/>
        <v>167.91866028708134</v>
      </c>
      <c r="CA208" s="64">
        <f t="shared" si="129"/>
        <v>0</v>
      </c>
      <c r="CB208" s="64">
        <f t="shared" si="129"/>
        <v>0</v>
      </c>
      <c r="CC208" s="64">
        <f t="shared" si="129"/>
        <v>74.074074074074076</v>
      </c>
      <c r="CD208" s="64">
        <f t="shared" si="129"/>
        <v>0</v>
      </c>
      <c r="CE208" s="64">
        <f t="shared" si="129"/>
        <v>531.8710462287105</v>
      </c>
      <c r="CF208" s="64">
        <f t="shared" si="129"/>
        <v>379.52808988764048</v>
      </c>
      <c r="CG208" s="64">
        <f t="shared" si="129"/>
        <v>573.12056737588648</v>
      </c>
      <c r="CH208" s="64">
        <f t="shared" si="129"/>
        <v>0</v>
      </c>
      <c r="CI208" s="64">
        <f t="shared" si="129"/>
        <v>0</v>
      </c>
      <c r="CJ208" s="64">
        <f t="shared" si="129"/>
        <v>0</v>
      </c>
      <c r="CK208" s="64">
        <f t="shared" si="129"/>
        <v>0</v>
      </c>
      <c r="CL208" s="64">
        <f t="shared" si="129"/>
        <v>0</v>
      </c>
      <c r="CM208" s="64">
        <f t="shared" si="129"/>
        <v>0</v>
      </c>
      <c r="CN208" s="64">
        <f t="shared" si="129"/>
        <v>0</v>
      </c>
      <c r="CO208" s="64">
        <f t="shared" si="129"/>
        <v>0</v>
      </c>
      <c r="CP208" s="64">
        <f t="shared" si="129"/>
        <v>0</v>
      </c>
      <c r="CQ208" s="64">
        <f t="shared" si="129"/>
        <v>0</v>
      </c>
      <c r="CR208" s="64">
        <f t="shared" si="129"/>
        <v>0</v>
      </c>
      <c r="CS208" s="64">
        <f t="shared" si="129"/>
        <v>0</v>
      </c>
      <c r="CT208" s="64">
        <f t="shared" si="129"/>
        <v>0</v>
      </c>
      <c r="CU208" s="64">
        <f t="shared" si="129"/>
        <v>0</v>
      </c>
      <c r="CV208" s="64">
        <f t="shared" si="129"/>
        <v>0</v>
      </c>
      <c r="CW208" s="64">
        <f t="shared" si="129"/>
        <v>0</v>
      </c>
      <c r="CX208" s="64">
        <f t="shared" si="129"/>
        <v>0</v>
      </c>
      <c r="CY208" s="64">
        <f t="shared" si="129"/>
        <v>0</v>
      </c>
      <c r="CZ208" s="64">
        <f t="shared" si="129"/>
        <v>0</v>
      </c>
      <c r="DA208" s="64">
        <f t="shared" si="129"/>
        <v>0</v>
      </c>
      <c r="DB208" s="64">
        <f t="shared" si="129"/>
        <v>0</v>
      </c>
      <c r="DC208" s="64">
        <f t="shared" si="129"/>
        <v>0</v>
      </c>
      <c r="DD208" s="64">
        <f t="shared" si="129"/>
        <v>0</v>
      </c>
      <c r="DE208" s="64">
        <f t="shared" si="129"/>
        <v>48.984165232358002</v>
      </c>
      <c r="DF208" s="64">
        <f t="shared" si="129"/>
        <v>6.4590163934426226</v>
      </c>
      <c r="DG208" s="64">
        <f t="shared" si="129"/>
        <v>87.134831460674164</v>
      </c>
      <c r="DH208" s="64">
        <f t="shared" si="129"/>
        <v>567.69058295964123</v>
      </c>
      <c r="DI208" s="64">
        <f t="shared" si="129"/>
        <v>49.770212765957446</v>
      </c>
      <c r="DJ208" s="64">
        <f t="shared" si="129"/>
        <v>318.32843137254901</v>
      </c>
      <c r="DK208" s="64">
        <f t="shared" si="129"/>
        <v>5.3165374677002584</v>
      </c>
      <c r="DL208" s="64">
        <f t="shared" si="129"/>
        <v>64.067114093959731</v>
      </c>
      <c r="DM208" s="64">
        <f t="shared" si="129"/>
        <v>161.07201646090536</v>
      </c>
      <c r="DN208" s="64">
        <f t="shared" si="129"/>
        <v>0</v>
      </c>
      <c r="DO208" s="64">
        <f t="shared" si="129"/>
        <v>558.12692307692305</v>
      </c>
      <c r="DP208" s="64">
        <f t="shared" si="129"/>
        <v>34.271217712177119</v>
      </c>
      <c r="DQ208" s="64">
        <f t="shared" si="129"/>
        <v>0</v>
      </c>
      <c r="DR208" s="64">
        <f t="shared" si="129"/>
        <v>0</v>
      </c>
      <c r="DS208" s="64">
        <f t="shared" si="129"/>
        <v>934.76595744680856</v>
      </c>
      <c r="DT208" s="64">
        <f t="shared" si="129"/>
        <v>31.862884160756501</v>
      </c>
      <c r="DU208" s="64">
        <f t="shared" si="129"/>
        <v>0</v>
      </c>
      <c r="DV208" s="64">
        <f t="shared" si="129"/>
        <v>43.712121212121211</v>
      </c>
      <c r="DW208" s="64">
        <f t="shared" si="129"/>
        <v>796.22155688622752</v>
      </c>
      <c r="DX208" s="64">
        <f t="shared" si="129"/>
        <v>394.35600907029476</v>
      </c>
      <c r="DY208" s="64">
        <f t="shared" si="129"/>
        <v>86.781132075471703</v>
      </c>
      <c r="DZ208" s="64">
        <f t="shared" si="129"/>
        <v>149.01724137931035</v>
      </c>
      <c r="EA208" s="64">
        <f t="shared" ref="EA208:GL208" si="130">EA28/EA9</f>
        <v>134.03454545454545</v>
      </c>
      <c r="EB208" s="64">
        <f t="shared" si="130"/>
        <v>297.75892857142856</v>
      </c>
      <c r="EC208" s="64">
        <f t="shared" si="130"/>
        <v>585.88450704225352</v>
      </c>
      <c r="ED208" s="64">
        <f t="shared" si="130"/>
        <v>457.60784313725492</v>
      </c>
      <c r="EE208" s="64">
        <f t="shared" si="130"/>
        <v>0</v>
      </c>
      <c r="EF208" s="64">
        <f t="shared" si="130"/>
        <v>0</v>
      </c>
      <c r="EG208" s="64">
        <f t="shared" si="130"/>
        <v>1227.8</v>
      </c>
      <c r="EH208" s="64">
        <f t="shared" si="130"/>
        <v>553.6130653266332</v>
      </c>
      <c r="EI208" s="64">
        <f t="shared" si="130"/>
        <v>388.27981651376149</v>
      </c>
      <c r="EJ208" s="64">
        <f t="shared" si="130"/>
        <v>9.5138888888888893</v>
      </c>
      <c r="EK208" s="64">
        <f t="shared" si="130"/>
        <v>2.8846153846153846</v>
      </c>
      <c r="EL208" s="64">
        <f t="shared" si="130"/>
        <v>15.669354838709678</v>
      </c>
      <c r="EM208" s="64">
        <f t="shared" si="130"/>
        <v>134.98181818181817</v>
      </c>
      <c r="EN208" s="64">
        <f t="shared" si="130"/>
        <v>193.357833655706</v>
      </c>
      <c r="EO208" s="64">
        <f t="shared" si="130"/>
        <v>225.35267857142858</v>
      </c>
      <c r="EP208" s="64">
        <f t="shared" si="130"/>
        <v>588.99430199430196</v>
      </c>
      <c r="EQ208" s="64">
        <f t="shared" si="130"/>
        <v>5.1401869158878503E-2</v>
      </c>
      <c r="ER208" s="64">
        <f t="shared" si="130"/>
        <v>201.43930635838151</v>
      </c>
      <c r="ES208" s="64">
        <f t="shared" si="130"/>
        <v>326.83576642335765</v>
      </c>
      <c r="ET208" s="64">
        <f t="shared" si="130"/>
        <v>206.5129716981132</v>
      </c>
      <c r="EU208" s="64">
        <f t="shared" si="130"/>
        <v>0</v>
      </c>
      <c r="EV208" s="64">
        <f t="shared" si="130"/>
        <v>209.46938775510205</v>
      </c>
      <c r="EW208" s="64">
        <f t="shared" si="130"/>
        <v>11.251196172248804</v>
      </c>
      <c r="EX208" s="64">
        <f t="shared" si="130"/>
        <v>0</v>
      </c>
      <c r="EY208" s="64">
        <f t="shared" si="130"/>
        <v>77.57236842105263</v>
      </c>
      <c r="EZ208" s="64">
        <f t="shared" si="130"/>
        <v>116.44791666666667</v>
      </c>
      <c r="FA208" s="64">
        <f t="shared" si="130"/>
        <v>0</v>
      </c>
      <c r="FB208" s="64">
        <f t="shared" si="130"/>
        <v>602.3115577889447</v>
      </c>
      <c r="FC208" s="64">
        <f t="shared" si="130"/>
        <v>593.48595505617982</v>
      </c>
      <c r="FD208" s="64">
        <f t="shared" si="130"/>
        <v>632.63636363636363</v>
      </c>
      <c r="FE208" s="64">
        <f t="shared" si="130"/>
        <v>283.17088607594934</v>
      </c>
      <c r="FF208" s="64">
        <f t="shared" si="130"/>
        <v>0</v>
      </c>
      <c r="FG208" s="64">
        <f t="shared" si="130"/>
        <v>0</v>
      </c>
      <c r="FH208" s="64">
        <f t="shared" si="130"/>
        <v>256.75</v>
      </c>
      <c r="FI208" s="64">
        <f t="shared" si="130"/>
        <v>347.95577395577396</v>
      </c>
      <c r="FJ208" s="64">
        <f t="shared" si="130"/>
        <v>134.875</v>
      </c>
      <c r="FK208" s="64">
        <f t="shared" si="130"/>
        <v>233.48137931034483</v>
      </c>
      <c r="FL208" s="64">
        <f t="shared" si="130"/>
        <v>331.06854838709677</v>
      </c>
      <c r="FM208" s="64">
        <f t="shared" si="130"/>
        <v>593.24407582938386</v>
      </c>
      <c r="FN208" s="64">
        <f t="shared" si="130"/>
        <v>0</v>
      </c>
      <c r="FO208" s="64">
        <f t="shared" si="130"/>
        <v>240.92259225922592</v>
      </c>
      <c r="FP208" s="64">
        <f t="shared" si="130"/>
        <v>878.78151260504205</v>
      </c>
      <c r="FQ208" s="64">
        <f t="shared" si="130"/>
        <v>67.948717948717942</v>
      </c>
      <c r="FR208" s="64">
        <f t="shared" si="130"/>
        <v>687.44505494505495</v>
      </c>
      <c r="FS208" s="64">
        <f t="shared" si="130"/>
        <v>0</v>
      </c>
      <c r="FT208" s="64">
        <f t="shared" si="130"/>
        <v>0</v>
      </c>
      <c r="FU208" s="64">
        <f t="shared" si="130"/>
        <v>20.338983050847457</v>
      </c>
      <c r="FV208" s="64">
        <f t="shared" si="130"/>
        <v>29.657151352958667</v>
      </c>
      <c r="FW208" s="64">
        <f t="shared" si="130"/>
        <v>0</v>
      </c>
      <c r="FX208" s="64">
        <f t="shared" si="130"/>
        <v>1204.2595573440644</v>
      </c>
      <c r="FY208" s="64">
        <f t="shared" si="130"/>
        <v>1226.1436170212767</v>
      </c>
      <c r="FZ208" s="64">
        <f t="shared" si="130"/>
        <v>1156.2264150943397</v>
      </c>
      <c r="GA208" s="64">
        <f t="shared" si="130"/>
        <v>0</v>
      </c>
      <c r="GB208" s="64">
        <f t="shared" si="130"/>
        <v>0</v>
      </c>
      <c r="GC208" s="64">
        <f t="shared" si="130"/>
        <v>227.05944055944056</v>
      </c>
      <c r="GD208" s="64">
        <f t="shared" si="130"/>
        <v>696.22477383437717</v>
      </c>
      <c r="GE208" s="64">
        <f t="shared" si="130"/>
        <v>0</v>
      </c>
      <c r="GF208" s="64">
        <f t="shared" si="130"/>
        <v>0</v>
      </c>
      <c r="GG208" s="64">
        <f t="shared" si="130"/>
        <v>0</v>
      </c>
      <c r="GH208" s="64">
        <f t="shared" si="130"/>
        <v>2.3333333333333335</v>
      </c>
      <c r="GI208" s="64">
        <f t="shared" si="130"/>
        <v>128.52941176470588</v>
      </c>
      <c r="GJ208" s="64">
        <f t="shared" si="130"/>
        <v>285.446511627907</v>
      </c>
      <c r="GK208" s="64">
        <f t="shared" si="130"/>
        <v>690.94366197183103</v>
      </c>
      <c r="GL208" s="64">
        <f t="shared" si="130"/>
        <v>0</v>
      </c>
      <c r="GM208" s="64">
        <f t="shared" ref="GM208:IX208" si="131">GM28/GM9</f>
        <v>0</v>
      </c>
      <c r="GN208" s="64">
        <f t="shared" si="131"/>
        <v>0</v>
      </c>
      <c r="GO208" s="64">
        <f t="shared" si="131"/>
        <v>0</v>
      </c>
      <c r="GP208" s="64">
        <f t="shared" si="131"/>
        <v>695.42675159235671</v>
      </c>
      <c r="GQ208" s="64">
        <f t="shared" si="131"/>
        <v>82.959044368600686</v>
      </c>
      <c r="GR208" s="64">
        <f t="shared" si="131"/>
        <v>766.36363636363637</v>
      </c>
      <c r="GS208" s="64">
        <f t="shared" si="131"/>
        <v>73.403669724770637</v>
      </c>
      <c r="GT208" s="64">
        <f t="shared" si="131"/>
        <v>203.77868852459017</v>
      </c>
      <c r="GU208" s="64">
        <f t="shared" si="131"/>
        <v>40.717348927875243</v>
      </c>
      <c r="GV208" s="64">
        <f t="shared" si="131"/>
        <v>632.39216799091946</v>
      </c>
      <c r="GW208" s="64">
        <f t="shared" si="131"/>
        <v>0</v>
      </c>
      <c r="GX208" s="64">
        <f t="shared" si="131"/>
        <v>0</v>
      </c>
      <c r="GY208" s="64">
        <f t="shared" si="131"/>
        <v>0</v>
      </c>
      <c r="GZ208" s="64">
        <f t="shared" si="131"/>
        <v>0</v>
      </c>
      <c r="HA208" s="64">
        <f t="shared" si="131"/>
        <v>8.8104366347177852</v>
      </c>
      <c r="HB208" s="64">
        <f t="shared" si="131"/>
        <v>0</v>
      </c>
      <c r="HC208" s="64">
        <f t="shared" si="131"/>
        <v>26.490909090909092</v>
      </c>
      <c r="HD208" s="64">
        <f t="shared" si="131"/>
        <v>0</v>
      </c>
      <c r="HE208" s="64">
        <f t="shared" si="131"/>
        <v>0</v>
      </c>
      <c r="HF208" s="64">
        <f t="shared" si="131"/>
        <v>0</v>
      </c>
      <c r="HG208" s="64">
        <f t="shared" si="131"/>
        <v>0</v>
      </c>
      <c r="HH208" s="64">
        <f t="shared" si="131"/>
        <v>9.9488448844884481</v>
      </c>
      <c r="HI208" s="64">
        <f t="shared" si="131"/>
        <v>1.3426183844011141</v>
      </c>
      <c r="HJ208" s="64">
        <f t="shared" si="131"/>
        <v>0</v>
      </c>
      <c r="HK208" s="64">
        <f t="shared" si="131"/>
        <v>4.8786692759295498</v>
      </c>
      <c r="HL208" s="64">
        <f t="shared" si="131"/>
        <v>0</v>
      </c>
      <c r="HM208" s="64">
        <f t="shared" si="131"/>
        <v>110.21359223300971</v>
      </c>
      <c r="HN208" s="64">
        <f t="shared" si="131"/>
        <v>13.536036036036036</v>
      </c>
      <c r="HO208" s="64">
        <f t="shared" si="131"/>
        <v>46.968274111675129</v>
      </c>
      <c r="HP208" s="64">
        <f t="shared" si="131"/>
        <v>16.663265306122447</v>
      </c>
      <c r="HQ208" s="64">
        <f t="shared" si="131"/>
        <v>22.380457380457379</v>
      </c>
      <c r="HR208" s="64">
        <f t="shared" si="131"/>
        <v>20.474074074074075</v>
      </c>
      <c r="HS208" s="64">
        <f t="shared" si="131"/>
        <v>0</v>
      </c>
      <c r="HT208" s="64">
        <f t="shared" si="131"/>
        <v>0</v>
      </c>
      <c r="HU208" s="64">
        <f t="shared" si="131"/>
        <v>4.7927461139896375</v>
      </c>
      <c r="HV208" s="64">
        <f t="shared" si="131"/>
        <v>0</v>
      </c>
      <c r="HW208" s="64">
        <f t="shared" si="131"/>
        <v>0</v>
      </c>
      <c r="HX208" s="64">
        <f t="shared" si="131"/>
        <v>0</v>
      </c>
      <c r="HY208" s="64">
        <f t="shared" si="131"/>
        <v>51.672619047619051</v>
      </c>
      <c r="HZ208" s="64">
        <f t="shared" si="131"/>
        <v>0</v>
      </c>
      <c r="IA208" s="64">
        <f t="shared" si="131"/>
        <v>0</v>
      </c>
      <c r="IB208" s="64">
        <f t="shared" si="131"/>
        <v>53.784313725490193</v>
      </c>
      <c r="IC208" s="64">
        <f t="shared" si="131"/>
        <v>589.59090909090912</v>
      </c>
      <c r="ID208" s="64">
        <f t="shared" si="131"/>
        <v>0</v>
      </c>
      <c r="IE208" s="64">
        <f t="shared" si="131"/>
        <v>0</v>
      </c>
      <c r="IF208" s="64">
        <f t="shared" si="131"/>
        <v>0</v>
      </c>
      <c r="IG208" s="64">
        <f t="shared" si="131"/>
        <v>0</v>
      </c>
      <c r="IH208" s="64">
        <f t="shared" si="131"/>
        <v>95.277289836888329</v>
      </c>
      <c r="II208" s="64">
        <f t="shared" si="131"/>
        <v>1762.962962962963</v>
      </c>
      <c r="IJ208" s="64">
        <f t="shared" si="131"/>
        <v>0</v>
      </c>
      <c r="IK208" s="64">
        <f t="shared" si="131"/>
        <v>432.16993464052285</v>
      </c>
      <c r="IL208" s="64">
        <f t="shared" si="131"/>
        <v>0</v>
      </c>
      <c r="IM208" s="64">
        <f t="shared" si="131"/>
        <v>691.719696969697</v>
      </c>
      <c r="IN208" s="64">
        <f t="shared" si="131"/>
        <v>50.929515418502206</v>
      </c>
      <c r="IO208" s="64">
        <f t="shared" si="131"/>
        <v>445.92272727272729</v>
      </c>
      <c r="IP208" s="64">
        <f t="shared" si="131"/>
        <v>0</v>
      </c>
      <c r="IQ208" s="64">
        <f t="shared" si="131"/>
        <v>0</v>
      </c>
      <c r="IR208" s="64">
        <f t="shared" si="131"/>
        <v>0</v>
      </c>
      <c r="IS208" s="64">
        <f t="shared" si="131"/>
        <v>0</v>
      </c>
      <c r="IT208" s="64">
        <f t="shared" si="131"/>
        <v>0</v>
      </c>
      <c r="IU208" s="64">
        <f t="shared" si="131"/>
        <v>0</v>
      </c>
      <c r="IV208" s="64">
        <f t="shared" si="131"/>
        <v>0</v>
      </c>
      <c r="IW208" s="64">
        <f t="shared" si="131"/>
        <v>27.808888888888887</v>
      </c>
      <c r="IX208" s="64">
        <f t="shared" si="131"/>
        <v>0</v>
      </c>
      <c r="IY208" s="64">
        <f t="shared" ref="IY208:LJ208" si="132">IY28/IY9</f>
        <v>0</v>
      </c>
      <c r="IZ208" s="64">
        <f t="shared" si="132"/>
        <v>501.60194174757282</v>
      </c>
      <c r="JA208" s="64">
        <f t="shared" si="132"/>
        <v>0</v>
      </c>
      <c r="JB208" s="64">
        <f t="shared" si="132"/>
        <v>0</v>
      </c>
      <c r="JC208" s="64">
        <f t="shared" si="132"/>
        <v>57.013782542113326</v>
      </c>
      <c r="JD208" s="64">
        <f t="shared" si="132"/>
        <v>0</v>
      </c>
      <c r="JE208" s="64">
        <f t="shared" si="132"/>
        <v>102.10919540229885</v>
      </c>
      <c r="JF208" s="64">
        <f t="shared" si="132"/>
        <v>381.32641770401108</v>
      </c>
      <c r="JG208" s="64">
        <f t="shared" si="132"/>
        <v>305.10422535211268</v>
      </c>
      <c r="JH208" s="64">
        <f t="shared" si="132"/>
        <v>0</v>
      </c>
      <c r="JI208" s="64">
        <f t="shared" si="132"/>
        <v>228.5167731629393</v>
      </c>
      <c r="JJ208" s="64">
        <f t="shared" si="132"/>
        <v>214.60720887245841</v>
      </c>
      <c r="JK208" s="64">
        <f t="shared" si="132"/>
        <v>274.85654712260219</v>
      </c>
      <c r="JL208" s="64">
        <f t="shared" si="132"/>
        <v>427.13139931740614</v>
      </c>
      <c r="JM208" s="64">
        <f t="shared" si="132"/>
        <v>221.55855855855856</v>
      </c>
      <c r="JN208" s="64">
        <f t="shared" si="132"/>
        <v>235.54626334519574</v>
      </c>
      <c r="JO208" s="64">
        <f t="shared" si="132"/>
        <v>168.34110535405873</v>
      </c>
      <c r="JP208" s="64">
        <f t="shared" si="132"/>
        <v>337.2282321899736</v>
      </c>
      <c r="JQ208" s="64">
        <f t="shared" si="132"/>
        <v>202.93760683760684</v>
      </c>
      <c r="JR208" s="64">
        <f t="shared" si="132"/>
        <v>349.82823129251699</v>
      </c>
      <c r="JS208" s="64">
        <f t="shared" si="132"/>
        <v>222.64628820960698</v>
      </c>
      <c r="JT208" s="64">
        <f t="shared" si="132"/>
        <v>213.90893321769298</v>
      </c>
      <c r="JU208" s="64">
        <f t="shared" si="132"/>
        <v>179.18191902384913</v>
      </c>
      <c r="JV208" s="64">
        <f t="shared" si="132"/>
        <v>217.70470383275261</v>
      </c>
      <c r="JW208" s="64">
        <f t="shared" si="132"/>
        <v>393.68269568269568</v>
      </c>
      <c r="JX208" s="64">
        <f t="shared" si="132"/>
        <v>0</v>
      </c>
      <c r="JY208" s="64">
        <f t="shared" si="132"/>
        <v>0</v>
      </c>
      <c r="JZ208" s="64">
        <f t="shared" si="132"/>
        <v>0</v>
      </c>
      <c r="KA208" s="64">
        <f t="shared" si="132"/>
        <v>0</v>
      </c>
      <c r="KB208" s="64">
        <f t="shared" si="132"/>
        <v>15.092511013215859</v>
      </c>
      <c r="KC208" s="64">
        <f t="shared" si="132"/>
        <v>0</v>
      </c>
      <c r="KD208" s="64">
        <f t="shared" si="132"/>
        <v>0</v>
      </c>
      <c r="KE208" s="64">
        <f t="shared" si="132"/>
        <v>0</v>
      </c>
      <c r="KF208" s="64">
        <f t="shared" si="132"/>
        <v>61.975867269984917</v>
      </c>
      <c r="KG208" s="64">
        <f t="shared" si="132"/>
        <v>18.630434782608695</v>
      </c>
      <c r="KH208" s="64">
        <f t="shared" si="132"/>
        <v>5.6055776892430282</v>
      </c>
      <c r="KI208" s="64">
        <f t="shared" si="132"/>
        <v>727.61428571428576</v>
      </c>
      <c r="KJ208" s="64">
        <f t="shared" si="132"/>
        <v>19.079999999999998</v>
      </c>
      <c r="KK208" s="64">
        <f t="shared" si="132"/>
        <v>7750.3558282208587</v>
      </c>
      <c r="KL208" s="64">
        <f t="shared" si="132"/>
        <v>80.527027027027032</v>
      </c>
      <c r="KM208" s="64">
        <f t="shared" si="132"/>
        <v>0</v>
      </c>
      <c r="KN208" s="64">
        <f t="shared" si="132"/>
        <v>15.394628099173554</v>
      </c>
      <c r="KO208" s="64">
        <f t="shared" si="132"/>
        <v>0</v>
      </c>
      <c r="KP208" s="64">
        <f t="shared" si="132"/>
        <v>0</v>
      </c>
      <c r="KQ208" s="64">
        <f t="shared" si="132"/>
        <v>0</v>
      </c>
      <c r="KR208" s="64">
        <f t="shared" si="132"/>
        <v>0</v>
      </c>
      <c r="KS208" s="64">
        <f t="shared" si="132"/>
        <v>0</v>
      </c>
      <c r="KT208" s="64">
        <f t="shared" si="132"/>
        <v>0</v>
      </c>
      <c r="KU208" s="64">
        <f t="shared" si="132"/>
        <v>0</v>
      </c>
      <c r="KV208" s="64">
        <f t="shared" si="132"/>
        <v>0</v>
      </c>
      <c r="KW208" s="64">
        <f t="shared" si="132"/>
        <v>0</v>
      </c>
      <c r="KX208" s="64">
        <f t="shared" si="132"/>
        <v>126.67763157894737</v>
      </c>
      <c r="KY208" s="64">
        <f t="shared" si="132"/>
        <v>0</v>
      </c>
      <c r="KZ208" s="64">
        <f t="shared" si="132"/>
        <v>0</v>
      </c>
      <c r="LA208" s="64">
        <f t="shared" si="132"/>
        <v>1062.0739130434783</v>
      </c>
      <c r="LB208" s="64">
        <f t="shared" si="132"/>
        <v>404.61098130841123</v>
      </c>
      <c r="LC208" s="64">
        <f t="shared" si="132"/>
        <v>561.86595744680847</v>
      </c>
      <c r="LD208" s="64">
        <f t="shared" si="132"/>
        <v>0</v>
      </c>
      <c r="LE208" s="64">
        <f t="shared" si="132"/>
        <v>0</v>
      </c>
      <c r="LF208" s="64">
        <f t="shared" si="132"/>
        <v>199.64684014869889</v>
      </c>
      <c r="LG208" s="64">
        <f t="shared" si="132"/>
        <v>0</v>
      </c>
      <c r="LH208" s="64">
        <f t="shared" si="132"/>
        <v>996.31487889273353</v>
      </c>
      <c r="LI208" s="64">
        <f t="shared" si="132"/>
        <v>0</v>
      </c>
      <c r="LJ208" s="64">
        <f t="shared" si="132"/>
        <v>589.2601351351351</v>
      </c>
      <c r="LK208" s="64">
        <f t="shared" ref="LK208:NV208" si="133">LK28/LK9</f>
        <v>55.589743589743591</v>
      </c>
      <c r="LL208" s="64">
        <f t="shared" si="133"/>
        <v>0.93965517241379315</v>
      </c>
      <c r="LM208" s="64">
        <f t="shared" si="133"/>
        <v>90.006191950464398</v>
      </c>
      <c r="LN208" s="64">
        <f t="shared" si="133"/>
        <v>0</v>
      </c>
      <c r="LO208" s="64">
        <f t="shared" si="133"/>
        <v>21.895833333333332</v>
      </c>
      <c r="LP208" s="64">
        <f t="shared" si="133"/>
        <v>171.56548775748155</v>
      </c>
      <c r="LQ208" s="64">
        <f t="shared" si="133"/>
        <v>0</v>
      </c>
      <c r="LR208" s="64">
        <f t="shared" si="133"/>
        <v>237.83928571428572</v>
      </c>
      <c r="LS208" s="64">
        <f t="shared" si="133"/>
        <v>0</v>
      </c>
      <c r="LT208" s="64">
        <f t="shared" si="133"/>
        <v>0</v>
      </c>
      <c r="LU208" s="64">
        <f t="shared" si="133"/>
        <v>0</v>
      </c>
      <c r="LV208" s="64">
        <f t="shared" si="133"/>
        <v>0</v>
      </c>
      <c r="LW208" s="64">
        <f t="shared" si="133"/>
        <v>0</v>
      </c>
      <c r="LX208" s="64">
        <f t="shared" si="133"/>
        <v>5.6040816326530614</v>
      </c>
      <c r="LY208" s="64">
        <f t="shared" si="133"/>
        <v>22.098039215686274</v>
      </c>
      <c r="LZ208" s="64">
        <f t="shared" si="133"/>
        <v>716.57280000000003</v>
      </c>
      <c r="MA208" s="64">
        <f t="shared" si="133"/>
        <v>0</v>
      </c>
      <c r="MB208" s="64">
        <f t="shared" si="133"/>
        <v>0</v>
      </c>
      <c r="MC208" s="64">
        <f t="shared" si="133"/>
        <v>408.90972222222223</v>
      </c>
      <c r="MD208" s="64">
        <f t="shared" si="133"/>
        <v>581.16867469879514</v>
      </c>
      <c r="ME208" s="64">
        <f t="shared" si="133"/>
        <v>534.85714285714289</v>
      </c>
      <c r="MF208" s="64">
        <f t="shared" si="133"/>
        <v>0</v>
      </c>
      <c r="MG208" s="64">
        <f t="shared" si="133"/>
        <v>37.421487603305785</v>
      </c>
      <c r="MH208" s="64">
        <f t="shared" si="133"/>
        <v>0</v>
      </c>
      <c r="MI208" s="64">
        <f t="shared" si="133"/>
        <v>0</v>
      </c>
      <c r="MJ208" s="64">
        <f t="shared" si="133"/>
        <v>0</v>
      </c>
      <c r="MK208" s="64">
        <f t="shared" si="133"/>
        <v>0</v>
      </c>
      <c r="ML208" s="64">
        <f t="shared" si="133"/>
        <v>0</v>
      </c>
      <c r="MM208" s="64">
        <f t="shared" si="133"/>
        <v>0</v>
      </c>
      <c r="MN208" s="64">
        <f t="shared" si="133"/>
        <v>439.86666666666667</v>
      </c>
      <c r="MO208" s="64">
        <f t="shared" si="133"/>
        <v>0</v>
      </c>
      <c r="MP208" s="64">
        <f t="shared" si="133"/>
        <v>0</v>
      </c>
      <c r="MQ208" s="64">
        <f t="shared" si="133"/>
        <v>75.187969924812023</v>
      </c>
      <c r="MR208" s="64">
        <f t="shared" si="133"/>
        <v>37.816831683168317</v>
      </c>
      <c r="MS208" s="64">
        <f t="shared" si="133"/>
        <v>0</v>
      </c>
      <c r="MT208" s="64">
        <f t="shared" si="133"/>
        <v>0</v>
      </c>
      <c r="MU208" s="64">
        <f t="shared" si="133"/>
        <v>1196.28</v>
      </c>
      <c r="MV208" s="64">
        <f t="shared" si="133"/>
        <v>129.05454545454546</v>
      </c>
      <c r="MW208" s="64">
        <f t="shared" si="133"/>
        <v>0</v>
      </c>
      <c r="MX208" s="64">
        <f t="shared" si="133"/>
        <v>947.88571428571424</v>
      </c>
      <c r="MY208" s="64">
        <f t="shared" si="133"/>
        <v>0</v>
      </c>
      <c r="MZ208" s="64">
        <f t="shared" si="133"/>
        <v>42.562955254942771</v>
      </c>
      <c r="NA208" s="64">
        <f t="shared" si="133"/>
        <v>0</v>
      </c>
      <c r="NB208" s="64">
        <f t="shared" si="133"/>
        <v>187.95238095238096</v>
      </c>
      <c r="NC208" s="64">
        <f t="shared" si="133"/>
        <v>0</v>
      </c>
      <c r="ND208" s="64">
        <f t="shared" si="133"/>
        <v>34.630434782608695</v>
      </c>
      <c r="NE208" s="64">
        <f t="shared" si="133"/>
        <v>435.41333333333336</v>
      </c>
      <c r="NF208" s="64">
        <f t="shared" si="133"/>
        <v>0</v>
      </c>
      <c r="NG208" s="64">
        <f t="shared" si="133"/>
        <v>74.393728222996515</v>
      </c>
      <c r="NH208" s="64">
        <f t="shared" si="133"/>
        <v>63.628571428571426</v>
      </c>
      <c r="NI208" s="64">
        <f t="shared" si="133"/>
        <v>4832.359375</v>
      </c>
      <c r="NJ208" s="64">
        <f t="shared" si="133"/>
        <v>69.767441860465112</v>
      </c>
      <c r="NK208" s="64">
        <f t="shared" si="133"/>
        <v>6032.6388888888887</v>
      </c>
      <c r="NL208" s="64">
        <f t="shared" si="133"/>
        <v>0</v>
      </c>
      <c r="NM208" s="64">
        <f t="shared" si="133"/>
        <v>48.387096774193552</v>
      </c>
      <c r="NN208" s="64">
        <f t="shared" si="133"/>
        <v>55.045871559633028</v>
      </c>
      <c r="NO208" s="64">
        <f t="shared" si="133"/>
        <v>0</v>
      </c>
      <c r="NP208" s="64">
        <f t="shared" si="133"/>
        <v>220.74385964912281</v>
      </c>
      <c r="NQ208" s="64">
        <f t="shared" si="133"/>
        <v>0</v>
      </c>
      <c r="NR208" s="64">
        <f t="shared" si="133"/>
        <v>215.55769230769232</v>
      </c>
      <c r="NS208" s="64">
        <f t="shared" si="133"/>
        <v>0</v>
      </c>
      <c r="NT208" s="64">
        <f t="shared" si="133"/>
        <v>514.36764705882354</v>
      </c>
      <c r="NU208" s="64">
        <f t="shared" si="133"/>
        <v>60.561510353227774</v>
      </c>
      <c r="NV208" s="64">
        <f t="shared" si="133"/>
        <v>179.74752475247524</v>
      </c>
      <c r="NW208" s="64">
        <f t="shared" ref="NW208:OU208" si="134">NW28/NW9</f>
        <v>9.5254629629629637</v>
      </c>
      <c r="NX208" s="64">
        <f t="shared" si="134"/>
        <v>98.817280453257794</v>
      </c>
      <c r="NY208" s="64">
        <f t="shared" si="134"/>
        <v>0</v>
      </c>
      <c r="NZ208" s="64">
        <f t="shared" si="134"/>
        <v>0</v>
      </c>
      <c r="OA208" s="64">
        <f t="shared" si="134"/>
        <v>28.732026143790851</v>
      </c>
      <c r="OB208" s="64">
        <f t="shared" si="134"/>
        <v>14.948102497567305</v>
      </c>
      <c r="OC208" s="64">
        <f t="shared" si="134"/>
        <v>15.067774936061381</v>
      </c>
      <c r="OD208" s="64">
        <f t="shared" si="134"/>
        <v>16.15625</v>
      </c>
      <c r="OE208" s="64">
        <f t="shared" si="134"/>
        <v>0</v>
      </c>
      <c r="OF208" s="64">
        <f t="shared" si="134"/>
        <v>419.50425894378196</v>
      </c>
      <c r="OG208" s="64">
        <f t="shared" si="134"/>
        <v>535.57655954631377</v>
      </c>
      <c r="OH208" s="64">
        <f t="shared" si="134"/>
        <v>0</v>
      </c>
      <c r="OI208" s="64">
        <f t="shared" si="134"/>
        <v>3.9215686274509802</v>
      </c>
      <c r="OJ208" s="64">
        <f t="shared" si="134"/>
        <v>20.505928853754941</v>
      </c>
      <c r="OK208" s="64">
        <f t="shared" si="134"/>
        <v>8.5158227848101262</v>
      </c>
      <c r="OL208" s="64">
        <f t="shared" si="134"/>
        <v>64.171122994652407</v>
      </c>
      <c r="OM208" s="64">
        <f t="shared" si="134"/>
        <v>0</v>
      </c>
      <c r="ON208" s="64">
        <f t="shared" si="134"/>
        <v>340.92857142857144</v>
      </c>
      <c r="OO208" s="64">
        <f t="shared" si="134"/>
        <v>0</v>
      </c>
      <c r="OP208" s="64">
        <f t="shared" si="134"/>
        <v>0</v>
      </c>
      <c r="OQ208" s="64">
        <f t="shared" si="134"/>
        <v>19.23110151187905</v>
      </c>
      <c r="OR208" s="64">
        <f t="shared" si="134"/>
        <v>550.67092651757184</v>
      </c>
      <c r="OS208" s="64">
        <f t="shared" si="134"/>
        <v>0</v>
      </c>
      <c r="OT208" s="64">
        <f t="shared" si="134"/>
        <v>0</v>
      </c>
      <c r="OU208" s="64">
        <f t="shared" si="134"/>
        <v>677.72</v>
      </c>
      <c r="OV208" s="176"/>
      <c r="OW208" s="64">
        <f t="shared" ref="OW208" si="135">OW28/OW9</f>
        <v>148.129799563505</v>
      </c>
      <c r="OX208" s="6"/>
      <c r="OY208" s="153"/>
      <c r="OZ208" s="6"/>
      <c r="PA208" s="146"/>
      <c r="PB208" s="146"/>
      <c r="PC208" s="146"/>
      <c r="PD208" s="146"/>
      <c r="PE208" s="146"/>
      <c r="PF208" s="146"/>
      <c r="PG208" s="146"/>
      <c r="PH208" s="146"/>
      <c r="PI208" s="146"/>
      <c r="PJ208" s="146"/>
      <c r="PK208" s="146"/>
      <c r="PL208" s="146"/>
      <c r="PM208" s="146"/>
      <c r="PN208" s="146"/>
      <c r="PO208" s="146"/>
      <c r="PP208" s="146"/>
      <c r="PQ208" s="146"/>
      <c r="PR208" s="146"/>
      <c r="PS208" s="146"/>
      <c r="PT208" s="146"/>
      <c r="PU208" s="146"/>
    </row>
    <row r="209" spans="1:437" ht="17">
      <c r="A209" s="88" t="s">
        <v>1334</v>
      </c>
      <c r="B209" s="144">
        <f>B28/B166</f>
        <v>0</v>
      </c>
      <c r="C209" s="144">
        <f t="shared" ref="C209:BN209" si="136">C28/C166</f>
        <v>5.9691405095522919E-2</v>
      </c>
      <c r="D209" s="144">
        <f t="shared" si="136"/>
        <v>1.8689064399205911E-3</v>
      </c>
      <c r="E209" s="144">
        <f t="shared" si="136"/>
        <v>5.7035052432150663E-3</v>
      </c>
      <c r="F209" s="144">
        <f t="shared" si="136"/>
        <v>6.7026533582570042E-3</v>
      </c>
      <c r="G209" s="144">
        <f t="shared" si="136"/>
        <v>0</v>
      </c>
      <c r="H209" s="144">
        <f t="shared" si="136"/>
        <v>0</v>
      </c>
      <c r="I209" s="144">
        <f t="shared" si="136"/>
        <v>0</v>
      </c>
      <c r="J209" s="144">
        <f t="shared" si="136"/>
        <v>0</v>
      </c>
      <c r="K209" s="144">
        <f t="shared" si="136"/>
        <v>0</v>
      </c>
      <c r="L209" s="144">
        <f t="shared" si="136"/>
        <v>5.7162729401192609E-2</v>
      </c>
      <c r="M209" s="144">
        <f t="shared" si="136"/>
        <v>3.3513700587486019E-2</v>
      </c>
      <c r="N209" s="144">
        <f t="shared" si="136"/>
        <v>0</v>
      </c>
      <c r="O209" s="144">
        <f t="shared" si="136"/>
        <v>0</v>
      </c>
      <c r="P209" s="144">
        <f t="shared" si="136"/>
        <v>0</v>
      </c>
      <c r="Q209" s="144">
        <f t="shared" si="136"/>
        <v>3.4352080319918321E-2</v>
      </c>
      <c r="R209" s="144">
        <f t="shared" si="136"/>
        <v>0</v>
      </c>
      <c r="S209" s="144">
        <f t="shared" si="136"/>
        <v>0</v>
      </c>
      <c r="T209" s="144">
        <f t="shared" si="136"/>
        <v>0</v>
      </c>
      <c r="U209" s="144">
        <f t="shared" si="136"/>
        <v>0</v>
      </c>
      <c r="V209" s="144">
        <f t="shared" si="136"/>
        <v>0</v>
      </c>
      <c r="W209" s="144">
        <f t="shared" si="136"/>
        <v>0</v>
      </c>
      <c r="X209" s="144">
        <f t="shared" si="136"/>
        <v>0</v>
      </c>
      <c r="Y209" s="144">
        <f t="shared" si="136"/>
        <v>0</v>
      </c>
      <c r="Z209" s="144">
        <f t="shared" si="136"/>
        <v>0</v>
      </c>
      <c r="AA209" s="144">
        <f t="shared" si="136"/>
        <v>0</v>
      </c>
      <c r="AB209" s="144">
        <f t="shared" si="136"/>
        <v>0</v>
      </c>
      <c r="AC209" s="144">
        <f t="shared" si="136"/>
        <v>0</v>
      </c>
      <c r="AD209" s="144">
        <f t="shared" si="136"/>
        <v>3.5131918919518217E-2</v>
      </c>
      <c r="AE209" s="144">
        <f t="shared" si="136"/>
        <v>0</v>
      </c>
      <c r="AF209" s="144">
        <f t="shared" si="136"/>
        <v>6.0671888113547193E-2</v>
      </c>
      <c r="AG209" s="144">
        <f t="shared" si="136"/>
        <v>0</v>
      </c>
      <c r="AH209" s="144">
        <f t="shared" si="136"/>
        <v>0</v>
      </c>
      <c r="AI209" s="144">
        <f t="shared" si="136"/>
        <v>0</v>
      </c>
      <c r="AJ209" s="144">
        <f t="shared" si="136"/>
        <v>0</v>
      </c>
      <c r="AK209" s="144">
        <f t="shared" si="136"/>
        <v>0</v>
      </c>
      <c r="AL209" s="144">
        <f t="shared" si="136"/>
        <v>0</v>
      </c>
      <c r="AM209" s="144">
        <f t="shared" si="136"/>
        <v>0</v>
      </c>
      <c r="AN209" s="144">
        <f t="shared" si="136"/>
        <v>0</v>
      </c>
      <c r="AO209" s="144">
        <f t="shared" si="136"/>
        <v>0</v>
      </c>
      <c r="AP209" s="144">
        <f t="shared" si="136"/>
        <v>0</v>
      </c>
      <c r="AQ209" s="144">
        <f t="shared" si="136"/>
        <v>0</v>
      </c>
      <c r="AR209" s="144">
        <f t="shared" si="136"/>
        <v>0</v>
      </c>
      <c r="AS209" s="144">
        <f t="shared" si="136"/>
        <v>0</v>
      </c>
      <c r="AT209" s="144">
        <f t="shared" si="136"/>
        <v>0</v>
      </c>
      <c r="AU209" s="144">
        <f t="shared" si="136"/>
        <v>0</v>
      </c>
      <c r="AV209" s="144">
        <f t="shared" si="136"/>
        <v>0</v>
      </c>
      <c r="AW209" s="144">
        <f t="shared" si="136"/>
        <v>0</v>
      </c>
      <c r="AX209" s="144">
        <f t="shared" si="136"/>
        <v>0</v>
      </c>
      <c r="AY209" s="144">
        <f t="shared" si="136"/>
        <v>0</v>
      </c>
      <c r="AZ209" s="144">
        <f t="shared" si="136"/>
        <v>0</v>
      </c>
      <c r="BA209" s="144">
        <f t="shared" si="136"/>
        <v>0</v>
      </c>
      <c r="BB209" s="144">
        <f t="shared" si="136"/>
        <v>0</v>
      </c>
      <c r="BC209" s="144">
        <f t="shared" si="136"/>
        <v>0</v>
      </c>
      <c r="BD209" s="144">
        <f t="shared" si="136"/>
        <v>0</v>
      </c>
      <c r="BE209" s="144">
        <f t="shared" si="136"/>
        <v>0</v>
      </c>
      <c r="BF209" s="144">
        <f t="shared" si="136"/>
        <v>0</v>
      </c>
      <c r="BG209" s="144">
        <f t="shared" si="136"/>
        <v>0</v>
      </c>
      <c r="BH209" s="144">
        <f t="shared" si="136"/>
        <v>0</v>
      </c>
      <c r="BI209" s="144">
        <f t="shared" si="136"/>
        <v>0</v>
      </c>
      <c r="BJ209" s="144">
        <f t="shared" si="136"/>
        <v>2.7995951779464464E-3</v>
      </c>
      <c r="BK209" s="144">
        <f t="shared" si="136"/>
        <v>0</v>
      </c>
      <c r="BL209" s="144">
        <f t="shared" si="136"/>
        <v>0</v>
      </c>
      <c r="BM209" s="144">
        <f t="shared" si="136"/>
        <v>0</v>
      </c>
      <c r="BN209" s="144">
        <f t="shared" si="136"/>
        <v>2.8263651341589487E-3</v>
      </c>
      <c r="BO209" s="144">
        <f t="shared" ref="BO209:DZ209" si="137">BO28/BO166</f>
        <v>0</v>
      </c>
      <c r="BP209" s="144">
        <f t="shared" si="137"/>
        <v>2.9513928124873533E-2</v>
      </c>
      <c r="BQ209" s="144">
        <f t="shared" si="137"/>
        <v>3.8755730255666247E-2</v>
      </c>
      <c r="BR209" s="144">
        <f t="shared" si="137"/>
        <v>4.6382266039600245E-2</v>
      </c>
      <c r="BS209" s="144">
        <f t="shared" si="137"/>
        <v>0</v>
      </c>
      <c r="BT209" s="144">
        <f t="shared" si="137"/>
        <v>3.525656775624969E-2</v>
      </c>
      <c r="BU209" s="144">
        <f t="shared" si="137"/>
        <v>3.3537861794952127E-2</v>
      </c>
      <c r="BV209" s="144">
        <f t="shared" si="137"/>
        <v>0</v>
      </c>
      <c r="BW209" s="144">
        <f t="shared" si="137"/>
        <v>0</v>
      </c>
      <c r="BX209" s="144">
        <f t="shared" si="137"/>
        <v>0</v>
      </c>
      <c r="BY209" s="144">
        <f t="shared" si="137"/>
        <v>2.5158493292380818E-2</v>
      </c>
      <c r="BZ209" s="144">
        <f t="shared" si="137"/>
        <v>1.1250597071863409E-2</v>
      </c>
      <c r="CA209" s="144">
        <f t="shared" si="137"/>
        <v>0</v>
      </c>
      <c r="CB209" s="144">
        <f t="shared" si="137"/>
        <v>0</v>
      </c>
      <c r="CC209" s="144">
        <f t="shared" si="137"/>
        <v>4.5337132585043958E-3</v>
      </c>
      <c r="CD209" s="144">
        <f t="shared" si="137"/>
        <v>0</v>
      </c>
      <c r="CE209" s="144">
        <f t="shared" si="137"/>
        <v>5.1860916262741981E-2</v>
      </c>
      <c r="CF209" s="144">
        <f t="shared" si="137"/>
        <v>4.5613532159868631E-2</v>
      </c>
      <c r="CG209" s="144">
        <f t="shared" si="137"/>
        <v>4.9544483202482802E-2</v>
      </c>
      <c r="CH209" s="144">
        <f t="shared" si="137"/>
        <v>0</v>
      </c>
      <c r="CI209" s="144">
        <f t="shared" si="137"/>
        <v>0</v>
      </c>
      <c r="CJ209" s="144">
        <f t="shared" si="137"/>
        <v>0</v>
      </c>
      <c r="CK209" s="144">
        <f t="shared" si="137"/>
        <v>0</v>
      </c>
      <c r="CL209" s="144">
        <f t="shared" si="137"/>
        <v>0</v>
      </c>
      <c r="CM209" s="144">
        <f t="shared" si="137"/>
        <v>0</v>
      </c>
      <c r="CN209" s="144">
        <f t="shared" si="137"/>
        <v>0</v>
      </c>
      <c r="CO209" s="144">
        <f t="shared" si="137"/>
        <v>0</v>
      </c>
      <c r="CP209" s="144">
        <f t="shared" si="137"/>
        <v>0</v>
      </c>
      <c r="CQ209" s="144">
        <f t="shared" si="137"/>
        <v>0</v>
      </c>
      <c r="CR209" s="144">
        <f t="shared" si="137"/>
        <v>0</v>
      </c>
      <c r="CS209" s="144">
        <f t="shared" si="137"/>
        <v>0</v>
      </c>
      <c r="CT209" s="144">
        <f t="shared" si="137"/>
        <v>0</v>
      </c>
      <c r="CU209" s="144">
        <f t="shared" si="137"/>
        <v>0</v>
      </c>
      <c r="CV209" s="144">
        <f t="shared" si="137"/>
        <v>0</v>
      </c>
      <c r="CW209" s="144">
        <f t="shared" si="137"/>
        <v>0</v>
      </c>
      <c r="CX209" s="144">
        <f t="shared" si="137"/>
        <v>0</v>
      </c>
      <c r="CY209" s="144">
        <f t="shared" si="137"/>
        <v>0</v>
      </c>
      <c r="CZ209" s="144">
        <f t="shared" si="137"/>
        <v>0</v>
      </c>
      <c r="DA209" s="144">
        <f t="shared" si="137"/>
        <v>0</v>
      </c>
      <c r="DB209" s="144">
        <f t="shared" si="137"/>
        <v>0</v>
      </c>
      <c r="DC209" s="144">
        <f t="shared" si="137"/>
        <v>0</v>
      </c>
      <c r="DD209" s="144">
        <f t="shared" si="137"/>
        <v>0</v>
      </c>
      <c r="DE209" s="144">
        <f t="shared" si="137"/>
        <v>1.1361115968028973E-2</v>
      </c>
      <c r="DF209" s="144">
        <f t="shared" si="137"/>
        <v>5.6446425322382156E-4</v>
      </c>
      <c r="DG209" s="144">
        <f t="shared" si="137"/>
        <v>9.7534435126583469E-3</v>
      </c>
      <c r="DH209" s="144">
        <f t="shared" si="137"/>
        <v>5.2895229881887725E-2</v>
      </c>
      <c r="DI209" s="144">
        <f t="shared" si="137"/>
        <v>5.3294085750803669E-3</v>
      </c>
      <c r="DJ209" s="144">
        <f t="shared" si="137"/>
        <v>2.2481086032501492E-2</v>
      </c>
      <c r="DK209" s="144">
        <f t="shared" si="137"/>
        <v>8.7716026027039561E-4</v>
      </c>
      <c r="DL209" s="144">
        <f t="shared" si="137"/>
        <v>7.2070358064201959E-3</v>
      </c>
      <c r="DM209" s="144">
        <f t="shared" si="137"/>
        <v>1.674342420467612E-2</v>
      </c>
      <c r="DN209" s="144">
        <f t="shared" si="137"/>
        <v>0</v>
      </c>
      <c r="DO209" s="144">
        <f t="shared" si="137"/>
        <v>5.8326883852879097E-2</v>
      </c>
      <c r="DP209" s="144">
        <f t="shared" si="137"/>
        <v>3.8842532269623008E-3</v>
      </c>
      <c r="DQ209" s="144">
        <f t="shared" si="137"/>
        <v>0</v>
      </c>
      <c r="DR209" s="144">
        <f t="shared" si="137"/>
        <v>0</v>
      </c>
      <c r="DS209" s="144">
        <f t="shared" si="137"/>
        <v>6.127637970880679E-2</v>
      </c>
      <c r="DT209" s="144">
        <f t="shared" si="137"/>
        <v>3.8237858316790925E-3</v>
      </c>
      <c r="DU209" s="144">
        <f t="shared" si="137"/>
        <v>0</v>
      </c>
      <c r="DV209" s="144">
        <f t="shared" si="137"/>
        <v>3.9060463837930891E-3</v>
      </c>
      <c r="DW209" s="144">
        <f t="shared" si="137"/>
        <v>7.9070179548992717E-2</v>
      </c>
      <c r="DX209" s="144">
        <f t="shared" si="137"/>
        <v>4.0178140315647599E-2</v>
      </c>
      <c r="DY209" s="144">
        <f t="shared" si="137"/>
        <v>9.8522230800010633E-3</v>
      </c>
      <c r="DZ209" s="144">
        <f t="shared" si="137"/>
        <v>1.5800071351259833E-2</v>
      </c>
      <c r="EA209" s="144">
        <f t="shared" ref="EA209:GL209" si="138">EA28/EA166</f>
        <v>1.4205403830500949E-2</v>
      </c>
      <c r="EB209" s="144">
        <f t="shared" si="138"/>
        <v>2.3436259193824728E-2</v>
      </c>
      <c r="EC209" s="144">
        <f t="shared" si="138"/>
        <v>5.8293975811765521E-2</v>
      </c>
      <c r="ED209" s="144">
        <f t="shared" si="138"/>
        <v>4.1429088765967723E-2</v>
      </c>
      <c r="EE209" s="144">
        <f t="shared" si="138"/>
        <v>0</v>
      </c>
      <c r="EF209" s="144">
        <f t="shared" si="138"/>
        <v>0</v>
      </c>
      <c r="EG209" s="144">
        <f t="shared" si="138"/>
        <v>0.10757988444168511</v>
      </c>
      <c r="EH209" s="144">
        <f t="shared" si="138"/>
        <v>5.8061456002909163E-2</v>
      </c>
      <c r="EI209" s="144">
        <f t="shared" si="138"/>
        <v>4.046840946887633E-2</v>
      </c>
      <c r="EJ209" s="144">
        <f t="shared" si="138"/>
        <v>7.972040830814673E-4</v>
      </c>
      <c r="EK209" s="144">
        <f t="shared" si="138"/>
        <v>2.6129248035080546E-4</v>
      </c>
      <c r="EL209" s="144">
        <f t="shared" si="138"/>
        <v>1.4147732030450754E-3</v>
      </c>
      <c r="EM209" s="144">
        <f t="shared" si="138"/>
        <v>1.6520451179218413E-2</v>
      </c>
      <c r="EN209" s="144">
        <f t="shared" si="138"/>
        <v>2.2053952165916248E-2</v>
      </c>
      <c r="EO209" s="144">
        <f t="shared" si="138"/>
        <v>2.5821450950803741E-2</v>
      </c>
      <c r="EP209" s="144">
        <f t="shared" si="138"/>
        <v>5.8007844668933252E-2</v>
      </c>
      <c r="EQ209" s="144">
        <f t="shared" si="138"/>
        <v>6.2630331584903247E-6</v>
      </c>
      <c r="ER209" s="144">
        <f t="shared" si="138"/>
        <v>1.8097594794390364E-2</v>
      </c>
      <c r="ES209" s="144">
        <f t="shared" si="138"/>
        <v>3.6140698228620295E-2</v>
      </c>
      <c r="ET209" s="144">
        <f t="shared" si="138"/>
        <v>2.392699277065239E-2</v>
      </c>
      <c r="EU209" s="144">
        <f t="shared" si="138"/>
        <v>0</v>
      </c>
      <c r="EV209" s="144">
        <f t="shared" si="138"/>
        <v>2.1684384876704921E-2</v>
      </c>
      <c r="EW209" s="144">
        <f t="shared" si="138"/>
        <v>1.2394166651074033E-3</v>
      </c>
      <c r="EX209" s="144">
        <f t="shared" si="138"/>
        <v>0</v>
      </c>
      <c r="EY209" s="144">
        <f t="shared" si="138"/>
        <v>6.6185185486634561E-3</v>
      </c>
      <c r="EZ209" s="144">
        <f t="shared" si="138"/>
        <v>1.1130992031368707E-2</v>
      </c>
      <c r="FA209" s="144">
        <f t="shared" si="138"/>
        <v>0</v>
      </c>
      <c r="FB209" s="144">
        <f t="shared" si="138"/>
        <v>5.4239000040274245E-2</v>
      </c>
      <c r="FC209" s="144">
        <f t="shared" si="138"/>
        <v>6.233082797711046E-2</v>
      </c>
      <c r="FD209" s="144">
        <f t="shared" si="138"/>
        <v>6.7844014336917557E-2</v>
      </c>
      <c r="FE209" s="144">
        <f t="shared" si="138"/>
        <v>3.3401905000804422E-2</v>
      </c>
      <c r="FF209" s="144">
        <f t="shared" si="138"/>
        <v>0</v>
      </c>
      <c r="FG209" s="144">
        <f t="shared" si="138"/>
        <v>0</v>
      </c>
      <c r="FH209" s="144">
        <f t="shared" si="138"/>
        <v>2.4765658103699517E-2</v>
      </c>
      <c r="FI209" s="144">
        <f t="shared" si="138"/>
        <v>4.0413996761583727E-2</v>
      </c>
      <c r="FJ209" s="144">
        <f t="shared" si="138"/>
        <v>1.5615577950051376E-2</v>
      </c>
      <c r="FK209" s="144">
        <f t="shared" si="138"/>
        <v>2.8764946305116359E-2</v>
      </c>
      <c r="FL209" s="144">
        <f t="shared" si="138"/>
        <v>3.616568424743398E-2</v>
      </c>
      <c r="FM209" s="144">
        <f t="shared" si="138"/>
        <v>6.3027727149651228E-2</v>
      </c>
      <c r="FN209" s="144">
        <f t="shared" si="138"/>
        <v>0</v>
      </c>
      <c r="FO209" s="144">
        <f t="shared" si="138"/>
        <v>2.9103673402994842E-2</v>
      </c>
      <c r="FP209" s="144">
        <f t="shared" si="138"/>
        <v>6.4268793820854306E-2</v>
      </c>
      <c r="FQ209" s="144">
        <f t="shared" si="138"/>
        <v>2.5322326137545781E-3</v>
      </c>
      <c r="FR209" s="144">
        <f t="shared" si="138"/>
        <v>6.0272668610158946E-2</v>
      </c>
      <c r="FS209" s="144">
        <f t="shared" si="138"/>
        <v>0</v>
      </c>
      <c r="FT209" s="144">
        <f t="shared" si="138"/>
        <v>0</v>
      </c>
      <c r="FU209" s="144">
        <f t="shared" si="138"/>
        <v>1.8064426778104108E-3</v>
      </c>
      <c r="FV209" s="144">
        <f t="shared" si="138"/>
        <v>3.746339705870808E-3</v>
      </c>
      <c r="FW209" s="144">
        <f t="shared" si="138"/>
        <v>0</v>
      </c>
      <c r="FX209" s="144">
        <f t="shared" si="138"/>
        <v>0.12532017505380658</v>
      </c>
      <c r="FY209" s="144">
        <f t="shared" si="138"/>
        <v>0.1069224164841837</v>
      </c>
      <c r="FZ209" s="144">
        <f t="shared" si="138"/>
        <v>5.6155527351535617E-2</v>
      </c>
      <c r="GA209" s="144">
        <f t="shared" si="138"/>
        <v>0</v>
      </c>
      <c r="GB209" s="144">
        <f t="shared" si="138"/>
        <v>0</v>
      </c>
      <c r="GC209" s="144">
        <f t="shared" si="138"/>
        <v>2.2481086032501492E-2</v>
      </c>
      <c r="GD209" s="144">
        <f t="shared" si="138"/>
        <v>7.8382406803496549E-2</v>
      </c>
      <c r="GE209" s="144">
        <f t="shared" si="138"/>
        <v>0</v>
      </c>
      <c r="GF209" s="144">
        <f t="shared" si="138"/>
        <v>0</v>
      </c>
      <c r="GG209" s="144">
        <f t="shared" si="138"/>
        <v>0</v>
      </c>
      <c r="GH209" s="144">
        <f t="shared" si="138"/>
        <v>2.1300538878508483E-4</v>
      </c>
      <c r="GI209" s="144">
        <f t="shared" si="138"/>
        <v>1.1124933598317767E-2</v>
      </c>
      <c r="GJ209" s="144">
        <f t="shared" si="138"/>
        <v>3.0156391040990306E-2</v>
      </c>
      <c r="GK209" s="144">
        <f t="shared" si="138"/>
        <v>5.7486134401098704E-2</v>
      </c>
      <c r="GL209" s="144">
        <f t="shared" si="138"/>
        <v>0</v>
      </c>
      <c r="GM209" s="144">
        <f t="shared" ref="GM209:IX209" si="139">GM28/GM166</f>
        <v>0</v>
      </c>
      <c r="GN209" s="144">
        <f t="shared" si="139"/>
        <v>0</v>
      </c>
      <c r="GO209" s="144">
        <f t="shared" si="139"/>
        <v>0</v>
      </c>
      <c r="GP209" s="144">
        <f t="shared" si="139"/>
        <v>5.1054982936781457E-2</v>
      </c>
      <c r="GQ209" s="144">
        <f t="shared" si="139"/>
        <v>9.3015620210644585E-3</v>
      </c>
      <c r="GR209" s="144">
        <f t="shared" si="139"/>
        <v>6.909200519806466E-2</v>
      </c>
      <c r="GS209" s="144">
        <f t="shared" si="139"/>
        <v>4.3568037690354918E-3</v>
      </c>
      <c r="GT209" s="144">
        <f t="shared" si="139"/>
        <v>2.4720550194072377E-2</v>
      </c>
      <c r="GU209" s="144">
        <f t="shared" si="139"/>
        <v>4.1888420141977037E-3</v>
      </c>
      <c r="GV209" s="144">
        <f t="shared" si="139"/>
        <v>6.9817459869410917E-2</v>
      </c>
      <c r="GW209" s="144">
        <f t="shared" si="139"/>
        <v>0</v>
      </c>
      <c r="GX209" s="144">
        <f t="shared" si="139"/>
        <v>0</v>
      </c>
      <c r="GY209" s="144">
        <f t="shared" si="139"/>
        <v>0</v>
      </c>
      <c r="GZ209" s="144">
        <f t="shared" si="139"/>
        <v>0</v>
      </c>
      <c r="HA209" s="144">
        <f t="shared" si="139"/>
        <v>1.0207594311977544E-3</v>
      </c>
      <c r="HB209" s="144">
        <f t="shared" si="139"/>
        <v>0</v>
      </c>
      <c r="HC209" s="144">
        <f t="shared" si="139"/>
        <v>2.5957182229395929E-3</v>
      </c>
      <c r="HD209" s="144">
        <f t="shared" si="139"/>
        <v>0</v>
      </c>
      <c r="HE209" s="144">
        <f t="shared" si="139"/>
        <v>0</v>
      </c>
      <c r="HF209" s="144">
        <f t="shared" si="139"/>
        <v>0</v>
      </c>
      <c r="HG209" s="144">
        <f t="shared" si="139"/>
        <v>0</v>
      </c>
      <c r="HH209" s="144">
        <f t="shared" si="139"/>
        <v>1.0477839170295561E-3</v>
      </c>
      <c r="HI209" s="144">
        <f t="shared" si="139"/>
        <v>1.4179648497692718E-4</v>
      </c>
      <c r="HJ209" s="144">
        <f t="shared" si="139"/>
        <v>0</v>
      </c>
      <c r="HK209" s="144">
        <f t="shared" si="139"/>
        <v>4.8661335065596184E-4</v>
      </c>
      <c r="HL209" s="144">
        <f t="shared" si="139"/>
        <v>0</v>
      </c>
      <c r="HM209" s="144">
        <f t="shared" si="139"/>
        <v>1.1565681753231834E-2</v>
      </c>
      <c r="HN209" s="144">
        <f t="shared" si="139"/>
        <v>1.3675053425999076E-3</v>
      </c>
      <c r="HO209" s="144">
        <f t="shared" si="139"/>
        <v>4.8929211615832647E-3</v>
      </c>
      <c r="HP209" s="144">
        <f t="shared" si="139"/>
        <v>1.7609475112552906E-3</v>
      </c>
      <c r="HQ209" s="144">
        <f t="shared" si="139"/>
        <v>2.5844098506708061E-3</v>
      </c>
      <c r="HR209" s="144">
        <f t="shared" si="139"/>
        <v>2.4154124989731874E-3</v>
      </c>
      <c r="HS209" s="144">
        <f t="shared" si="139"/>
        <v>0</v>
      </c>
      <c r="HT209" s="144">
        <f t="shared" si="139"/>
        <v>0</v>
      </c>
      <c r="HU209" s="144">
        <f t="shared" si="139"/>
        <v>4.8322844663995591E-4</v>
      </c>
      <c r="HV209" s="144">
        <f t="shared" si="139"/>
        <v>0</v>
      </c>
      <c r="HW209" s="144">
        <f t="shared" si="139"/>
        <v>0</v>
      </c>
      <c r="HX209" s="144">
        <f t="shared" si="139"/>
        <v>0</v>
      </c>
      <c r="HY209" s="144">
        <f t="shared" si="139"/>
        <v>5.0886364142610782E-3</v>
      </c>
      <c r="HZ209" s="144">
        <f t="shared" si="139"/>
        <v>0</v>
      </c>
      <c r="IA209" s="144">
        <f t="shared" si="139"/>
        <v>0</v>
      </c>
      <c r="IB209" s="144">
        <f t="shared" si="139"/>
        <v>4.1800292739199241E-3</v>
      </c>
      <c r="IC209" s="144">
        <f t="shared" si="139"/>
        <v>5.5104060902923219E-2</v>
      </c>
      <c r="ID209" s="144">
        <f t="shared" si="139"/>
        <v>0</v>
      </c>
      <c r="IE209" s="144">
        <f t="shared" si="139"/>
        <v>0</v>
      </c>
      <c r="IF209" s="144">
        <f t="shared" si="139"/>
        <v>0</v>
      </c>
      <c r="IG209" s="144">
        <f t="shared" si="139"/>
        <v>0</v>
      </c>
      <c r="IH209" s="144">
        <f t="shared" si="139"/>
        <v>1.0608425383105311E-2</v>
      </c>
      <c r="II209" s="144">
        <f t="shared" si="139"/>
        <v>0.15707212283303992</v>
      </c>
      <c r="IJ209" s="144">
        <f t="shared" si="139"/>
        <v>0</v>
      </c>
      <c r="IK209" s="144">
        <f t="shared" si="139"/>
        <v>4.4599249551963774E-2</v>
      </c>
      <c r="IL209" s="144">
        <f t="shared" si="139"/>
        <v>0</v>
      </c>
      <c r="IM209" s="144">
        <f t="shared" si="139"/>
        <v>7.3688755457634231E-2</v>
      </c>
      <c r="IN209" s="144">
        <f t="shared" si="139"/>
        <v>5.9480506384340485E-3</v>
      </c>
      <c r="IO209" s="144">
        <f t="shared" si="139"/>
        <v>4.7856452594047735E-2</v>
      </c>
      <c r="IP209" s="144">
        <f t="shared" si="139"/>
        <v>0</v>
      </c>
      <c r="IQ209" s="144">
        <f t="shared" si="139"/>
        <v>0</v>
      </c>
      <c r="IR209" s="144">
        <f t="shared" si="139"/>
        <v>0</v>
      </c>
      <c r="IS209" s="144">
        <f t="shared" si="139"/>
        <v>0</v>
      </c>
      <c r="IT209" s="144">
        <f t="shared" si="139"/>
        <v>0</v>
      </c>
      <c r="IU209" s="144">
        <f t="shared" si="139"/>
        <v>0</v>
      </c>
      <c r="IV209" s="144">
        <f t="shared" si="139"/>
        <v>0</v>
      </c>
      <c r="IW209" s="144">
        <f t="shared" si="139"/>
        <v>2.762676100180455E-3</v>
      </c>
      <c r="IX209" s="144">
        <f t="shared" si="139"/>
        <v>0</v>
      </c>
      <c r="IY209" s="144">
        <f t="shared" ref="IY209:LJ209" si="140">IY28/IY166</f>
        <v>0</v>
      </c>
      <c r="IZ209" s="144">
        <f t="shared" si="140"/>
        <v>2.8932777283415777E-2</v>
      </c>
      <c r="JA209" s="144">
        <f t="shared" si="140"/>
        <v>0</v>
      </c>
      <c r="JB209" s="144">
        <f t="shared" si="140"/>
        <v>0</v>
      </c>
      <c r="JC209" s="144">
        <f t="shared" si="140"/>
        <v>6.0454990788448857E-3</v>
      </c>
      <c r="JD209" s="144">
        <f t="shared" si="140"/>
        <v>0</v>
      </c>
      <c r="JE209" s="144">
        <f t="shared" si="140"/>
        <v>1.1176015002417843E-2</v>
      </c>
      <c r="JF209" s="144">
        <f t="shared" si="140"/>
        <v>4.577247263063506E-2</v>
      </c>
      <c r="JG209" s="144">
        <f t="shared" si="140"/>
        <v>3.1341520193364149E-2</v>
      </c>
      <c r="JH209" s="144">
        <f t="shared" si="140"/>
        <v>0</v>
      </c>
      <c r="JI209" s="144">
        <f t="shared" si="140"/>
        <v>2.653746891781689E-2</v>
      </c>
      <c r="JJ209" s="144">
        <f t="shared" si="140"/>
        <v>2.5917411404152119E-2</v>
      </c>
      <c r="JK209" s="144">
        <f t="shared" si="140"/>
        <v>2.9413867421111441E-2</v>
      </c>
      <c r="JL209" s="144">
        <f t="shared" si="140"/>
        <v>4.5957825126747155E-2</v>
      </c>
      <c r="JM209" s="144">
        <f t="shared" si="140"/>
        <v>2.543346875665032E-2</v>
      </c>
      <c r="JN209" s="144">
        <f t="shared" si="140"/>
        <v>2.7938057908519463E-2</v>
      </c>
      <c r="JO209" s="144">
        <f t="shared" si="140"/>
        <v>2.0053921809672554E-2</v>
      </c>
      <c r="JP209" s="144">
        <f t="shared" si="140"/>
        <v>3.6157322452240452E-2</v>
      </c>
      <c r="JQ209" s="144">
        <f t="shared" si="140"/>
        <v>2.294095691781876E-2</v>
      </c>
      <c r="JR209" s="144">
        <f t="shared" si="140"/>
        <v>3.4747227471963904E-2</v>
      </c>
      <c r="JS209" s="144">
        <f t="shared" si="140"/>
        <v>2.6715621727420175E-2</v>
      </c>
      <c r="JT209" s="144">
        <f t="shared" si="140"/>
        <v>2.5523766709686285E-2</v>
      </c>
      <c r="JU209" s="144">
        <f t="shared" si="140"/>
        <v>2.0888719600015596E-2</v>
      </c>
      <c r="JV209" s="144">
        <f t="shared" si="140"/>
        <v>2.5594820347761844E-2</v>
      </c>
      <c r="JW209" s="144">
        <f t="shared" si="140"/>
        <v>4.5429508381579484E-2</v>
      </c>
      <c r="JX209" s="144">
        <f t="shared" si="140"/>
        <v>0</v>
      </c>
      <c r="JY209" s="144">
        <f t="shared" si="140"/>
        <v>0</v>
      </c>
      <c r="JZ209" s="144">
        <f t="shared" si="140"/>
        <v>0</v>
      </c>
      <c r="KA209" s="144">
        <f t="shared" si="140"/>
        <v>0</v>
      </c>
      <c r="KB209" s="144">
        <f t="shared" si="140"/>
        <v>1.5371427943290828E-3</v>
      </c>
      <c r="KC209" s="144">
        <f t="shared" si="140"/>
        <v>0</v>
      </c>
      <c r="KD209" s="144">
        <f t="shared" si="140"/>
        <v>0</v>
      </c>
      <c r="KE209" s="144">
        <f t="shared" si="140"/>
        <v>0</v>
      </c>
      <c r="KF209" s="144">
        <f t="shared" si="140"/>
        <v>5.9965293389939167E-3</v>
      </c>
      <c r="KG209" s="144">
        <f t="shared" si="140"/>
        <v>1.9639026894237997E-3</v>
      </c>
      <c r="KH209" s="144">
        <f t="shared" si="140"/>
        <v>5.8228054500134702E-4</v>
      </c>
      <c r="KI209" s="144">
        <f t="shared" si="140"/>
        <v>6.5458139288806366E-2</v>
      </c>
      <c r="KJ209" s="144">
        <f t="shared" si="140"/>
        <v>1.6141667667765901E-3</v>
      </c>
      <c r="KK209" s="144">
        <f t="shared" si="140"/>
        <v>0.38960985290648098</v>
      </c>
      <c r="KL209" s="144">
        <f t="shared" si="140"/>
        <v>8.3104154231492273E-3</v>
      </c>
      <c r="KM209" s="144">
        <f t="shared" si="140"/>
        <v>0</v>
      </c>
      <c r="KN209" s="144">
        <f t="shared" si="140"/>
        <v>1.1629159207575263E-3</v>
      </c>
      <c r="KO209" s="144">
        <f t="shared" si="140"/>
        <v>0</v>
      </c>
      <c r="KP209" s="144">
        <f t="shared" si="140"/>
        <v>0</v>
      </c>
      <c r="KQ209" s="144">
        <f t="shared" si="140"/>
        <v>0</v>
      </c>
      <c r="KR209" s="144">
        <f t="shared" si="140"/>
        <v>0</v>
      </c>
      <c r="KS209" s="144">
        <f t="shared" si="140"/>
        <v>0</v>
      </c>
      <c r="KT209" s="144">
        <f t="shared" si="140"/>
        <v>0</v>
      </c>
      <c r="KU209" s="144">
        <f t="shared" si="140"/>
        <v>0</v>
      </c>
      <c r="KV209" s="144">
        <f t="shared" si="140"/>
        <v>0</v>
      </c>
      <c r="KW209" s="144">
        <f t="shared" si="140"/>
        <v>0</v>
      </c>
      <c r="KX209" s="144">
        <f t="shared" si="140"/>
        <v>1.2008624006895214E-2</v>
      </c>
      <c r="KY209" s="144">
        <f t="shared" si="140"/>
        <v>0</v>
      </c>
      <c r="KZ209" s="144">
        <f t="shared" si="140"/>
        <v>0</v>
      </c>
      <c r="LA209" s="144">
        <f t="shared" si="140"/>
        <v>9.9151994064120813E-2</v>
      </c>
      <c r="LB209" s="144">
        <f t="shared" si="140"/>
        <v>4.5447006376413905E-2</v>
      </c>
      <c r="LC209" s="144">
        <f t="shared" si="140"/>
        <v>6.0596499553231126E-2</v>
      </c>
      <c r="LD209" s="144">
        <f t="shared" si="140"/>
        <v>0</v>
      </c>
      <c r="LE209" s="144">
        <f t="shared" si="140"/>
        <v>0</v>
      </c>
      <c r="LF209" s="144">
        <f t="shared" si="140"/>
        <v>1.9613213765952514E-2</v>
      </c>
      <c r="LG209" s="144">
        <f t="shared" si="140"/>
        <v>0</v>
      </c>
      <c r="LH209" s="144">
        <f t="shared" si="140"/>
        <v>9.6511915543736129E-2</v>
      </c>
      <c r="LI209" s="144">
        <f t="shared" si="140"/>
        <v>0</v>
      </c>
      <c r="LJ209" s="144">
        <f t="shared" si="140"/>
        <v>6.8248265435006839E-2</v>
      </c>
      <c r="LK209" s="144">
        <f t="shared" ref="LK209:NV209" si="141">LK28/LK166</f>
        <v>4.9192175086023911E-3</v>
      </c>
      <c r="LL209" s="144">
        <f t="shared" si="141"/>
        <v>2.7668921302987889E-5</v>
      </c>
      <c r="LM209" s="144">
        <f t="shared" si="141"/>
        <v>9.5982103061905688E-3</v>
      </c>
      <c r="LN209" s="144">
        <f t="shared" si="141"/>
        <v>0</v>
      </c>
      <c r="LO209" s="144">
        <f t="shared" si="141"/>
        <v>2.410185614104287E-3</v>
      </c>
      <c r="LP209" s="144">
        <f t="shared" si="141"/>
        <v>1.9415179287308747E-2</v>
      </c>
      <c r="LQ209" s="144">
        <f t="shared" si="141"/>
        <v>0</v>
      </c>
      <c r="LR209" s="144">
        <f t="shared" si="141"/>
        <v>2.2359376744334403E-2</v>
      </c>
      <c r="LS209" s="144">
        <f t="shared" si="141"/>
        <v>0</v>
      </c>
      <c r="LT209" s="144">
        <f t="shared" si="141"/>
        <v>0</v>
      </c>
      <c r="LU209" s="144">
        <f t="shared" si="141"/>
        <v>0</v>
      </c>
      <c r="LV209" s="144">
        <f t="shared" si="141"/>
        <v>0</v>
      </c>
      <c r="LW209" s="144">
        <f t="shared" si="141"/>
        <v>0</v>
      </c>
      <c r="LX209" s="144">
        <f t="shared" si="141"/>
        <v>5.3406336255317291E-4</v>
      </c>
      <c r="LY209" s="144">
        <f t="shared" si="141"/>
        <v>1.9910900926749086E-3</v>
      </c>
      <c r="LZ209" s="144">
        <f t="shared" si="141"/>
        <v>6.3267672781514211E-2</v>
      </c>
      <c r="MA209" s="144">
        <f t="shared" si="141"/>
        <v>0</v>
      </c>
      <c r="MB209" s="144">
        <f t="shared" si="141"/>
        <v>0</v>
      </c>
      <c r="MC209" s="144">
        <f t="shared" si="141"/>
        <v>3.8997533637632822E-2</v>
      </c>
      <c r="MD209" s="144">
        <f t="shared" si="141"/>
        <v>4.9038435145584286E-2</v>
      </c>
      <c r="ME209" s="144">
        <f t="shared" si="141"/>
        <v>4.0069306437416616E-2</v>
      </c>
      <c r="MF209" s="144">
        <f t="shared" si="141"/>
        <v>0</v>
      </c>
      <c r="MG209" s="144">
        <f t="shared" si="141"/>
        <v>3.9394329582983873E-3</v>
      </c>
      <c r="MH209" s="144">
        <f t="shared" si="141"/>
        <v>0</v>
      </c>
      <c r="MI209" s="144">
        <f t="shared" si="141"/>
        <v>0</v>
      </c>
      <c r="MJ209" s="144">
        <f t="shared" si="141"/>
        <v>0</v>
      </c>
      <c r="MK209" s="144">
        <f t="shared" si="141"/>
        <v>0</v>
      </c>
      <c r="ML209" s="144">
        <f t="shared" si="141"/>
        <v>0</v>
      </c>
      <c r="MM209" s="144">
        <f t="shared" si="141"/>
        <v>0</v>
      </c>
      <c r="MN209" s="144">
        <f t="shared" si="141"/>
        <v>4.4258846277147157E-2</v>
      </c>
      <c r="MO209" s="144">
        <f t="shared" si="141"/>
        <v>0</v>
      </c>
      <c r="MP209" s="144">
        <f t="shared" si="141"/>
        <v>0</v>
      </c>
      <c r="MQ209" s="144">
        <f t="shared" si="141"/>
        <v>7.5137209937497108E-3</v>
      </c>
      <c r="MR209" s="144">
        <f t="shared" si="141"/>
        <v>3.5437707177098307E-3</v>
      </c>
      <c r="MS209" s="144">
        <f t="shared" si="141"/>
        <v>0</v>
      </c>
      <c r="MT209" s="144">
        <f t="shared" si="141"/>
        <v>0</v>
      </c>
      <c r="MU209" s="144">
        <f t="shared" si="141"/>
        <v>0.1104503491389936</v>
      </c>
      <c r="MV209" s="144">
        <f t="shared" si="141"/>
        <v>1.6651222802181689E-2</v>
      </c>
      <c r="MW209" s="144">
        <f t="shared" si="141"/>
        <v>0</v>
      </c>
      <c r="MX209" s="144">
        <f t="shared" si="141"/>
        <v>8.9258257317005915E-2</v>
      </c>
      <c r="MY209" s="144">
        <f t="shared" si="141"/>
        <v>0</v>
      </c>
      <c r="MZ209" s="144">
        <f t="shared" si="141"/>
        <v>4.7294802728652151E-3</v>
      </c>
      <c r="NA209" s="144">
        <f t="shared" si="141"/>
        <v>0</v>
      </c>
      <c r="NB209" s="144">
        <f t="shared" si="141"/>
        <v>2.0762912473979666E-2</v>
      </c>
      <c r="NC209" s="144">
        <f t="shared" si="141"/>
        <v>0</v>
      </c>
      <c r="ND209" s="144">
        <f t="shared" si="141"/>
        <v>3.0782132836593831E-3</v>
      </c>
      <c r="NE209" s="144">
        <f t="shared" si="141"/>
        <v>4.2522494368269596E-2</v>
      </c>
      <c r="NF209" s="144">
        <f t="shared" si="141"/>
        <v>0</v>
      </c>
      <c r="NG209" s="144">
        <f t="shared" si="141"/>
        <v>7.5138198541366656E-3</v>
      </c>
      <c r="NH209" s="144">
        <f t="shared" si="141"/>
        <v>7.1131210068391707E-3</v>
      </c>
      <c r="NI209" s="144">
        <f t="shared" si="141"/>
        <v>0.17453137909083932</v>
      </c>
      <c r="NJ209" s="144">
        <f t="shared" si="141"/>
        <v>3.8044885990573111E-3</v>
      </c>
      <c r="NK209" s="144">
        <f t="shared" si="141"/>
        <v>0.37077394740020753</v>
      </c>
      <c r="NL209" s="144">
        <f t="shared" si="141"/>
        <v>0</v>
      </c>
      <c r="NM209" s="144">
        <f t="shared" si="141"/>
        <v>4.4945722421960181E-3</v>
      </c>
      <c r="NN209" s="144">
        <f t="shared" si="141"/>
        <v>6.140541646944441E-3</v>
      </c>
      <c r="NO209" s="144">
        <f t="shared" si="141"/>
        <v>0</v>
      </c>
      <c r="NP209" s="144">
        <f t="shared" si="141"/>
        <v>2.0936362436813946E-2</v>
      </c>
      <c r="NQ209" s="144">
        <f t="shared" si="141"/>
        <v>0</v>
      </c>
      <c r="NR209" s="144">
        <f t="shared" si="141"/>
        <v>1.6236080049132646E-2</v>
      </c>
      <c r="NS209" s="144">
        <f t="shared" si="141"/>
        <v>0</v>
      </c>
      <c r="NT209" s="144">
        <f t="shared" si="141"/>
        <v>4.2552803214727597E-2</v>
      </c>
      <c r="NU209" s="144">
        <f t="shared" si="141"/>
        <v>6.4979150763626887E-3</v>
      </c>
      <c r="NV209" s="144">
        <f t="shared" si="141"/>
        <v>1.8818779388955906E-2</v>
      </c>
      <c r="NW209" s="144">
        <f t="shared" ref="NW209:OU209" si="142">NW28/NW166</f>
        <v>8.7716026027039561E-4</v>
      </c>
      <c r="NX209" s="144">
        <f t="shared" si="142"/>
        <v>9.3716073008400791E-3</v>
      </c>
      <c r="NY209" s="144">
        <f t="shared" si="142"/>
        <v>0</v>
      </c>
      <c r="NZ209" s="144">
        <f t="shared" si="142"/>
        <v>0</v>
      </c>
      <c r="OA209" s="144">
        <f t="shared" si="142"/>
        <v>3.4109506958172595E-3</v>
      </c>
      <c r="OB209" s="144">
        <f t="shared" si="142"/>
        <v>1.8117067984194416E-3</v>
      </c>
      <c r="OC209" s="144">
        <f t="shared" si="142"/>
        <v>1.6829157132453307E-3</v>
      </c>
      <c r="OD209" s="144">
        <f t="shared" si="142"/>
        <v>1.0926882879455557E-3</v>
      </c>
      <c r="OE209" s="144">
        <f t="shared" si="142"/>
        <v>0</v>
      </c>
      <c r="OF209" s="144">
        <f t="shared" si="142"/>
        <v>4.3805362865531668E-2</v>
      </c>
      <c r="OG209" s="144">
        <f t="shared" si="142"/>
        <v>5.5929301509510768E-2</v>
      </c>
      <c r="OH209" s="144">
        <f t="shared" si="142"/>
        <v>0</v>
      </c>
      <c r="OI209" s="144">
        <f t="shared" si="142"/>
        <v>4.3465136288194718E-4</v>
      </c>
      <c r="OJ209" s="144">
        <f t="shared" si="142"/>
        <v>2.7335562470822924E-3</v>
      </c>
      <c r="OK209" s="144">
        <f t="shared" si="142"/>
        <v>7.9643000472353134E-4</v>
      </c>
      <c r="OL209" s="144">
        <f t="shared" si="142"/>
        <v>5.9703393540888865E-3</v>
      </c>
      <c r="OM209" s="144">
        <f t="shared" si="142"/>
        <v>0</v>
      </c>
      <c r="ON209" s="144">
        <f t="shared" si="142"/>
        <v>3.3095615333677719E-2</v>
      </c>
      <c r="OO209" s="144">
        <f t="shared" si="142"/>
        <v>0</v>
      </c>
      <c r="OP209" s="144">
        <f t="shared" si="142"/>
        <v>0</v>
      </c>
      <c r="OQ209" s="144">
        <f t="shared" si="142"/>
        <v>1.3849293124550781E-3</v>
      </c>
      <c r="OR209" s="144">
        <f t="shared" si="142"/>
        <v>5.6069300041346068E-2</v>
      </c>
      <c r="OS209" s="144">
        <f t="shared" si="142"/>
        <v>0</v>
      </c>
      <c r="OT209" s="144">
        <f t="shared" si="142"/>
        <v>0</v>
      </c>
      <c r="OU209" s="144">
        <f t="shared" si="142"/>
        <v>7.6841023482703857E-2</v>
      </c>
      <c r="OV209" s="176"/>
      <c r="OW209" s="144">
        <f t="shared" ref="OW209" si="143">OW28/OW166</f>
        <v>1.5923075256710245E-2</v>
      </c>
      <c r="OX209" s="6"/>
      <c r="OY209" s="153"/>
      <c r="OZ209" s="6"/>
      <c r="PA209" s="146"/>
      <c r="PB209" s="146"/>
      <c r="PC209" s="146"/>
      <c r="PD209" s="146"/>
      <c r="PE209" s="146"/>
      <c r="PF209" s="146"/>
      <c r="PG209" s="146"/>
      <c r="PH209" s="146"/>
      <c r="PI209" s="146"/>
      <c r="PJ209" s="146"/>
      <c r="PK209" s="146"/>
      <c r="PL209" s="146"/>
      <c r="PM209" s="146"/>
      <c r="PN209" s="146"/>
      <c r="PO209" s="146"/>
      <c r="PP209" s="146"/>
      <c r="PQ209" s="146"/>
      <c r="PR209" s="146"/>
      <c r="PS209" s="146"/>
      <c r="PT209" s="146"/>
      <c r="PU209" s="146"/>
    </row>
    <row r="210" spans="1:437" ht="17">
      <c r="A210" s="88" t="s">
        <v>1347</v>
      </c>
      <c r="B210" s="64">
        <f>B50</f>
        <v>0</v>
      </c>
      <c r="C210" s="64">
        <f t="shared" ref="C210:BN210" si="144">C50</f>
        <v>90740</v>
      </c>
      <c r="D210" s="64">
        <f t="shared" si="144"/>
        <v>54881</v>
      </c>
      <c r="E210" s="64">
        <f t="shared" si="144"/>
        <v>18725</v>
      </c>
      <c r="F210" s="64">
        <f t="shared" si="144"/>
        <v>20530</v>
      </c>
      <c r="G210" s="64">
        <f t="shared" si="144"/>
        <v>23645</v>
      </c>
      <c r="H210" s="64">
        <f t="shared" si="144"/>
        <v>0</v>
      </c>
      <c r="I210" s="64">
        <f t="shared" si="144"/>
        <v>0</v>
      </c>
      <c r="J210" s="64">
        <f t="shared" si="144"/>
        <v>0</v>
      </c>
      <c r="K210" s="64">
        <f t="shared" si="144"/>
        <v>1533</v>
      </c>
      <c r="L210" s="64">
        <f t="shared" si="144"/>
        <v>134845</v>
      </c>
      <c r="M210" s="64">
        <f t="shared" si="144"/>
        <v>12329</v>
      </c>
      <c r="N210" s="64">
        <f t="shared" si="144"/>
        <v>4210</v>
      </c>
      <c r="O210" s="64">
        <f t="shared" si="144"/>
        <v>0</v>
      </c>
      <c r="P210" s="64">
        <f t="shared" si="144"/>
        <v>0</v>
      </c>
      <c r="Q210" s="64">
        <f t="shared" si="144"/>
        <v>0</v>
      </c>
      <c r="R210" s="64">
        <f t="shared" si="144"/>
        <v>0</v>
      </c>
      <c r="S210" s="64">
        <f t="shared" si="144"/>
        <v>491900</v>
      </c>
      <c r="T210" s="64">
        <f t="shared" si="144"/>
        <v>140799</v>
      </c>
      <c r="U210" s="64">
        <f t="shared" si="144"/>
        <v>60982</v>
      </c>
      <c r="V210" s="64">
        <f t="shared" si="144"/>
        <v>92946</v>
      </c>
      <c r="W210" s="64">
        <f t="shared" si="144"/>
        <v>213344</v>
      </c>
      <c r="X210" s="64">
        <f t="shared" si="144"/>
        <v>123216</v>
      </c>
      <c r="Y210" s="64">
        <f t="shared" si="144"/>
        <v>144804</v>
      </c>
      <c r="Z210" s="64">
        <f t="shared" si="144"/>
        <v>138326</v>
      </c>
      <c r="AA210" s="64">
        <f t="shared" si="144"/>
        <v>225533</v>
      </c>
      <c r="AB210" s="64">
        <f t="shared" si="144"/>
        <v>52231</v>
      </c>
      <c r="AC210" s="64">
        <f t="shared" si="144"/>
        <v>98552</v>
      </c>
      <c r="AD210" s="64">
        <f t="shared" si="144"/>
        <v>1266783</v>
      </c>
      <c r="AE210" s="64">
        <f t="shared" si="144"/>
        <v>0</v>
      </c>
      <c r="AF210" s="64">
        <f t="shared" si="144"/>
        <v>5738</v>
      </c>
      <c r="AG210" s="64">
        <f t="shared" si="144"/>
        <v>0</v>
      </c>
      <c r="AH210" s="64">
        <f t="shared" si="144"/>
        <v>0</v>
      </c>
      <c r="AI210" s="64">
        <f t="shared" si="144"/>
        <v>0</v>
      </c>
      <c r="AJ210" s="64">
        <f t="shared" si="144"/>
        <v>0</v>
      </c>
      <c r="AK210" s="64">
        <f t="shared" si="144"/>
        <v>0</v>
      </c>
      <c r="AL210" s="64">
        <f t="shared" si="144"/>
        <v>0</v>
      </c>
      <c r="AM210" s="64">
        <f t="shared" si="144"/>
        <v>0</v>
      </c>
      <c r="AN210" s="64">
        <f t="shared" si="144"/>
        <v>0</v>
      </c>
      <c r="AO210" s="64">
        <f t="shared" si="144"/>
        <v>0</v>
      </c>
      <c r="AP210" s="64">
        <f t="shared" si="144"/>
        <v>0</v>
      </c>
      <c r="AQ210" s="64">
        <f t="shared" si="144"/>
        <v>0</v>
      </c>
      <c r="AR210" s="64">
        <f t="shared" si="144"/>
        <v>0</v>
      </c>
      <c r="AS210" s="64">
        <f t="shared" si="144"/>
        <v>0</v>
      </c>
      <c r="AT210" s="64">
        <f t="shared" si="144"/>
        <v>0</v>
      </c>
      <c r="AU210" s="64">
        <f t="shared" si="144"/>
        <v>0</v>
      </c>
      <c r="AV210" s="64">
        <f t="shared" si="144"/>
        <v>0</v>
      </c>
      <c r="AW210" s="64">
        <f t="shared" si="144"/>
        <v>0</v>
      </c>
      <c r="AX210" s="64">
        <f t="shared" si="144"/>
        <v>0</v>
      </c>
      <c r="AY210" s="64">
        <f t="shared" si="144"/>
        <v>0</v>
      </c>
      <c r="AZ210" s="64">
        <f t="shared" si="144"/>
        <v>0</v>
      </c>
      <c r="BA210" s="64">
        <f t="shared" si="144"/>
        <v>0</v>
      </c>
      <c r="BB210" s="64">
        <f t="shared" si="144"/>
        <v>1908</v>
      </c>
      <c r="BC210" s="64">
        <f t="shared" si="144"/>
        <v>1445</v>
      </c>
      <c r="BD210" s="64">
        <f t="shared" si="144"/>
        <v>61213</v>
      </c>
      <c r="BE210" s="64">
        <f t="shared" si="144"/>
        <v>0</v>
      </c>
      <c r="BF210" s="64">
        <f t="shared" si="144"/>
        <v>0</v>
      </c>
      <c r="BG210" s="64">
        <f t="shared" si="144"/>
        <v>11455</v>
      </c>
      <c r="BH210" s="64">
        <f t="shared" si="144"/>
        <v>0</v>
      </c>
      <c r="BI210" s="64">
        <f t="shared" si="144"/>
        <v>3768</v>
      </c>
      <c r="BJ210" s="64">
        <f t="shared" si="144"/>
        <v>206120</v>
      </c>
      <c r="BK210" s="64">
        <f t="shared" si="144"/>
        <v>0</v>
      </c>
      <c r="BL210" s="64">
        <f t="shared" si="144"/>
        <v>0</v>
      </c>
      <c r="BM210" s="64">
        <f t="shared" si="144"/>
        <v>0</v>
      </c>
      <c r="BN210" s="64">
        <f t="shared" si="144"/>
        <v>14548</v>
      </c>
      <c r="BO210" s="64">
        <f t="shared" ref="BO210:DZ210" si="145">BO50</f>
        <v>11770</v>
      </c>
      <c r="BP210" s="64">
        <f t="shared" si="145"/>
        <v>0</v>
      </c>
      <c r="BQ210" s="64">
        <f t="shared" si="145"/>
        <v>89696</v>
      </c>
      <c r="BR210" s="64">
        <f t="shared" si="145"/>
        <v>84683</v>
      </c>
      <c r="BS210" s="64">
        <f t="shared" si="145"/>
        <v>0</v>
      </c>
      <c r="BT210" s="64">
        <f t="shared" si="145"/>
        <v>0</v>
      </c>
      <c r="BU210" s="64">
        <f t="shared" si="145"/>
        <v>98730</v>
      </c>
      <c r="BV210" s="64">
        <f t="shared" si="145"/>
        <v>0</v>
      </c>
      <c r="BW210" s="64">
        <f t="shared" si="145"/>
        <v>0</v>
      </c>
      <c r="BX210" s="64">
        <f t="shared" si="145"/>
        <v>1420</v>
      </c>
      <c r="BY210" s="64">
        <f t="shared" si="145"/>
        <v>0</v>
      </c>
      <c r="BZ210" s="64">
        <f t="shared" si="145"/>
        <v>137908</v>
      </c>
      <c r="CA210" s="64">
        <f t="shared" si="145"/>
        <v>0</v>
      </c>
      <c r="CB210" s="64">
        <f t="shared" si="145"/>
        <v>0</v>
      </c>
      <c r="CC210" s="64">
        <f t="shared" si="145"/>
        <v>98400</v>
      </c>
      <c r="CD210" s="64">
        <f t="shared" si="145"/>
        <v>0</v>
      </c>
      <c r="CE210" s="64">
        <f t="shared" si="145"/>
        <v>41910</v>
      </c>
      <c r="CF210" s="64">
        <f t="shared" si="145"/>
        <v>2854</v>
      </c>
      <c r="CG210" s="64">
        <f t="shared" si="145"/>
        <v>12890</v>
      </c>
      <c r="CH210" s="64">
        <f t="shared" si="145"/>
        <v>0</v>
      </c>
      <c r="CI210" s="64">
        <f t="shared" si="145"/>
        <v>0</v>
      </c>
      <c r="CJ210" s="64">
        <f t="shared" si="145"/>
        <v>0</v>
      </c>
      <c r="CK210" s="64">
        <f t="shared" si="145"/>
        <v>0</v>
      </c>
      <c r="CL210" s="64">
        <f t="shared" si="145"/>
        <v>0</v>
      </c>
      <c r="CM210" s="64">
        <f t="shared" si="145"/>
        <v>0</v>
      </c>
      <c r="CN210" s="64">
        <f t="shared" si="145"/>
        <v>0</v>
      </c>
      <c r="CO210" s="64">
        <f t="shared" si="145"/>
        <v>0</v>
      </c>
      <c r="CP210" s="64">
        <f t="shared" si="145"/>
        <v>0</v>
      </c>
      <c r="CQ210" s="64">
        <f t="shared" si="145"/>
        <v>0</v>
      </c>
      <c r="CR210" s="64">
        <f t="shared" si="145"/>
        <v>0</v>
      </c>
      <c r="CS210" s="64">
        <f t="shared" si="145"/>
        <v>0</v>
      </c>
      <c r="CT210" s="64">
        <f t="shared" si="145"/>
        <v>0</v>
      </c>
      <c r="CU210" s="64">
        <f t="shared" si="145"/>
        <v>0</v>
      </c>
      <c r="CV210" s="64">
        <f t="shared" si="145"/>
        <v>0</v>
      </c>
      <c r="CW210" s="64">
        <f t="shared" si="145"/>
        <v>0</v>
      </c>
      <c r="CX210" s="64">
        <f t="shared" si="145"/>
        <v>0</v>
      </c>
      <c r="CY210" s="64">
        <f t="shared" si="145"/>
        <v>0</v>
      </c>
      <c r="CZ210" s="64">
        <f t="shared" si="145"/>
        <v>0</v>
      </c>
      <c r="DA210" s="64">
        <f t="shared" si="145"/>
        <v>0</v>
      </c>
      <c r="DB210" s="64">
        <f t="shared" si="145"/>
        <v>0</v>
      </c>
      <c r="DC210" s="64">
        <f t="shared" si="145"/>
        <v>0</v>
      </c>
      <c r="DD210" s="64">
        <f t="shared" si="145"/>
        <v>0</v>
      </c>
      <c r="DE210" s="64">
        <f t="shared" si="145"/>
        <v>143660</v>
      </c>
      <c r="DF210" s="64">
        <f t="shared" si="145"/>
        <v>817</v>
      </c>
      <c r="DG210" s="64">
        <f t="shared" si="145"/>
        <v>15657</v>
      </c>
      <c r="DH210" s="64">
        <f t="shared" si="145"/>
        <v>0</v>
      </c>
      <c r="DI210" s="64">
        <f t="shared" si="145"/>
        <v>0</v>
      </c>
      <c r="DJ210" s="64">
        <f t="shared" si="145"/>
        <v>104729</v>
      </c>
      <c r="DK210" s="64">
        <f t="shared" si="145"/>
        <v>0</v>
      </c>
      <c r="DL210" s="64">
        <f t="shared" si="145"/>
        <v>29712</v>
      </c>
      <c r="DM210" s="64">
        <f t="shared" si="145"/>
        <v>31153</v>
      </c>
      <c r="DN210" s="64">
        <f t="shared" si="145"/>
        <v>0</v>
      </c>
      <c r="DO210" s="64">
        <f t="shared" si="145"/>
        <v>4325</v>
      </c>
      <c r="DP210" s="64">
        <f t="shared" si="145"/>
        <v>0</v>
      </c>
      <c r="DQ210" s="64">
        <f t="shared" si="145"/>
        <v>0</v>
      </c>
      <c r="DR210" s="64">
        <f t="shared" si="145"/>
        <v>0</v>
      </c>
      <c r="DS210" s="64">
        <f t="shared" si="145"/>
        <v>58231</v>
      </c>
      <c r="DT210" s="64">
        <f t="shared" si="145"/>
        <v>100376</v>
      </c>
      <c r="DU210" s="64">
        <f t="shared" si="145"/>
        <v>53637</v>
      </c>
      <c r="DV210" s="64">
        <f t="shared" si="145"/>
        <v>110065</v>
      </c>
      <c r="DW210" s="64">
        <f t="shared" si="145"/>
        <v>40412</v>
      </c>
      <c r="DX210" s="64">
        <f t="shared" si="145"/>
        <v>88241</v>
      </c>
      <c r="DY210" s="64">
        <f t="shared" si="145"/>
        <v>0</v>
      </c>
      <c r="DZ210" s="64">
        <f t="shared" si="145"/>
        <v>61200</v>
      </c>
      <c r="EA210" s="64">
        <f t="shared" ref="EA210:GL210" si="146">EA50</f>
        <v>104530</v>
      </c>
      <c r="EB210" s="64">
        <f t="shared" si="146"/>
        <v>0</v>
      </c>
      <c r="EC210" s="64">
        <f t="shared" si="146"/>
        <v>0</v>
      </c>
      <c r="ED210" s="64">
        <f t="shared" si="146"/>
        <v>19138</v>
      </c>
      <c r="EE210" s="64">
        <f t="shared" si="146"/>
        <v>0</v>
      </c>
      <c r="EF210" s="64">
        <f t="shared" si="146"/>
        <v>65409</v>
      </c>
      <c r="EG210" s="64">
        <f t="shared" si="146"/>
        <v>6802</v>
      </c>
      <c r="EH210" s="64">
        <f t="shared" si="146"/>
        <v>8160</v>
      </c>
      <c r="EI210" s="64">
        <f t="shared" si="146"/>
        <v>744170</v>
      </c>
      <c r="EJ210" s="64">
        <f t="shared" si="146"/>
        <v>0</v>
      </c>
      <c r="EK210" s="64">
        <f t="shared" si="146"/>
        <v>0</v>
      </c>
      <c r="EL210" s="64">
        <f t="shared" si="146"/>
        <v>116369</v>
      </c>
      <c r="EM210" s="64">
        <f t="shared" si="146"/>
        <v>0</v>
      </c>
      <c r="EN210" s="64">
        <f t="shared" si="146"/>
        <v>62100</v>
      </c>
      <c r="EO210" s="64">
        <f t="shared" si="146"/>
        <v>0</v>
      </c>
      <c r="EP210" s="64">
        <f t="shared" si="146"/>
        <v>185000</v>
      </c>
      <c r="EQ210" s="64">
        <f t="shared" si="146"/>
        <v>0</v>
      </c>
      <c r="ER210" s="64">
        <f t="shared" si="146"/>
        <v>0</v>
      </c>
      <c r="ES210" s="64">
        <f t="shared" si="146"/>
        <v>123800</v>
      </c>
      <c r="ET210" s="64">
        <f t="shared" si="146"/>
        <v>201119</v>
      </c>
      <c r="EU210" s="64">
        <f t="shared" si="146"/>
        <v>0</v>
      </c>
      <c r="EV210" s="64">
        <f t="shared" si="146"/>
        <v>0</v>
      </c>
      <c r="EW210" s="64">
        <f t="shared" si="146"/>
        <v>8158</v>
      </c>
      <c r="EX210" s="64">
        <f t="shared" si="146"/>
        <v>52330</v>
      </c>
      <c r="EY210" s="64">
        <f t="shared" si="146"/>
        <v>212160</v>
      </c>
      <c r="EZ210" s="64">
        <f t="shared" si="146"/>
        <v>0</v>
      </c>
      <c r="FA210" s="64">
        <f t="shared" si="146"/>
        <v>0</v>
      </c>
      <c r="FB210" s="64">
        <f t="shared" si="146"/>
        <v>0</v>
      </c>
      <c r="FC210" s="64">
        <f t="shared" si="146"/>
        <v>0</v>
      </c>
      <c r="FD210" s="64">
        <f t="shared" si="146"/>
        <v>0</v>
      </c>
      <c r="FE210" s="64">
        <f t="shared" si="146"/>
        <v>0</v>
      </c>
      <c r="FF210" s="64">
        <f t="shared" si="146"/>
        <v>17703</v>
      </c>
      <c r="FG210" s="64">
        <f t="shared" si="146"/>
        <v>1180</v>
      </c>
      <c r="FH210" s="64">
        <f t="shared" si="146"/>
        <v>5548</v>
      </c>
      <c r="FI210" s="64">
        <f t="shared" si="146"/>
        <v>149569</v>
      </c>
      <c r="FJ210" s="64">
        <f t="shared" si="146"/>
        <v>51161</v>
      </c>
      <c r="FK210" s="64">
        <f t="shared" si="146"/>
        <v>0</v>
      </c>
      <c r="FL210" s="64">
        <f t="shared" si="146"/>
        <v>51213</v>
      </c>
      <c r="FM210" s="64">
        <f t="shared" si="146"/>
        <v>642749</v>
      </c>
      <c r="FN210" s="64">
        <f t="shared" si="146"/>
        <v>3719</v>
      </c>
      <c r="FO210" s="64">
        <f t="shared" si="146"/>
        <v>20299</v>
      </c>
      <c r="FP210" s="64">
        <f t="shared" si="146"/>
        <v>291203</v>
      </c>
      <c r="FQ210" s="64">
        <f t="shared" si="146"/>
        <v>583188</v>
      </c>
      <c r="FR210" s="64">
        <f t="shared" si="146"/>
        <v>406968</v>
      </c>
      <c r="FS210" s="64">
        <f t="shared" si="146"/>
        <v>0</v>
      </c>
      <c r="FT210" s="64">
        <f t="shared" si="146"/>
        <v>21682</v>
      </c>
      <c r="FU210" s="64">
        <f t="shared" si="146"/>
        <v>0</v>
      </c>
      <c r="FV210" s="64">
        <f t="shared" si="146"/>
        <v>0</v>
      </c>
      <c r="FW210" s="64">
        <f t="shared" si="146"/>
        <v>440973</v>
      </c>
      <c r="FX210" s="64">
        <f t="shared" si="146"/>
        <v>4024</v>
      </c>
      <c r="FY210" s="64">
        <f t="shared" si="146"/>
        <v>0</v>
      </c>
      <c r="FZ210" s="64">
        <f t="shared" si="146"/>
        <v>18012</v>
      </c>
      <c r="GA210" s="64">
        <f t="shared" si="146"/>
        <v>94788</v>
      </c>
      <c r="GB210" s="64">
        <f t="shared" si="146"/>
        <v>116095</v>
      </c>
      <c r="GC210" s="64">
        <f t="shared" si="146"/>
        <v>104729</v>
      </c>
      <c r="GD210" s="64">
        <f t="shared" si="146"/>
        <v>349687</v>
      </c>
      <c r="GE210" s="64">
        <f t="shared" si="146"/>
        <v>0</v>
      </c>
      <c r="GF210" s="64">
        <f t="shared" si="146"/>
        <v>0</v>
      </c>
      <c r="GG210" s="64">
        <f t="shared" si="146"/>
        <v>1352</v>
      </c>
      <c r="GH210" s="64">
        <f t="shared" si="146"/>
        <v>95</v>
      </c>
      <c r="GI210" s="64">
        <f t="shared" si="146"/>
        <v>0</v>
      </c>
      <c r="GJ210" s="64">
        <f t="shared" si="146"/>
        <v>19517</v>
      </c>
      <c r="GK210" s="64">
        <f t="shared" si="146"/>
        <v>4337</v>
      </c>
      <c r="GL210" s="64">
        <f t="shared" si="146"/>
        <v>0</v>
      </c>
      <c r="GM210" s="64">
        <f t="shared" ref="GM210:IX210" si="147">GM50</f>
        <v>10401</v>
      </c>
      <c r="GN210" s="64">
        <f t="shared" si="147"/>
        <v>0</v>
      </c>
      <c r="GO210" s="64">
        <f t="shared" si="147"/>
        <v>8208</v>
      </c>
      <c r="GP210" s="64">
        <f t="shared" si="147"/>
        <v>187932</v>
      </c>
      <c r="GQ210" s="64">
        <f t="shared" si="147"/>
        <v>10978</v>
      </c>
      <c r="GR210" s="64">
        <f t="shared" si="147"/>
        <v>833</v>
      </c>
      <c r="GS210" s="64">
        <f t="shared" si="147"/>
        <v>190547</v>
      </c>
      <c r="GT210" s="64">
        <f t="shared" si="147"/>
        <v>282312</v>
      </c>
      <c r="GU210" s="64">
        <f t="shared" si="147"/>
        <v>252953</v>
      </c>
      <c r="GV210" s="64">
        <f t="shared" si="147"/>
        <v>1052981</v>
      </c>
      <c r="GW210" s="64">
        <f t="shared" si="147"/>
        <v>0</v>
      </c>
      <c r="GX210" s="64">
        <f t="shared" si="147"/>
        <v>9373</v>
      </c>
      <c r="GY210" s="64">
        <f t="shared" si="147"/>
        <v>10032</v>
      </c>
      <c r="GZ210" s="64">
        <f t="shared" si="147"/>
        <v>20723</v>
      </c>
      <c r="HA210" s="64">
        <f t="shared" si="147"/>
        <v>793875</v>
      </c>
      <c r="HB210" s="64">
        <f t="shared" si="147"/>
        <v>3595</v>
      </c>
      <c r="HC210" s="64">
        <f t="shared" si="147"/>
        <v>0</v>
      </c>
      <c r="HD210" s="64">
        <f t="shared" si="147"/>
        <v>55882</v>
      </c>
      <c r="HE210" s="64">
        <f t="shared" si="147"/>
        <v>17758</v>
      </c>
      <c r="HF210" s="64">
        <f t="shared" si="147"/>
        <v>17758</v>
      </c>
      <c r="HG210" s="64">
        <f t="shared" si="147"/>
        <v>10061</v>
      </c>
      <c r="HH210" s="64">
        <f t="shared" si="147"/>
        <v>154923</v>
      </c>
      <c r="HI210" s="64">
        <f t="shared" si="147"/>
        <v>51993</v>
      </c>
      <c r="HJ210" s="64">
        <f t="shared" si="147"/>
        <v>50124</v>
      </c>
      <c r="HK210" s="64">
        <f t="shared" si="147"/>
        <v>63244</v>
      </c>
      <c r="HL210" s="64">
        <f t="shared" si="147"/>
        <v>48870</v>
      </c>
      <c r="HM210" s="64">
        <f t="shared" si="147"/>
        <v>266570</v>
      </c>
      <c r="HN210" s="64">
        <f t="shared" si="147"/>
        <v>278991</v>
      </c>
      <c r="HO210" s="64">
        <f t="shared" si="147"/>
        <v>7250</v>
      </c>
      <c r="HP210" s="64">
        <f t="shared" si="147"/>
        <v>330094</v>
      </c>
      <c r="HQ210" s="64">
        <f t="shared" si="147"/>
        <v>20425</v>
      </c>
      <c r="HR210" s="64">
        <f t="shared" si="147"/>
        <v>30679</v>
      </c>
      <c r="HS210" s="64">
        <f t="shared" si="147"/>
        <v>0</v>
      </c>
      <c r="HT210" s="64">
        <f t="shared" si="147"/>
        <v>404379</v>
      </c>
      <c r="HU210" s="64">
        <f t="shared" si="147"/>
        <v>225230</v>
      </c>
      <c r="HV210" s="64">
        <f t="shared" si="147"/>
        <v>0</v>
      </c>
      <c r="HW210" s="64">
        <f t="shared" si="147"/>
        <v>88631</v>
      </c>
      <c r="HX210" s="64">
        <f t="shared" si="147"/>
        <v>0</v>
      </c>
      <c r="HY210" s="64">
        <f t="shared" si="147"/>
        <v>95132</v>
      </c>
      <c r="HZ210" s="64">
        <f t="shared" si="147"/>
        <v>21674</v>
      </c>
      <c r="IA210" s="64">
        <f t="shared" si="147"/>
        <v>0</v>
      </c>
      <c r="IB210" s="64">
        <f t="shared" si="147"/>
        <v>0</v>
      </c>
      <c r="IC210" s="64">
        <f t="shared" si="147"/>
        <v>3466</v>
      </c>
      <c r="ID210" s="64">
        <f t="shared" si="147"/>
        <v>0</v>
      </c>
      <c r="IE210" s="64">
        <f t="shared" si="147"/>
        <v>32343</v>
      </c>
      <c r="IF210" s="64">
        <f t="shared" si="147"/>
        <v>0</v>
      </c>
      <c r="IG210" s="64">
        <f t="shared" si="147"/>
        <v>1400</v>
      </c>
      <c r="IH210" s="64">
        <f t="shared" si="147"/>
        <v>212180</v>
      </c>
      <c r="II210" s="64">
        <f t="shared" si="147"/>
        <v>212</v>
      </c>
      <c r="IJ210" s="64">
        <f t="shared" si="147"/>
        <v>672</v>
      </c>
      <c r="IK210" s="64">
        <f t="shared" si="147"/>
        <v>11702</v>
      </c>
      <c r="IL210" s="64">
        <f t="shared" si="147"/>
        <v>131394</v>
      </c>
      <c r="IM210" s="64">
        <f t="shared" si="147"/>
        <v>30347</v>
      </c>
      <c r="IN210" s="64">
        <f t="shared" si="147"/>
        <v>45</v>
      </c>
      <c r="IO210" s="64">
        <f t="shared" si="147"/>
        <v>172252</v>
      </c>
      <c r="IP210" s="64">
        <f t="shared" si="147"/>
        <v>77941</v>
      </c>
      <c r="IQ210" s="64">
        <f t="shared" si="147"/>
        <v>131923</v>
      </c>
      <c r="IR210" s="64">
        <f t="shared" si="147"/>
        <v>168574</v>
      </c>
      <c r="IS210" s="64">
        <f t="shared" si="147"/>
        <v>112322</v>
      </c>
      <c r="IT210" s="64">
        <f t="shared" si="147"/>
        <v>116482</v>
      </c>
      <c r="IU210" s="64">
        <f t="shared" si="147"/>
        <v>39007</v>
      </c>
      <c r="IV210" s="64">
        <f t="shared" si="147"/>
        <v>5927</v>
      </c>
      <c r="IW210" s="64">
        <f t="shared" si="147"/>
        <v>264807</v>
      </c>
      <c r="IX210" s="64">
        <f t="shared" si="147"/>
        <v>37095</v>
      </c>
      <c r="IY210" s="64">
        <f t="shared" ref="IY210:LJ210" si="148">IY50</f>
        <v>1353</v>
      </c>
      <c r="IZ210" s="64">
        <f t="shared" si="148"/>
        <v>0</v>
      </c>
      <c r="JA210" s="64">
        <f t="shared" si="148"/>
        <v>0</v>
      </c>
      <c r="JB210" s="64">
        <f t="shared" si="148"/>
        <v>0</v>
      </c>
      <c r="JC210" s="64">
        <f t="shared" si="148"/>
        <v>459369</v>
      </c>
      <c r="JD210" s="64">
        <f t="shared" si="148"/>
        <v>0</v>
      </c>
      <c r="JE210" s="64">
        <f t="shared" si="148"/>
        <v>0</v>
      </c>
      <c r="JF210" s="64">
        <f t="shared" si="148"/>
        <v>0</v>
      </c>
      <c r="JG210" s="64">
        <f t="shared" si="148"/>
        <v>0</v>
      </c>
      <c r="JH210" s="64">
        <f t="shared" si="148"/>
        <v>1775</v>
      </c>
      <c r="JI210" s="64">
        <f t="shared" si="148"/>
        <v>0</v>
      </c>
      <c r="JJ210" s="64">
        <f t="shared" si="148"/>
        <v>0</v>
      </c>
      <c r="JK210" s="64">
        <f t="shared" si="148"/>
        <v>0</v>
      </c>
      <c r="JL210" s="64">
        <f t="shared" si="148"/>
        <v>0</v>
      </c>
      <c r="JM210" s="64">
        <f t="shared" si="148"/>
        <v>0</v>
      </c>
      <c r="JN210" s="64">
        <f t="shared" si="148"/>
        <v>0</v>
      </c>
      <c r="JO210" s="64">
        <f t="shared" si="148"/>
        <v>0</v>
      </c>
      <c r="JP210" s="64">
        <f t="shared" si="148"/>
        <v>0</v>
      </c>
      <c r="JQ210" s="64">
        <f t="shared" si="148"/>
        <v>0</v>
      </c>
      <c r="JR210" s="64">
        <f t="shared" si="148"/>
        <v>0</v>
      </c>
      <c r="JS210" s="64">
        <f t="shared" si="148"/>
        <v>0</v>
      </c>
      <c r="JT210" s="64">
        <f t="shared" si="148"/>
        <v>0</v>
      </c>
      <c r="JU210" s="64">
        <f t="shared" si="148"/>
        <v>0</v>
      </c>
      <c r="JV210" s="64">
        <f t="shared" si="148"/>
        <v>0</v>
      </c>
      <c r="JW210" s="64">
        <f t="shared" si="148"/>
        <v>1250</v>
      </c>
      <c r="JX210" s="64">
        <f t="shared" si="148"/>
        <v>20191</v>
      </c>
      <c r="JY210" s="64">
        <f t="shared" si="148"/>
        <v>234721</v>
      </c>
      <c r="JZ210" s="64">
        <f t="shared" si="148"/>
        <v>9685</v>
      </c>
      <c r="KA210" s="64">
        <f t="shared" si="148"/>
        <v>7175</v>
      </c>
      <c r="KB210" s="64">
        <f t="shared" si="148"/>
        <v>92128</v>
      </c>
      <c r="KC210" s="64">
        <f t="shared" si="148"/>
        <v>30006</v>
      </c>
      <c r="KD210" s="64">
        <f t="shared" si="148"/>
        <v>0</v>
      </c>
      <c r="KE210" s="64">
        <f t="shared" si="148"/>
        <v>3896</v>
      </c>
      <c r="KF210" s="64">
        <f t="shared" si="148"/>
        <v>6958</v>
      </c>
      <c r="KG210" s="64">
        <f t="shared" si="148"/>
        <v>40960</v>
      </c>
      <c r="KH210" s="64">
        <f t="shared" si="148"/>
        <v>0</v>
      </c>
      <c r="KI210" s="64">
        <f t="shared" si="148"/>
        <v>44819</v>
      </c>
      <c r="KJ210" s="64">
        <f t="shared" si="148"/>
        <v>1586</v>
      </c>
      <c r="KK210" s="64">
        <f t="shared" si="148"/>
        <v>0</v>
      </c>
      <c r="KL210" s="64">
        <f t="shared" si="148"/>
        <v>24848</v>
      </c>
      <c r="KM210" s="64">
        <f t="shared" si="148"/>
        <v>1733</v>
      </c>
      <c r="KN210" s="64">
        <f t="shared" si="148"/>
        <v>64509</v>
      </c>
      <c r="KO210" s="64">
        <f t="shared" si="148"/>
        <v>3595</v>
      </c>
      <c r="KP210" s="64">
        <f t="shared" si="148"/>
        <v>0</v>
      </c>
      <c r="KQ210" s="64">
        <f t="shared" si="148"/>
        <v>0</v>
      </c>
      <c r="KR210" s="64">
        <f t="shared" si="148"/>
        <v>0</v>
      </c>
      <c r="KS210" s="64">
        <f t="shared" si="148"/>
        <v>0</v>
      </c>
      <c r="KT210" s="64">
        <f t="shared" si="148"/>
        <v>0</v>
      </c>
      <c r="KU210" s="64">
        <f t="shared" si="148"/>
        <v>0</v>
      </c>
      <c r="KV210" s="64">
        <f t="shared" si="148"/>
        <v>0</v>
      </c>
      <c r="KW210" s="64">
        <f t="shared" si="148"/>
        <v>394</v>
      </c>
      <c r="KX210" s="64">
        <f t="shared" si="148"/>
        <v>3837</v>
      </c>
      <c r="KY210" s="64">
        <f t="shared" si="148"/>
        <v>0</v>
      </c>
      <c r="KZ210" s="64">
        <f t="shared" si="148"/>
        <v>0</v>
      </c>
      <c r="LA210" s="64">
        <f t="shared" si="148"/>
        <v>356</v>
      </c>
      <c r="LB210" s="64">
        <f t="shared" si="148"/>
        <v>260786</v>
      </c>
      <c r="LC210" s="64">
        <f t="shared" si="148"/>
        <v>110840</v>
      </c>
      <c r="LD210" s="64">
        <f t="shared" si="148"/>
        <v>0</v>
      </c>
      <c r="LE210" s="64">
        <f t="shared" si="148"/>
        <v>11835</v>
      </c>
      <c r="LF210" s="64">
        <f t="shared" si="148"/>
        <v>3086</v>
      </c>
      <c r="LG210" s="64">
        <f t="shared" si="148"/>
        <v>137323</v>
      </c>
      <c r="LH210" s="64">
        <f t="shared" si="148"/>
        <v>43723</v>
      </c>
      <c r="LI210" s="64">
        <f t="shared" si="148"/>
        <v>0</v>
      </c>
      <c r="LJ210" s="64">
        <f t="shared" si="148"/>
        <v>0</v>
      </c>
      <c r="LK210" s="64">
        <f t="shared" ref="LK210:NV210" si="149">LK50</f>
        <v>12895</v>
      </c>
      <c r="LL210" s="64">
        <f t="shared" si="149"/>
        <v>14924</v>
      </c>
      <c r="LM210" s="64">
        <f t="shared" si="149"/>
        <v>5116</v>
      </c>
      <c r="LN210" s="64">
        <f t="shared" si="149"/>
        <v>0</v>
      </c>
      <c r="LO210" s="64">
        <f t="shared" si="149"/>
        <v>243883</v>
      </c>
      <c r="LP210" s="64">
        <f t="shared" si="149"/>
        <v>27846</v>
      </c>
      <c r="LQ210" s="64">
        <f t="shared" si="149"/>
        <v>0</v>
      </c>
      <c r="LR210" s="64">
        <f t="shared" si="149"/>
        <v>107904</v>
      </c>
      <c r="LS210" s="64">
        <f t="shared" si="149"/>
        <v>0</v>
      </c>
      <c r="LT210" s="64">
        <f t="shared" si="149"/>
        <v>5414</v>
      </c>
      <c r="LU210" s="64">
        <f t="shared" si="149"/>
        <v>129761</v>
      </c>
      <c r="LV210" s="64">
        <f t="shared" si="149"/>
        <v>0</v>
      </c>
      <c r="LW210" s="64">
        <f t="shared" si="149"/>
        <v>0</v>
      </c>
      <c r="LX210" s="64">
        <f t="shared" si="149"/>
        <v>167640</v>
      </c>
      <c r="LY210" s="64">
        <f t="shared" si="149"/>
        <v>200867</v>
      </c>
      <c r="LZ210" s="64">
        <f t="shared" si="149"/>
        <v>70407</v>
      </c>
      <c r="MA210" s="64">
        <f t="shared" si="149"/>
        <v>12748</v>
      </c>
      <c r="MB210" s="64">
        <f t="shared" si="149"/>
        <v>0</v>
      </c>
      <c r="MC210" s="64">
        <f t="shared" si="149"/>
        <v>8987</v>
      </c>
      <c r="MD210" s="64">
        <f t="shared" si="149"/>
        <v>4648</v>
      </c>
      <c r="ME210" s="64">
        <f t="shared" si="149"/>
        <v>11339</v>
      </c>
      <c r="MF210" s="64">
        <f t="shared" si="149"/>
        <v>0</v>
      </c>
      <c r="MG210" s="64">
        <f t="shared" si="149"/>
        <v>1326</v>
      </c>
      <c r="MH210" s="64">
        <f t="shared" si="149"/>
        <v>0</v>
      </c>
      <c r="MI210" s="64">
        <f t="shared" si="149"/>
        <v>25354</v>
      </c>
      <c r="MJ210" s="64">
        <f t="shared" si="149"/>
        <v>0</v>
      </c>
      <c r="MK210" s="64">
        <f t="shared" si="149"/>
        <v>0</v>
      </c>
      <c r="ML210" s="64">
        <f t="shared" si="149"/>
        <v>1275</v>
      </c>
      <c r="MM210" s="64">
        <f t="shared" si="149"/>
        <v>153406</v>
      </c>
      <c r="MN210" s="64">
        <f t="shared" si="149"/>
        <v>62563</v>
      </c>
      <c r="MO210" s="64">
        <f t="shared" si="149"/>
        <v>0</v>
      </c>
      <c r="MP210" s="64">
        <f t="shared" si="149"/>
        <v>0</v>
      </c>
      <c r="MQ210" s="64">
        <f t="shared" si="149"/>
        <v>105006</v>
      </c>
      <c r="MR210" s="64">
        <f t="shared" si="149"/>
        <v>0</v>
      </c>
      <c r="MS210" s="64">
        <f t="shared" si="149"/>
        <v>4928</v>
      </c>
      <c r="MT210" s="64">
        <f t="shared" si="149"/>
        <v>5535</v>
      </c>
      <c r="MU210" s="64">
        <f t="shared" si="149"/>
        <v>69600</v>
      </c>
      <c r="MV210" s="64">
        <f t="shared" si="149"/>
        <v>40657</v>
      </c>
      <c r="MW210" s="64">
        <f t="shared" si="149"/>
        <v>4580</v>
      </c>
      <c r="MX210" s="64">
        <f t="shared" si="149"/>
        <v>57000</v>
      </c>
      <c r="MY210" s="64">
        <f t="shared" si="149"/>
        <v>0</v>
      </c>
      <c r="MZ210" s="64">
        <f t="shared" si="149"/>
        <v>0</v>
      </c>
      <c r="NA210" s="64">
        <f t="shared" si="149"/>
        <v>0</v>
      </c>
      <c r="NB210" s="64">
        <f t="shared" si="149"/>
        <v>0</v>
      </c>
      <c r="NC210" s="64">
        <f t="shared" si="149"/>
        <v>0</v>
      </c>
      <c r="ND210" s="64">
        <f t="shared" si="149"/>
        <v>394</v>
      </c>
      <c r="NE210" s="64">
        <f t="shared" si="149"/>
        <v>0</v>
      </c>
      <c r="NF210" s="64">
        <f t="shared" si="149"/>
        <v>1839</v>
      </c>
      <c r="NG210" s="64">
        <f t="shared" si="149"/>
        <v>196712</v>
      </c>
      <c r="NH210" s="64">
        <f t="shared" si="149"/>
        <v>0</v>
      </c>
      <c r="NI210" s="64">
        <f t="shared" si="149"/>
        <v>28654</v>
      </c>
      <c r="NJ210" s="64">
        <f t="shared" si="149"/>
        <v>234000</v>
      </c>
      <c r="NK210" s="64">
        <f t="shared" si="149"/>
        <v>176108</v>
      </c>
      <c r="NL210" s="64">
        <f t="shared" si="149"/>
        <v>0</v>
      </c>
      <c r="NM210" s="64">
        <f t="shared" si="149"/>
        <v>98400</v>
      </c>
      <c r="NN210" s="64">
        <f t="shared" si="149"/>
        <v>98600</v>
      </c>
      <c r="NO210" s="64">
        <f t="shared" si="149"/>
        <v>9352</v>
      </c>
      <c r="NP210" s="64">
        <f t="shared" si="149"/>
        <v>320829</v>
      </c>
      <c r="NQ210" s="64">
        <f t="shared" si="149"/>
        <v>86466</v>
      </c>
      <c r="NR210" s="64">
        <f t="shared" si="149"/>
        <v>2823</v>
      </c>
      <c r="NS210" s="64">
        <f t="shared" si="149"/>
        <v>0</v>
      </c>
      <c r="NT210" s="64">
        <f t="shared" si="149"/>
        <v>0</v>
      </c>
      <c r="NU210" s="64">
        <f t="shared" si="149"/>
        <v>45772</v>
      </c>
      <c r="NV210" s="64">
        <f t="shared" si="149"/>
        <v>2754</v>
      </c>
      <c r="NW210" s="64">
        <f t="shared" ref="NW210:OU210" si="150">NW50</f>
        <v>0</v>
      </c>
      <c r="NX210" s="64">
        <f t="shared" si="150"/>
        <v>1714</v>
      </c>
      <c r="NY210" s="64">
        <f t="shared" si="150"/>
        <v>10611</v>
      </c>
      <c r="NZ210" s="64">
        <f t="shared" si="150"/>
        <v>0</v>
      </c>
      <c r="OA210" s="64">
        <f t="shared" si="150"/>
        <v>61846</v>
      </c>
      <c r="OB210" s="64">
        <f t="shared" si="150"/>
        <v>533160</v>
      </c>
      <c r="OC210" s="64">
        <f t="shared" si="150"/>
        <v>196967</v>
      </c>
      <c r="OD210" s="64">
        <f t="shared" si="150"/>
        <v>57593</v>
      </c>
      <c r="OE210" s="64">
        <f t="shared" si="150"/>
        <v>0</v>
      </c>
      <c r="OF210" s="64">
        <f t="shared" si="150"/>
        <v>0</v>
      </c>
      <c r="OG210" s="64">
        <f t="shared" si="150"/>
        <v>17236</v>
      </c>
      <c r="OH210" s="64">
        <f t="shared" si="150"/>
        <v>38732</v>
      </c>
      <c r="OI210" s="64">
        <f t="shared" si="150"/>
        <v>49150</v>
      </c>
      <c r="OJ210" s="64">
        <f t="shared" si="150"/>
        <v>119667</v>
      </c>
      <c r="OK210" s="64">
        <f t="shared" si="150"/>
        <v>0</v>
      </c>
      <c r="OL210" s="64">
        <f t="shared" si="150"/>
        <v>98400</v>
      </c>
      <c r="OM210" s="64">
        <f t="shared" si="150"/>
        <v>108425</v>
      </c>
      <c r="ON210" s="64">
        <f t="shared" si="150"/>
        <v>0</v>
      </c>
      <c r="OO210" s="64">
        <f t="shared" si="150"/>
        <v>30801</v>
      </c>
      <c r="OP210" s="64">
        <f t="shared" si="150"/>
        <v>0</v>
      </c>
      <c r="OQ210" s="64">
        <f t="shared" si="150"/>
        <v>140533</v>
      </c>
      <c r="OR210" s="64">
        <f t="shared" si="150"/>
        <v>153969</v>
      </c>
      <c r="OS210" s="64">
        <f t="shared" si="150"/>
        <v>20297</v>
      </c>
      <c r="OT210" s="64">
        <f t="shared" si="150"/>
        <v>0</v>
      </c>
      <c r="OU210" s="64">
        <f t="shared" si="150"/>
        <v>4200</v>
      </c>
      <c r="OV210" s="176"/>
      <c r="OW210" s="144"/>
      <c r="OX210" s="6"/>
      <c r="OY210" s="153"/>
      <c r="OZ210" s="6"/>
      <c r="PA210" s="146"/>
      <c r="PB210" s="146"/>
      <c r="PC210" s="146"/>
      <c r="PD210" s="146"/>
      <c r="PE210" s="146"/>
      <c r="PF210" s="146"/>
      <c r="PG210" s="146"/>
      <c r="PH210" s="146"/>
      <c r="PI210" s="146"/>
      <c r="PJ210" s="146"/>
      <c r="PK210" s="146"/>
      <c r="PL210" s="146"/>
      <c r="PM210" s="146"/>
      <c r="PN210" s="146"/>
      <c r="PO210" s="146"/>
      <c r="PP210" s="146"/>
      <c r="PQ210" s="146"/>
      <c r="PR210" s="146"/>
      <c r="PS210" s="146"/>
      <c r="PT210" s="146"/>
      <c r="PU210" s="146"/>
    </row>
    <row r="211" spans="1:437" ht="17">
      <c r="A211" s="88" t="s">
        <v>1335</v>
      </c>
      <c r="B211" s="64">
        <f>B50/B9</f>
        <v>0</v>
      </c>
      <c r="C211" s="64">
        <f t="shared" ref="C211:BN211" si="151">C50/C9</f>
        <v>124.1313269493844</v>
      </c>
      <c r="D211" s="64">
        <f t="shared" si="151"/>
        <v>477.22608695652173</v>
      </c>
      <c r="E211" s="64">
        <f t="shared" si="151"/>
        <v>13.768382352941176</v>
      </c>
      <c r="F211" s="64">
        <f t="shared" si="151"/>
        <v>40.896414342629484</v>
      </c>
      <c r="G211" s="64">
        <f t="shared" si="151"/>
        <v>22.497621313035204</v>
      </c>
      <c r="H211" s="64">
        <f t="shared" si="151"/>
        <v>0</v>
      </c>
      <c r="I211" s="64">
        <f t="shared" si="151"/>
        <v>0</v>
      </c>
      <c r="J211" s="64">
        <f t="shared" si="151"/>
        <v>0</v>
      </c>
      <c r="K211" s="64">
        <f t="shared" si="151"/>
        <v>8.5166666666666675</v>
      </c>
      <c r="L211" s="64">
        <f t="shared" si="151"/>
        <v>374.56944444444446</v>
      </c>
      <c r="M211" s="64">
        <f t="shared" si="151"/>
        <v>27.581655480984342</v>
      </c>
      <c r="N211" s="64">
        <f t="shared" si="151"/>
        <v>42.1</v>
      </c>
      <c r="O211" s="64">
        <f t="shared" si="151"/>
        <v>0</v>
      </c>
      <c r="P211" s="64">
        <f t="shared" si="151"/>
        <v>0</v>
      </c>
      <c r="Q211" s="64">
        <f t="shared" si="151"/>
        <v>0</v>
      </c>
      <c r="R211" s="64">
        <f t="shared" si="151"/>
        <v>0</v>
      </c>
      <c r="S211" s="64">
        <f t="shared" si="151"/>
        <v>634.70967741935488</v>
      </c>
      <c r="T211" s="64">
        <f t="shared" si="151"/>
        <v>290.90702479338842</v>
      </c>
      <c r="U211" s="64">
        <f t="shared" si="151"/>
        <v>331.42391304347825</v>
      </c>
      <c r="V211" s="64">
        <f t="shared" si="151"/>
        <v>328.43109540636044</v>
      </c>
      <c r="W211" s="64">
        <f t="shared" si="151"/>
        <v>892.652719665272</v>
      </c>
      <c r="X211" s="64">
        <f t="shared" si="151"/>
        <v>459.76119402985074</v>
      </c>
      <c r="Y211" s="64">
        <f t="shared" si="151"/>
        <v>301.67500000000001</v>
      </c>
      <c r="Z211" s="64">
        <f t="shared" si="151"/>
        <v>277.20641282565128</v>
      </c>
      <c r="AA211" s="64">
        <f t="shared" si="151"/>
        <v>533.1749408983452</v>
      </c>
      <c r="AB211" s="64">
        <f t="shared" si="151"/>
        <v>115.30022075055187</v>
      </c>
      <c r="AC211" s="64">
        <f t="shared" si="151"/>
        <v>252.69743589743589</v>
      </c>
      <c r="AD211" s="64">
        <f t="shared" si="151"/>
        <v>137.963733391418</v>
      </c>
      <c r="AE211" s="64">
        <f t="shared" si="151"/>
        <v>0</v>
      </c>
      <c r="AF211" s="64">
        <f t="shared" si="151"/>
        <v>24.21097046413502</v>
      </c>
      <c r="AG211" s="64">
        <f t="shared" si="151"/>
        <v>0</v>
      </c>
      <c r="AH211" s="64">
        <f t="shared" si="151"/>
        <v>0</v>
      </c>
      <c r="AI211" s="64">
        <f t="shared" si="151"/>
        <v>0</v>
      </c>
      <c r="AJ211" s="64">
        <f t="shared" si="151"/>
        <v>0</v>
      </c>
      <c r="AK211" s="64">
        <f t="shared" si="151"/>
        <v>0</v>
      </c>
      <c r="AL211" s="64">
        <f t="shared" si="151"/>
        <v>0</v>
      </c>
      <c r="AM211" s="64">
        <f t="shared" si="151"/>
        <v>0</v>
      </c>
      <c r="AN211" s="64">
        <f t="shared" si="151"/>
        <v>0</v>
      </c>
      <c r="AO211" s="64">
        <f t="shared" si="151"/>
        <v>0</v>
      </c>
      <c r="AP211" s="64">
        <f t="shared" si="151"/>
        <v>0</v>
      </c>
      <c r="AQ211" s="64">
        <f t="shared" si="151"/>
        <v>0</v>
      </c>
      <c r="AR211" s="64">
        <f t="shared" si="151"/>
        <v>0</v>
      </c>
      <c r="AS211" s="64">
        <f t="shared" si="151"/>
        <v>0</v>
      </c>
      <c r="AT211" s="64">
        <f t="shared" si="151"/>
        <v>0</v>
      </c>
      <c r="AU211" s="64">
        <f t="shared" si="151"/>
        <v>0</v>
      </c>
      <c r="AV211" s="64">
        <f t="shared" si="151"/>
        <v>0</v>
      </c>
      <c r="AW211" s="64">
        <f t="shared" si="151"/>
        <v>0</v>
      </c>
      <c r="AX211" s="64">
        <f t="shared" si="151"/>
        <v>0</v>
      </c>
      <c r="AY211" s="64">
        <f t="shared" si="151"/>
        <v>0</v>
      </c>
      <c r="AZ211" s="64">
        <f t="shared" si="151"/>
        <v>0</v>
      </c>
      <c r="BA211" s="64">
        <f t="shared" si="151"/>
        <v>0</v>
      </c>
      <c r="BB211" s="64">
        <f t="shared" si="151"/>
        <v>24.46153846153846</v>
      </c>
      <c r="BC211" s="64">
        <f t="shared" si="151"/>
        <v>11.942148760330578</v>
      </c>
      <c r="BD211" s="64">
        <f t="shared" si="151"/>
        <v>125.43647540983606</v>
      </c>
      <c r="BE211" s="64">
        <f t="shared" si="151"/>
        <v>0</v>
      </c>
      <c r="BF211" s="64">
        <f t="shared" si="151"/>
        <v>0</v>
      </c>
      <c r="BG211" s="64">
        <f t="shared" si="151"/>
        <v>34.817629179331306</v>
      </c>
      <c r="BH211" s="64">
        <f t="shared" si="151"/>
        <v>0</v>
      </c>
      <c r="BI211" s="64">
        <f t="shared" si="151"/>
        <v>35.885714285714286</v>
      </c>
      <c r="BJ211" s="64">
        <f t="shared" si="151"/>
        <v>109.46362187997876</v>
      </c>
      <c r="BK211" s="64">
        <f t="shared" si="151"/>
        <v>0</v>
      </c>
      <c r="BL211" s="64">
        <f t="shared" si="151"/>
        <v>0</v>
      </c>
      <c r="BM211" s="64">
        <f t="shared" si="151"/>
        <v>0</v>
      </c>
      <c r="BN211" s="64">
        <f t="shared" si="151"/>
        <v>27.345864661654137</v>
      </c>
      <c r="BO211" s="64">
        <f t="shared" ref="BO211:DZ211" si="152">BO50/BO9</f>
        <v>13.962040332147094</v>
      </c>
      <c r="BP211" s="64">
        <f t="shared" si="152"/>
        <v>0</v>
      </c>
      <c r="BQ211" s="64">
        <f t="shared" si="152"/>
        <v>270.1686746987952</v>
      </c>
      <c r="BR211" s="64">
        <f t="shared" si="152"/>
        <v>244.74855491329481</v>
      </c>
      <c r="BS211" s="64">
        <f t="shared" si="152"/>
        <v>0</v>
      </c>
      <c r="BT211" s="64">
        <f t="shared" si="152"/>
        <v>0</v>
      </c>
      <c r="BU211" s="64">
        <f t="shared" si="152"/>
        <v>269.01907356948232</v>
      </c>
      <c r="BV211" s="64">
        <f t="shared" si="152"/>
        <v>0</v>
      </c>
      <c r="BW211" s="64">
        <f t="shared" si="152"/>
        <v>0</v>
      </c>
      <c r="BX211" s="64">
        <f t="shared" si="152"/>
        <v>28.4</v>
      </c>
      <c r="BY211" s="64">
        <f t="shared" si="152"/>
        <v>0</v>
      </c>
      <c r="BZ211" s="64">
        <f t="shared" si="152"/>
        <v>659.84688995215311</v>
      </c>
      <c r="CA211" s="64">
        <f t="shared" si="152"/>
        <v>0</v>
      </c>
      <c r="CB211" s="64">
        <f t="shared" si="152"/>
        <v>0</v>
      </c>
      <c r="CC211" s="64">
        <f t="shared" si="152"/>
        <v>607.40740740740739</v>
      </c>
      <c r="CD211" s="64">
        <f t="shared" si="152"/>
        <v>0</v>
      </c>
      <c r="CE211" s="64">
        <f t="shared" si="152"/>
        <v>101.97080291970804</v>
      </c>
      <c r="CF211" s="64">
        <f t="shared" si="152"/>
        <v>4.5810593900481544</v>
      </c>
      <c r="CG211" s="64">
        <f t="shared" si="152"/>
        <v>45.709219858156025</v>
      </c>
      <c r="CH211" s="64">
        <f t="shared" si="152"/>
        <v>0</v>
      </c>
      <c r="CI211" s="64">
        <f t="shared" si="152"/>
        <v>0</v>
      </c>
      <c r="CJ211" s="64">
        <f t="shared" si="152"/>
        <v>0</v>
      </c>
      <c r="CK211" s="64">
        <f t="shared" si="152"/>
        <v>0</v>
      </c>
      <c r="CL211" s="64">
        <f t="shared" si="152"/>
        <v>0</v>
      </c>
      <c r="CM211" s="64">
        <f t="shared" si="152"/>
        <v>0</v>
      </c>
      <c r="CN211" s="64">
        <f t="shared" si="152"/>
        <v>0</v>
      </c>
      <c r="CO211" s="64">
        <f t="shared" si="152"/>
        <v>0</v>
      </c>
      <c r="CP211" s="64">
        <f t="shared" si="152"/>
        <v>0</v>
      </c>
      <c r="CQ211" s="64">
        <f t="shared" si="152"/>
        <v>0</v>
      </c>
      <c r="CR211" s="64">
        <f t="shared" si="152"/>
        <v>0</v>
      </c>
      <c r="CS211" s="64">
        <f t="shared" si="152"/>
        <v>0</v>
      </c>
      <c r="CT211" s="64">
        <f t="shared" si="152"/>
        <v>0</v>
      </c>
      <c r="CU211" s="64">
        <f t="shared" si="152"/>
        <v>0</v>
      </c>
      <c r="CV211" s="64">
        <f t="shared" si="152"/>
        <v>0</v>
      </c>
      <c r="CW211" s="64">
        <f t="shared" si="152"/>
        <v>0</v>
      </c>
      <c r="CX211" s="64">
        <f t="shared" si="152"/>
        <v>0</v>
      </c>
      <c r="CY211" s="64">
        <f t="shared" si="152"/>
        <v>0</v>
      </c>
      <c r="CZ211" s="64">
        <f t="shared" si="152"/>
        <v>0</v>
      </c>
      <c r="DA211" s="64">
        <f t="shared" si="152"/>
        <v>0</v>
      </c>
      <c r="DB211" s="64">
        <f t="shared" si="152"/>
        <v>0</v>
      </c>
      <c r="DC211" s="64">
        <f t="shared" si="152"/>
        <v>0</v>
      </c>
      <c r="DD211" s="64">
        <f t="shared" si="152"/>
        <v>0</v>
      </c>
      <c r="DE211" s="64">
        <f t="shared" si="152"/>
        <v>49.452667814113596</v>
      </c>
      <c r="DF211" s="64">
        <f t="shared" si="152"/>
        <v>13.39344262295082</v>
      </c>
      <c r="DG211" s="64">
        <f t="shared" si="152"/>
        <v>35.184269662921345</v>
      </c>
      <c r="DH211" s="64">
        <f t="shared" si="152"/>
        <v>0</v>
      </c>
      <c r="DI211" s="64">
        <f t="shared" si="152"/>
        <v>0</v>
      </c>
      <c r="DJ211" s="64">
        <f t="shared" si="152"/>
        <v>513.37745098039215</v>
      </c>
      <c r="DK211" s="64">
        <f t="shared" si="152"/>
        <v>0</v>
      </c>
      <c r="DL211" s="64">
        <f t="shared" si="152"/>
        <v>199.40939597315437</v>
      </c>
      <c r="DM211" s="64">
        <f t="shared" si="152"/>
        <v>64.100823045267489</v>
      </c>
      <c r="DN211" s="64">
        <f t="shared" si="152"/>
        <v>0</v>
      </c>
      <c r="DO211" s="64">
        <f t="shared" si="152"/>
        <v>8.3173076923076916</v>
      </c>
      <c r="DP211" s="64">
        <f t="shared" si="152"/>
        <v>0</v>
      </c>
      <c r="DQ211" s="64">
        <f t="shared" si="152"/>
        <v>0</v>
      </c>
      <c r="DR211" s="64">
        <f t="shared" si="152"/>
        <v>0</v>
      </c>
      <c r="DS211" s="64">
        <f t="shared" si="152"/>
        <v>1238.9574468085107</v>
      </c>
      <c r="DT211" s="64">
        <f t="shared" si="152"/>
        <v>118.64775413711584</v>
      </c>
      <c r="DU211" s="64">
        <f t="shared" si="152"/>
        <v>242.70135746606334</v>
      </c>
      <c r="DV211" s="64">
        <f t="shared" si="152"/>
        <v>833.82575757575762</v>
      </c>
      <c r="DW211" s="64">
        <f t="shared" si="152"/>
        <v>34.569717707442258</v>
      </c>
      <c r="DX211" s="64">
        <f t="shared" si="152"/>
        <v>200.09297052154196</v>
      </c>
      <c r="DY211" s="64">
        <f t="shared" si="152"/>
        <v>0</v>
      </c>
      <c r="DZ211" s="64">
        <f t="shared" si="152"/>
        <v>81.167108753315645</v>
      </c>
      <c r="EA211" s="64">
        <f t="shared" ref="EA211:GL211" si="153">EA50/EA9</f>
        <v>190.05454545454546</v>
      </c>
      <c r="EB211" s="64">
        <f t="shared" si="153"/>
        <v>0</v>
      </c>
      <c r="EC211" s="64">
        <f t="shared" si="153"/>
        <v>0</v>
      </c>
      <c r="ED211" s="64">
        <f t="shared" si="153"/>
        <v>187.62745098039215</v>
      </c>
      <c r="EE211" s="64">
        <f t="shared" si="153"/>
        <v>0</v>
      </c>
      <c r="EF211" s="64">
        <f t="shared" si="153"/>
        <v>332.02538071065987</v>
      </c>
      <c r="EG211" s="64">
        <f t="shared" si="153"/>
        <v>64.780952380952385</v>
      </c>
      <c r="EH211" s="64">
        <f t="shared" si="153"/>
        <v>41.005025125628144</v>
      </c>
      <c r="EI211" s="64">
        <f t="shared" si="153"/>
        <v>1706.8119266055046</v>
      </c>
      <c r="EJ211" s="64">
        <f t="shared" si="153"/>
        <v>0</v>
      </c>
      <c r="EK211" s="64">
        <f t="shared" si="153"/>
        <v>0</v>
      </c>
      <c r="EL211" s="64">
        <f t="shared" si="153"/>
        <v>938.45967741935488</v>
      </c>
      <c r="EM211" s="64">
        <f t="shared" si="153"/>
        <v>0</v>
      </c>
      <c r="EN211" s="64">
        <f t="shared" si="153"/>
        <v>120.11605415860735</v>
      </c>
      <c r="EO211" s="64">
        <f t="shared" si="153"/>
        <v>0</v>
      </c>
      <c r="EP211" s="64">
        <f t="shared" si="153"/>
        <v>527.06552706552702</v>
      </c>
      <c r="EQ211" s="64">
        <f t="shared" si="153"/>
        <v>0</v>
      </c>
      <c r="ER211" s="64">
        <f t="shared" si="153"/>
        <v>0</v>
      </c>
      <c r="ES211" s="64">
        <f t="shared" si="153"/>
        <v>451.82481751824815</v>
      </c>
      <c r="ET211" s="64">
        <f t="shared" si="153"/>
        <v>237.16863207547169</v>
      </c>
      <c r="EU211" s="64">
        <f t="shared" si="153"/>
        <v>0</v>
      </c>
      <c r="EV211" s="64">
        <f t="shared" si="153"/>
        <v>0</v>
      </c>
      <c r="EW211" s="64">
        <f t="shared" si="153"/>
        <v>19.516746411483254</v>
      </c>
      <c r="EX211" s="64">
        <f t="shared" si="153"/>
        <v>289.11602209944749</v>
      </c>
      <c r="EY211" s="64">
        <f t="shared" si="153"/>
        <v>697.89473684210532</v>
      </c>
      <c r="EZ211" s="64">
        <f t="shared" si="153"/>
        <v>0</v>
      </c>
      <c r="FA211" s="64">
        <f t="shared" si="153"/>
        <v>0</v>
      </c>
      <c r="FB211" s="64">
        <f t="shared" si="153"/>
        <v>0</v>
      </c>
      <c r="FC211" s="64">
        <f t="shared" si="153"/>
        <v>0</v>
      </c>
      <c r="FD211" s="64">
        <f t="shared" si="153"/>
        <v>0</v>
      </c>
      <c r="FE211" s="64">
        <f t="shared" si="153"/>
        <v>0</v>
      </c>
      <c r="FF211" s="64">
        <f t="shared" si="153"/>
        <v>29.261157024793388</v>
      </c>
      <c r="FG211" s="64">
        <f t="shared" si="153"/>
        <v>20.701754385964911</v>
      </c>
      <c r="FH211" s="64">
        <f t="shared" si="153"/>
        <v>24.767857142857142</v>
      </c>
      <c r="FI211" s="64">
        <f t="shared" si="153"/>
        <v>367.4914004914005</v>
      </c>
      <c r="FJ211" s="64">
        <f t="shared" si="153"/>
        <v>142.11388888888888</v>
      </c>
      <c r="FK211" s="64">
        <f t="shared" si="153"/>
        <v>0</v>
      </c>
      <c r="FL211" s="64">
        <f t="shared" si="153"/>
        <v>206.50403225806451</v>
      </c>
      <c r="FM211" s="64">
        <f t="shared" si="153"/>
        <v>761.55094786729853</v>
      </c>
      <c r="FN211" s="64">
        <f t="shared" si="153"/>
        <v>4.719543147208122</v>
      </c>
      <c r="FO211" s="64">
        <f t="shared" si="153"/>
        <v>18.270927092709272</v>
      </c>
      <c r="FP211" s="64">
        <f t="shared" si="153"/>
        <v>1223.5420168067226</v>
      </c>
      <c r="FQ211" s="64">
        <f t="shared" si="153"/>
        <v>4984.5128205128203</v>
      </c>
      <c r="FR211" s="64">
        <f t="shared" si="153"/>
        <v>1118.0439560439561</v>
      </c>
      <c r="FS211" s="64">
        <f t="shared" si="153"/>
        <v>0</v>
      </c>
      <c r="FT211" s="64">
        <f t="shared" si="153"/>
        <v>36.196994991652751</v>
      </c>
      <c r="FU211" s="64">
        <f t="shared" si="153"/>
        <v>0</v>
      </c>
      <c r="FV211" s="64">
        <f t="shared" si="153"/>
        <v>0</v>
      </c>
      <c r="FW211" s="64">
        <f t="shared" si="153"/>
        <v>676.33895705521468</v>
      </c>
      <c r="FX211" s="64">
        <f t="shared" si="153"/>
        <v>8.0965794768611676</v>
      </c>
      <c r="FY211" s="64">
        <f t="shared" si="153"/>
        <v>0</v>
      </c>
      <c r="FZ211" s="64">
        <f t="shared" si="153"/>
        <v>339.84905660377359</v>
      </c>
      <c r="GA211" s="64">
        <f t="shared" si="153"/>
        <v>592.42499999999995</v>
      </c>
      <c r="GB211" s="64">
        <f t="shared" si="153"/>
        <v>350.74018126888217</v>
      </c>
      <c r="GC211" s="64">
        <f t="shared" si="153"/>
        <v>366.18531468531467</v>
      </c>
      <c r="GD211" s="64">
        <f t="shared" si="153"/>
        <v>243.34516353514266</v>
      </c>
      <c r="GE211" s="64">
        <f t="shared" si="153"/>
        <v>0</v>
      </c>
      <c r="GF211" s="64">
        <f t="shared" si="153"/>
        <v>0</v>
      </c>
      <c r="GG211" s="64">
        <f t="shared" si="153"/>
        <v>8.1445783132530121</v>
      </c>
      <c r="GH211" s="64">
        <f t="shared" si="153"/>
        <v>0.29051987767584098</v>
      </c>
      <c r="GI211" s="64">
        <f t="shared" si="153"/>
        <v>0</v>
      </c>
      <c r="GJ211" s="64">
        <f t="shared" si="153"/>
        <v>45.388372093023257</v>
      </c>
      <c r="GK211" s="64">
        <f t="shared" si="153"/>
        <v>61.08450704225352</v>
      </c>
      <c r="GL211" s="64">
        <f t="shared" si="153"/>
        <v>0</v>
      </c>
      <c r="GM211" s="64">
        <f t="shared" ref="GM211:IX211" si="154">GM50/GM9</f>
        <v>7.4612625538020083</v>
      </c>
      <c r="GN211" s="64">
        <f t="shared" si="154"/>
        <v>0</v>
      </c>
      <c r="GO211" s="64">
        <f t="shared" si="154"/>
        <v>98.891566265060234</v>
      </c>
      <c r="GP211" s="64">
        <f t="shared" si="154"/>
        <v>1197.0191082802548</v>
      </c>
      <c r="GQ211" s="64">
        <f t="shared" si="154"/>
        <v>37.467576791808874</v>
      </c>
      <c r="GR211" s="64">
        <f t="shared" si="154"/>
        <v>4.2070707070707067</v>
      </c>
      <c r="GS211" s="64">
        <f t="shared" si="154"/>
        <v>1748.1376146788991</v>
      </c>
      <c r="GT211" s="64">
        <f t="shared" si="154"/>
        <v>578.50819672131149</v>
      </c>
      <c r="GU211" s="64">
        <f t="shared" si="154"/>
        <v>493.08576998050683</v>
      </c>
      <c r="GV211" s="64">
        <f t="shared" si="154"/>
        <v>597.60556186152098</v>
      </c>
      <c r="GW211" s="64">
        <f t="shared" si="154"/>
        <v>0</v>
      </c>
      <c r="GX211" s="64">
        <f t="shared" si="154"/>
        <v>19.774261603375528</v>
      </c>
      <c r="GY211" s="64">
        <f t="shared" si="154"/>
        <v>18.273224043715846</v>
      </c>
      <c r="GZ211" s="64">
        <f t="shared" si="154"/>
        <v>29.394326241134753</v>
      </c>
      <c r="HA211" s="64">
        <f t="shared" si="154"/>
        <v>845.44728434504793</v>
      </c>
      <c r="HB211" s="64">
        <f t="shared" si="154"/>
        <v>16.34090909090909</v>
      </c>
      <c r="HC211" s="64">
        <f t="shared" si="154"/>
        <v>0</v>
      </c>
      <c r="HD211" s="64">
        <f t="shared" si="154"/>
        <v>393.53521126760563</v>
      </c>
      <c r="HE211" s="64">
        <f t="shared" si="154"/>
        <v>24.976090014064699</v>
      </c>
      <c r="HF211" s="64">
        <f t="shared" si="154"/>
        <v>22.913548387096775</v>
      </c>
      <c r="HG211" s="64">
        <f t="shared" si="154"/>
        <v>35.301754385964912</v>
      </c>
      <c r="HH211" s="64">
        <f t="shared" si="154"/>
        <v>255.64851485148515</v>
      </c>
      <c r="HI211" s="64">
        <f t="shared" si="154"/>
        <v>144.82729805013926</v>
      </c>
      <c r="HJ211" s="64">
        <f t="shared" si="154"/>
        <v>209.72384937238493</v>
      </c>
      <c r="HK211" s="64">
        <f t="shared" si="154"/>
        <v>123.76516634050881</v>
      </c>
      <c r="HL211" s="64">
        <f t="shared" si="154"/>
        <v>197.05645161290323</v>
      </c>
      <c r="HM211" s="64">
        <f t="shared" si="154"/>
        <v>1294.0291262135922</v>
      </c>
      <c r="HN211" s="64">
        <f t="shared" si="154"/>
        <v>628.35810810810813</v>
      </c>
      <c r="HO211" s="64">
        <f t="shared" si="154"/>
        <v>9.2005076142131976</v>
      </c>
      <c r="HP211" s="64">
        <f t="shared" si="154"/>
        <v>561.38435374149662</v>
      </c>
      <c r="HQ211" s="64">
        <f t="shared" si="154"/>
        <v>42.46361746361746</v>
      </c>
      <c r="HR211" s="64">
        <f t="shared" si="154"/>
        <v>227.25185185185185</v>
      </c>
      <c r="HS211" s="64">
        <f t="shared" si="154"/>
        <v>0</v>
      </c>
      <c r="HT211" s="64">
        <f t="shared" si="154"/>
        <v>696.00516351118756</v>
      </c>
      <c r="HU211" s="64">
        <f t="shared" si="154"/>
        <v>583.49740932642487</v>
      </c>
      <c r="HV211" s="64">
        <f t="shared" si="154"/>
        <v>0</v>
      </c>
      <c r="HW211" s="64">
        <f t="shared" si="154"/>
        <v>594.83892617449669</v>
      </c>
      <c r="HX211" s="64">
        <f t="shared" si="154"/>
        <v>0</v>
      </c>
      <c r="HY211" s="64">
        <f t="shared" si="154"/>
        <v>566.26190476190482</v>
      </c>
      <c r="HZ211" s="64">
        <f t="shared" si="154"/>
        <v>344.03174603174602</v>
      </c>
      <c r="IA211" s="64">
        <f t="shared" si="154"/>
        <v>0</v>
      </c>
      <c r="IB211" s="64">
        <f t="shared" si="154"/>
        <v>0</v>
      </c>
      <c r="IC211" s="64">
        <f t="shared" si="154"/>
        <v>78.772727272727266</v>
      </c>
      <c r="ID211" s="64">
        <f t="shared" si="154"/>
        <v>0</v>
      </c>
      <c r="IE211" s="64">
        <f t="shared" si="154"/>
        <v>67.101659751037346</v>
      </c>
      <c r="IF211" s="64">
        <f t="shared" si="154"/>
        <v>0</v>
      </c>
      <c r="IG211" s="64">
        <f t="shared" si="154"/>
        <v>27.450980392156861</v>
      </c>
      <c r="IH211" s="64">
        <f t="shared" si="154"/>
        <v>266.2233375156838</v>
      </c>
      <c r="II211" s="64">
        <f t="shared" si="154"/>
        <v>3.925925925925926</v>
      </c>
      <c r="IJ211" s="64">
        <f t="shared" si="154"/>
        <v>3.7127071823204418</v>
      </c>
      <c r="IK211" s="64">
        <f t="shared" si="154"/>
        <v>76.48366013071896</v>
      </c>
      <c r="IL211" s="64">
        <f t="shared" si="154"/>
        <v>250.27428571428572</v>
      </c>
      <c r="IM211" s="64">
        <f t="shared" si="154"/>
        <v>229.90151515151516</v>
      </c>
      <c r="IN211" s="64">
        <f t="shared" si="154"/>
        <v>0.19823788546255505</v>
      </c>
      <c r="IO211" s="64">
        <f t="shared" si="154"/>
        <v>782.9636363636364</v>
      </c>
      <c r="IP211" s="64">
        <f t="shared" si="154"/>
        <v>182.53161592505856</v>
      </c>
      <c r="IQ211" s="64">
        <f t="shared" si="154"/>
        <v>389.1533923303835</v>
      </c>
      <c r="IR211" s="64">
        <f t="shared" si="154"/>
        <v>980.08139534883719</v>
      </c>
      <c r="IS211" s="64">
        <f t="shared" si="154"/>
        <v>398.30496453900707</v>
      </c>
      <c r="IT211" s="64">
        <f t="shared" si="154"/>
        <v>654.39325842696633</v>
      </c>
      <c r="IU211" s="64">
        <f t="shared" si="154"/>
        <v>138.32269503546098</v>
      </c>
      <c r="IV211" s="64">
        <f t="shared" si="154"/>
        <v>103.98245614035088</v>
      </c>
      <c r="IW211" s="64">
        <f t="shared" si="154"/>
        <v>1176.92</v>
      </c>
      <c r="IX211" s="64">
        <f t="shared" si="154"/>
        <v>588.80952380952385</v>
      </c>
      <c r="IY211" s="64">
        <f t="shared" ref="IY211:LJ211" si="155">IY50/IY9</f>
        <v>45.1</v>
      </c>
      <c r="IZ211" s="64">
        <f t="shared" si="155"/>
        <v>0</v>
      </c>
      <c r="JA211" s="64">
        <f t="shared" si="155"/>
        <v>0</v>
      </c>
      <c r="JB211" s="64">
        <f t="shared" si="155"/>
        <v>0</v>
      </c>
      <c r="JC211" s="64">
        <f t="shared" si="155"/>
        <v>351.73736600306279</v>
      </c>
      <c r="JD211" s="64">
        <f t="shared" si="155"/>
        <v>0</v>
      </c>
      <c r="JE211" s="64">
        <f t="shared" si="155"/>
        <v>0</v>
      </c>
      <c r="JF211" s="64">
        <f t="shared" si="155"/>
        <v>0</v>
      </c>
      <c r="JG211" s="64">
        <f t="shared" si="155"/>
        <v>0</v>
      </c>
      <c r="JH211" s="64">
        <f t="shared" si="155"/>
        <v>10.260115606936417</v>
      </c>
      <c r="JI211" s="64">
        <f t="shared" si="155"/>
        <v>0</v>
      </c>
      <c r="JJ211" s="64">
        <f t="shared" si="155"/>
        <v>0</v>
      </c>
      <c r="JK211" s="64">
        <f t="shared" si="155"/>
        <v>0</v>
      </c>
      <c r="JL211" s="64">
        <f t="shared" si="155"/>
        <v>0</v>
      </c>
      <c r="JM211" s="64">
        <f t="shared" si="155"/>
        <v>0</v>
      </c>
      <c r="JN211" s="64">
        <f t="shared" si="155"/>
        <v>0</v>
      </c>
      <c r="JO211" s="64">
        <f t="shared" si="155"/>
        <v>0</v>
      </c>
      <c r="JP211" s="64">
        <f t="shared" si="155"/>
        <v>0</v>
      </c>
      <c r="JQ211" s="64">
        <f t="shared" si="155"/>
        <v>0</v>
      </c>
      <c r="JR211" s="64">
        <f t="shared" si="155"/>
        <v>0</v>
      </c>
      <c r="JS211" s="64">
        <f t="shared" si="155"/>
        <v>0</v>
      </c>
      <c r="JT211" s="64">
        <f t="shared" si="155"/>
        <v>0</v>
      </c>
      <c r="JU211" s="64">
        <f t="shared" si="155"/>
        <v>0</v>
      </c>
      <c r="JV211" s="64">
        <f t="shared" si="155"/>
        <v>0</v>
      </c>
      <c r="JW211" s="64">
        <f t="shared" si="155"/>
        <v>0.43875043875043873</v>
      </c>
      <c r="JX211" s="64">
        <f t="shared" si="155"/>
        <v>252.38749999999999</v>
      </c>
      <c r="JY211" s="64">
        <f t="shared" si="155"/>
        <v>432.2670349907919</v>
      </c>
      <c r="JZ211" s="64">
        <f t="shared" si="155"/>
        <v>538.05555555555554</v>
      </c>
      <c r="KA211" s="64">
        <f t="shared" si="155"/>
        <v>35.171568627450981</v>
      </c>
      <c r="KB211" s="64">
        <f t="shared" si="155"/>
        <v>202.92511013215858</v>
      </c>
      <c r="KC211" s="64">
        <f t="shared" si="155"/>
        <v>118.60079051383399</v>
      </c>
      <c r="KD211" s="64">
        <f t="shared" si="155"/>
        <v>0</v>
      </c>
      <c r="KE211" s="64">
        <f t="shared" si="155"/>
        <v>8.1677148846960161</v>
      </c>
      <c r="KF211" s="64">
        <f t="shared" si="155"/>
        <v>10.494720965309201</v>
      </c>
      <c r="KG211" s="64">
        <f t="shared" si="155"/>
        <v>222.60869565217391</v>
      </c>
      <c r="KH211" s="64">
        <f t="shared" si="155"/>
        <v>0</v>
      </c>
      <c r="KI211" s="64">
        <f t="shared" si="155"/>
        <v>213.42380952380952</v>
      </c>
      <c r="KJ211" s="64">
        <f t="shared" si="155"/>
        <v>15.86</v>
      </c>
      <c r="KK211" s="64">
        <f t="shared" si="155"/>
        <v>0</v>
      </c>
      <c r="KL211" s="64">
        <f t="shared" si="155"/>
        <v>167.8918918918919</v>
      </c>
      <c r="KM211" s="64">
        <f t="shared" si="155"/>
        <v>3.4799196787148596</v>
      </c>
      <c r="KN211" s="64">
        <f t="shared" si="155"/>
        <v>133.28305785123968</v>
      </c>
      <c r="KO211" s="64">
        <f t="shared" si="155"/>
        <v>24.127516778523489</v>
      </c>
      <c r="KP211" s="64">
        <f t="shared" si="155"/>
        <v>0</v>
      </c>
      <c r="KQ211" s="64">
        <f t="shared" si="155"/>
        <v>0</v>
      </c>
      <c r="KR211" s="64">
        <f t="shared" si="155"/>
        <v>0</v>
      </c>
      <c r="KS211" s="64">
        <f t="shared" si="155"/>
        <v>0</v>
      </c>
      <c r="KT211" s="64">
        <f t="shared" si="155"/>
        <v>0</v>
      </c>
      <c r="KU211" s="64">
        <f t="shared" si="155"/>
        <v>0</v>
      </c>
      <c r="KV211" s="64">
        <f t="shared" si="155"/>
        <v>0</v>
      </c>
      <c r="KW211" s="64">
        <f t="shared" si="155"/>
        <v>2.2011173184357542</v>
      </c>
      <c r="KX211" s="64">
        <f t="shared" si="155"/>
        <v>25.243421052631579</v>
      </c>
      <c r="KY211" s="64">
        <f t="shared" si="155"/>
        <v>0</v>
      </c>
      <c r="KZ211" s="64">
        <f t="shared" si="155"/>
        <v>0</v>
      </c>
      <c r="LA211" s="64">
        <f t="shared" si="155"/>
        <v>1.5478260869565217</v>
      </c>
      <c r="LB211" s="64">
        <f t="shared" si="155"/>
        <v>304.65654205607478</v>
      </c>
      <c r="LC211" s="64">
        <f t="shared" si="155"/>
        <v>235.82978723404256</v>
      </c>
      <c r="LD211" s="64">
        <f t="shared" si="155"/>
        <v>0</v>
      </c>
      <c r="LE211" s="64">
        <f t="shared" si="155"/>
        <v>18.815580286168522</v>
      </c>
      <c r="LF211" s="64">
        <f t="shared" si="155"/>
        <v>11.472118959107807</v>
      </c>
      <c r="LG211" s="64">
        <f t="shared" si="155"/>
        <v>88.367438867438864</v>
      </c>
      <c r="LH211" s="64">
        <f t="shared" si="155"/>
        <v>151.29065743944636</v>
      </c>
      <c r="LI211" s="64">
        <f t="shared" si="155"/>
        <v>0</v>
      </c>
      <c r="LJ211" s="64">
        <f t="shared" si="155"/>
        <v>0</v>
      </c>
      <c r="LK211" s="64">
        <f t="shared" ref="LK211:NV211" si="156">LK50/LK9</f>
        <v>165.32051282051282</v>
      </c>
      <c r="LL211" s="64">
        <f t="shared" si="156"/>
        <v>128.65517241379311</v>
      </c>
      <c r="LM211" s="64">
        <f t="shared" si="156"/>
        <v>15.839009287925697</v>
      </c>
      <c r="LN211" s="64">
        <f t="shared" si="156"/>
        <v>0</v>
      </c>
      <c r="LO211" s="64">
        <f t="shared" si="156"/>
        <v>338.72638888888889</v>
      </c>
      <c r="LP211" s="64">
        <f t="shared" si="156"/>
        <v>10.822386319471434</v>
      </c>
      <c r="LQ211" s="64">
        <f t="shared" si="156"/>
        <v>0</v>
      </c>
      <c r="LR211" s="64">
        <f t="shared" si="156"/>
        <v>481.71428571428572</v>
      </c>
      <c r="LS211" s="64">
        <f t="shared" si="156"/>
        <v>0</v>
      </c>
      <c r="LT211" s="64">
        <f t="shared" si="156"/>
        <v>193.35714285714286</v>
      </c>
      <c r="LU211" s="64">
        <f t="shared" si="156"/>
        <v>257.46230158730157</v>
      </c>
      <c r="LV211" s="64">
        <f t="shared" si="156"/>
        <v>0</v>
      </c>
      <c r="LW211" s="64">
        <f t="shared" si="156"/>
        <v>0</v>
      </c>
      <c r="LX211" s="64">
        <f t="shared" si="156"/>
        <v>684.24489795918362</v>
      </c>
      <c r="LY211" s="64">
        <f t="shared" si="156"/>
        <v>787.71372549019611</v>
      </c>
      <c r="LZ211" s="64">
        <f t="shared" si="156"/>
        <v>112.6512</v>
      </c>
      <c r="MA211" s="64">
        <f t="shared" si="156"/>
        <v>108.95726495726495</v>
      </c>
      <c r="MB211" s="64">
        <f t="shared" si="156"/>
        <v>0</v>
      </c>
      <c r="MC211" s="64">
        <f t="shared" si="156"/>
        <v>62.409722222222221</v>
      </c>
      <c r="MD211" s="64">
        <f t="shared" si="156"/>
        <v>56</v>
      </c>
      <c r="ME211" s="64">
        <f t="shared" si="156"/>
        <v>55.857142857142854</v>
      </c>
      <c r="MF211" s="64">
        <f t="shared" si="156"/>
        <v>0</v>
      </c>
      <c r="MG211" s="64">
        <f t="shared" si="156"/>
        <v>5.4793388429752063</v>
      </c>
      <c r="MH211" s="64">
        <f t="shared" si="156"/>
        <v>0</v>
      </c>
      <c r="MI211" s="64">
        <f t="shared" si="156"/>
        <v>248.56862745098039</v>
      </c>
      <c r="MJ211" s="64">
        <f t="shared" si="156"/>
        <v>0</v>
      </c>
      <c r="MK211" s="64">
        <f t="shared" si="156"/>
        <v>0</v>
      </c>
      <c r="ML211" s="64">
        <f t="shared" si="156"/>
        <v>2.3966165413533833</v>
      </c>
      <c r="MM211" s="64">
        <f t="shared" si="156"/>
        <v>157.82510288065845</v>
      </c>
      <c r="MN211" s="64">
        <f t="shared" si="156"/>
        <v>86.893055555555549</v>
      </c>
      <c r="MO211" s="64">
        <f t="shared" si="156"/>
        <v>0</v>
      </c>
      <c r="MP211" s="64">
        <f t="shared" si="156"/>
        <v>0</v>
      </c>
      <c r="MQ211" s="64">
        <f t="shared" si="156"/>
        <v>394.75939849624058</v>
      </c>
      <c r="MR211" s="64">
        <f t="shared" si="156"/>
        <v>0</v>
      </c>
      <c r="MS211" s="64">
        <f t="shared" si="156"/>
        <v>8.8633093525179856</v>
      </c>
      <c r="MT211" s="64">
        <f t="shared" si="156"/>
        <v>7.7738764044943824</v>
      </c>
      <c r="MU211" s="64">
        <f t="shared" si="156"/>
        <v>696</v>
      </c>
      <c r="MV211" s="64">
        <f t="shared" si="156"/>
        <v>67.201652892561981</v>
      </c>
      <c r="MW211" s="64">
        <f t="shared" si="156"/>
        <v>58.717948717948715</v>
      </c>
      <c r="MX211" s="64">
        <f t="shared" si="156"/>
        <v>407.14285714285717</v>
      </c>
      <c r="MY211" s="64">
        <f t="shared" si="156"/>
        <v>0</v>
      </c>
      <c r="MZ211" s="64">
        <f t="shared" si="156"/>
        <v>0</v>
      </c>
      <c r="NA211" s="64">
        <f t="shared" si="156"/>
        <v>0</v>
      </c>
      <c r="NB211" s="64">
        <f t="shared" si="156"/>
        <v>0</v>
      </c>
      <c r="NC211" s="64">
        <f t="shared" si="156"/>
        <v>0</v>
      </c>
      <c r="ND211" s="64">
        <f t="shared" si="156"/>
        <v>8.5652173913043477</v>
      </c>
      <c r="NE211" s="64">
        <f t="shared" si="156"/>
        <v>0</v>
      </c>
      <c r="NF211" s="64">
        <f t="shared" si="156"/>
        <v>12.595890410958905</v>
      </c>
      <c r="NG211" s="64">
        <f t="shared" si="156"/>
        <v>685.40766550522653</v>
      </c>
      <c r="NH211" s="64">
        <f t="shared" si="156"/>
        <v>0</v>
      </c>
      <c r="NI211" s="64">
        <f t="shared" si="156"/>
        <v>447.71875</v>
      </c>
      <c r="NJ211" s="64">
        <f t="shared" si="156"/>
        <v>1360.4651162790697</v>
      </c>
      <c r="NK211" s="64">
        <f t="shared" si="156"/>
        <v>1222.9722222222222</v>
      </c>
      <c r="NL211" s="64">
        <f t="shared" si="156"/>
        <v>0</v>
      </c>
      <c r="NM211" s="64">
        <f t="shared" si="156"/>
        <v>396.77419354838707</v>
      </c>
      <c r="NN211" s="64">
        <f t="shared" si="156"/>
        <v>452.29357798165137</v>
      </c>
      <c r="NO211" s="64">
        <f t="shared" si="156"/>
        <v>59.948717948717949</v>
      </c>
      <c r="NP211" s="64">
        <f t="shared" si="156"/>
        <v>562.85789473684213</v>
      </c>
      <c r="NQ211" s="64">
        <f t="shared" si="156"/>
        <v>326.28679245283018</v>
      </c>
      <c r="NR211" s="64">
        <f t="shared" si="156"/>
        <v>54.28846153846154</v>
      </c>
      <c r="NS211" s="64">
        <f t="shared" si="156"/>
        <v>0</v>
      </c>
      <c r="NT211" s="64">
        <f t="shared" si="156"/>
        <v>0</v>
      </c>
      <c r="NU211" s="64">
        <f t="shared" si="156"/>
        <v>55.751522533495738</v>
      </c>
      <c r="NV211" s="64">
        <f t="shared" si="156"/>
        <v>6.8168316831683171</v>
      </c>
      <c r="NW211" s="64">
        <f t="shared" ref="NW211:OU211" si="157">NW50/NW9</f>
        <v>0</v>
      </c>
      <c r="NX211" s="64">
        <f t="shared" si="157"/>
        <v>2.4277620396600565</v>
      </c>
      <c r="NY211" s="64">
        <f t="shared" si="157"/>
        <v>252.64285714285714</v>
      </c>
      <c r="NZ211" s="64">
        <f t="shared" si="157"/>
        <v>0</v>
      </c>
      <c r="OA211" s="64">
        <f t="shared" si="157"/>
        <v>101.05555555555556</v>
      </c>
      <c r="OB211" s="64">
        <f t="shared" si="157"/>
        <v>172.93545248134933</v>
      </c>
      <c r="OC211" s="64">
        <f t="shared" si="157"/>
        <v>251.87595907928389</v>
      </c>
      <c r="OD211" s="64">
        <f t="shared" si="157"/>
        <v>899.890625</v>
      </c>
      <c r="OE211" s="64">
        <f t="shared" si="157"/>
        <v>0</v>
      </c>
      <c r="OF211" s="64">
        <f t="shared" si="157"/>
        <v>0</v>
      </c>
      <c r="OG211" s="64">
        <f t="shared" si="157"/>
        <v>32.582230623818525</v>
      </c>
      <c r="OH211" s="64">
        <f t="shared" si="157"/>
        <v>286.90370370370368</v>
      </c>
      <c r="OI211" s="64">
        <f t="shared" si="157"/>
        <v>96.372549019607845</v>
      </c>
      <c r="OJ211" s="64">
        <f t="shared" si="157"/>
        <v>472.99209486166006</v>
      </c>
      <c r="OK211" s="64">
        <f t="shared" si="157"/>
        <v>0</v>
      </c>
      <c r="OL211" s="64">
        <f t="shared" si="157"/>
        <v>526.20320855614978</v>
      </c>
      <c r="OM211" s="64">
        <f t="shared" si="157"/>
        <v>394.27272727272725</v>
      </c>
      <c r="ON211" s="64">
        <f t="shared" si="157"/>
        <v>0</v>
      </c>
      <c r="OO211" s="64">
        <f t="shared" si="157"/>
        <v>66.524838012958966</v>
      </c>
      <c r="OP211" s="64">
        <f t="shared" si="157"/>
        <v>0</v>
      </c>
      <c r="OQ211" s="64">
        <f t="shared" si="157"/>
        <v>303.52699784017278</v>
      </c>
      <c r="OR211" s="64">
        <f t="shared" si="157"/>
        <v>491.91373801916933</v>
      </c>
      <c r="OS211" s="64">
        <f t="shared" si="157"/>
        <v>37.726765799256505</v>
      </c>
      <c r="OT211" s="64">
        <f t="shared" si="157"/>
        <v>0</v>
      </c>
      <c r="OU211" s="64">
        <f t="shared" si="157"/>
        <v>33.6</v>
      </c>
      <c r="OV211" s="176"/>
      <c r="OW211" s="64">
        <f t="shared" ref="OW211" si="158">OW50/OW9</f>
        <v>116.38568597446253</v>
      </c>
      <c r="OX211" s="6"/>
      <c r="OY211" s="153"/>
      <c r="OZ211" s="6"/>
      <c r="PA211" s="146"/>
      <c r="PB211" s="146"/>
      <c r="PC211" s="146"/>
      <c r="PD211" s="146"/>
      <c r="PE211" s="146"/>
      <c r="PF211" s="146"/>
      <c r="PG211" s="146"/>
      <c r="PH211" s="146"/>
      <c r="PI211" s="146"/>
      <c r="PJ211" s="146"/>
      <c r="PK211" s="146"/>
      <c r="PL211" s="146"/>
      <c r="PM211" s="146"/>
      <c r="PN211" s="146"/>
      <c r="PO211" s="146"/>
      <c r="PP211" s="146"/>
      <c r="PQ211" s="146"/>
      <c r="PR211" s="146"/>
      <c r="PS211" s="146"/>
      <c r="PT211" s="146"/>
      <c r="PU211" s="146"/>
    </row>
    <row r="212" spans="1:437" ht="17">
      <c r="A212" s="88" t="s">
        <v>1336</v>
      </c>
      <c r="B212" s="144">
        <f>B50/B166</f>
        <v>0</v>
      </c>
      <c r="C212" s="144">
        <f t="shared" ref="C212:BN212" si="159">C50/C166</f>
        <v>1.5859169733838947E-2</v>
      </c>
      <c r="D212" s="144">
        <f t="shared" si="159"/>
        <v>4.2843548174303241E-2</v>
      </c>
      <c r="E212" s="144">
        <f t="shared" si="159"/>
        <v>1.5577324340607078E-3</v>
      </c>
      <c r="F212" s="144">
        <f t="shared" si="159"/>
        <v>3.7392791697015296E-3</v>
      </c>
      <c r="G212" s="144">
        <f t="shared" si="159"/>
        <v>2.7407365249825467E-3</v>
      </c>
      <c r="H212" s="144">
        <f t="shared" si="159"/>
        <v>0</v>
      </c>
      <c r="I212" s="144">
        <f t="shared" si="159"/>
        <v>0</v>
      </c>
      <c r="J212" s="144">
        <f t="shared" si="159"/>
        <v>0</v>
      </c>
      <c r="K212" s="144">
        <f t="shared" si="159"/>
        <v>8.9854895773010008E-4</v>
      </c>
      <c r="L212" s="144">
        <f t="shared" si="159"/>
        <v>3.824984242806579E-2</v>
      </c>
      <c r="M212" s="144">
        <f t="shared" si="159"/>
        <v>2.9508331693848607E-3</v>
      </c>
      <c r="N212" s="144">
        <f t="shared" si="159"/>
        <v>3.440082104382387E-3</v>
      </c>
      <c r="O212" s="144">
        <f t="shared" si="159"/>
        <v>0</v>
      </c>
      <c r="P212" s="144">
        <f t="shared" si="159"/>
        <v>0</v>
      </c>
      <c r="Q212" s="144">
        <f t="shared" si="159"/>
        <v>0</v>
      </c>
      <c r="R212" s="144">
        <f t="shared" si="159"/>
        <v>0</v>
      </c>
      <c r="S212" s="144">
        <f t="shared" si="159"/>
        <v>8.4700992924996138E-2</v>
      </c>
      <c r="T212" s="144">
        <f t="shared" si="159"/>
        <v>2.8537106203378591E-2</v>
      </c>
      <c r="U212" s="144">
        <f t="shared" si="159"/>
        <v>3.6832864129361376E-2</v>
      </c>
      <c r="V212" s="144">
        <f t="shared" si="159"/>
        <v>3.3335975459075323E-2</v>
      </c>
      <c r="W212" s="144">
        <f t="shared" si="159"/>
        <v>9.7896822519793286E-2</v>
      </c>
      <c r="X212" s="144">
        <f t="shared" si="159"/>
        <v>4.904326311876242E-2</v>
      </c>
      <c r="Y212" s="144">
        <f t="shared" si="159"/>
        <v>3.280493474082552E-2</v>
      </c>
      <c r="Z212" s="144">
        <f t="shared" si="159"/>
        <v>3.0074537351185655E-2</v>
      </c>
      <c r="AA212" s="144">
        <f t="shared" si="159"/>
        <v>5.6682391320192316E-2</v>
      </c>
      <c r="AB212" s="144">
        <f t="shared" si="159"/>
        <v>1.2656350674277617E-2</v>
      </c>
      <c r="AC212" s="144">
        <f t="shared" si="159"/>
        <v>2.6235771608865727E-2</v>
      </c>
      <c r="AD212" s="144">
        <f t="shared" si="159"/>
        <v>1.5374674796323181E-2</v>
      </c>
      <c r="AE212" s="144">
        <f t="shared" si="159"/>
        <v>0</v>
      </c>
      <c r="AF212" s="144">
        <f t="shared" si="159"/>
        <v>2.1270822274087409E-3</v>
      </c>
      <c r="AG212" s="144">
        <f t="shared" si="159"/>
        <v>0</v>
      </c>
      <c r="AH212" s="144">
        <f t="shared" si="159"/>
        <v>0</v>
      </c>
      <c r="AI212" s="144">
        <f t="shared" si="159"/>
        <v>0</v>
      </c>
      <c r="AJ212" s="144">
        <f t="shared" si="159"/>
        <v>0</v>
      </c>
      <c r="AK212" s="144">
        <f t="shared" si="159"/>
        <v>0</v>
      </c>
      <c r="AL212" s="144">
        <f t="shared" si="159"/>
        <v>0</v>
      </c>
      <c r="AM212" s="144">
        <f t="shared" si="159"/>
        <v>0</v>
      </c>
      <c r="AN212" s="144">
        <f t="shared" si="159"/>
        <v>0</v>
      </c>
      <c r="AO212" s="144">
        <f t="shared" si="159"/>
        <v>0</v>
      </c>
      <c r="AP212" s="144">
        <f t="shared" si="159"/>
        <v>0</v>
      </c>
      <c r="AQ212" s="144">
        <f t="shared" si="159"/>
        <v>0</v>
      </c>
      <c r="AR212" s="144">
        <f t="shared" si="159"/>
        <v>0</v>
      </c>
      <c r="AS212" s="144">
        <f t="shared" si="159"/>
        <v>0</v>
      </c>
      <c r="AT212" s="144">
        <f t="shared" si="159"/>
        <v>0</v>
      </c>
      <c r="AU212" s="144">
        <f t="shared" si="159"/>
        <v>0</v>
      </c>
      <c r="AV212" s="144">
        <f t="shared" si="159"/>
        <v>0</v>
      </c>
      <c r="AW212" s="144">
        <f t="shared" si="159"/>
        <v>0</v>
      </c>
      <c r="AX212" s="144">
        <f t="shared" si="159"/>
        <v>0</v>
      </c>
      <c r="AY212" s="144">
        <f t="shared" si="159"/>
        <v>0</v>
      </c>
      <c r="AZ212" s="144">
        <f t="shared" si="159"/>
        <v>0</v>
      </c>
      <c r="BA212" s="144">
        <f t="shared" si="159"/>
        <v>0</v>
      </c>
      <c r="BB212" s="144">
        <f t="shared" si="159"/>
        <v>2.0151857128825079E-3</v>
      </c>
      <c r="BC212" s="144">
        <f t="shared" si="159"/>
        <v>1.4070093407893469E-3</v>
      </c>
      <c r="BD212" s="144">
        <f t="shared" si="159"/>
        <v>1.4266749265721438E-2</v>
      </c>
      <c r="BE212" s="144">
        <f t="shared" si="159"/>
        <v>0</v>
      </c>
      <c r="BF212" s="144">
        <f t="shared" si="159"/>
        <v>0</v>
      </c>
      <c r="BG212" s="144">
        <f t="shared" si="159"/>
        <v>4.230532441406849E-3</v>
      </c>
      <c r="BH212" s="144">
        <f t="shared" si="159"/>
        <v>0</v>
      </c>
      <c r="BI212" s="144">
        <f t="shared" si="159"/>
        <v>2.8759275400591978E-3</v>
      </c>
      <c r="BJ212" s="144">
        <f t="shared" si="159"/>
        <v>1.2426568427726199E-2</v>
      </c>
      <c r="BK212" s="144">
        <f t="shared" si="159"/>
        <v>0</v>
      </c>
      <c r="BL212" s="144">
        <f t="shared" si="159"/>
        <v>0</v>
      </c>
      <c r="BM212" s="144">
        <f t="shared" si="159"/>
        <v>0</v>
      </c>
      <c r="BN212" s="144">
        <f t="shared" si="159"/>
        <v>2.9219698672359566E-3</v>
      </c>
      <c r="BO212" s="144">
        <f t="shared" ref="BO212:DZ212" si="160">BO50/BO166</f>
        <v>1.3397327864825628E-3</v>
      </c>
      <c r="BP212" s="144">
        <f t="shared" si="160"/>
        <v>0</v>
      </c>
      <c r="BQ212" s="144">
        <f t="shared" si="160"/>
        <v>1.8761854799776771E-2</v>
      </c>
      <c r="BR212" s="144">
        <f t="shared" si="160"/>
        <v>2.062048212427272E-2</v>
      </c>
      <c r="BS212" s="144">
        <f t="shared" si="160"/>
        <v>0</v>
      </c>
      <c r="BT212" s="144">
        <f t="shared" si="160"/>
        <v>0</v>
      </c>
      <c r="BU212" s="144">
        <f t="shared" si="160"/>
        <v>1.7108925962175635E-2</v>
      </c>
      <c r="BV212" s="144">
        <f t="shared" si="160"/>
        <v>0</v>
      </c>
      <c r="BW212" s="144">
        <f t="shared" si="160"/>
        <v>0</v>
      </c>
      <c r="BX212" s="144">
        <f t="shared" si="160"/>
        <v>1.1403634868460677E-3</v>
      </c>
      <c r="BY212" s="144">
        <f t="shared" si="160"/>
        <v>0</v>
      </c>
      <c r="BZ212" s="144">
        <f t="shared" si="160"/>
        <v>4.4209925658542218E-2</v>
      </c>
      <c r="CA212" s="144">
        <f t="shared" si="160"/>
        <v>0</v>
      </c>
      <c r="CB212" s="144">
        <f t="shared" si="160"/>
        <v>0</v>
      </c>
      <c r="CC212" s="144">
        <f t="shared" si="160"/>
        <v>3.7176448719736049E-2</v>
      </c>
      <c r="CD212" s="144">
        <f t="shared" si="160"/>
        <v>0</v>
      </c>
      <c r="CE212" s="144">
        <f t="shared" si="160"/>
        <v>9.9428222479129216E-3</v>
      </c>
      <c r="CF212" s="144">
        <f t="shared" si="160"/>
        <v>5.5057400329997159E-4</v>
      </c>
      <c r="CG212" s="144">
        <f t="shared" si="160"/>
        <v>3.9514193075114671E-3</v>
      </c>
      <c r="CH212" s="144">
        <f t="shared" si="160"/>
        <v>0</v>
      </c>
      <c r="CI212" s="144">
        <f t="shared" si="160"/>
        <v>0</v>
      </c>
      <c r="CJ212" s="144">
        <f t="shared" si="160"/>
        <v>0</v>
      </c>
      <c r="CK212" s="144">
        <f t="shared" si="160"/>
        <v>0</v>
      </c>
      <c r="CL212" s="144">
        <f t="shared" si="160"/>
        <v>0</v>
      </c>
      <c r="CM212" s="144">
        <f t="shared" si="160"/>
        <v>0</v>
      </c>
      <c r="CN212" s="144">
        <f t="shared" si="160"/>
        <v>0</v>
      </c>
      <c r="CO212" s="144">
        <f t="shared" si="160"/>
        <v>0</v>
      </c>
      <c r="CP212" s="144">
        <f t="shared" si="160"/>
        <v>0</v>
      </c>
      <c r="CQ212" s="144">
        <f t="shared" si="160"/>
        <v>0</v>
      </c>
      <c r="CR212" s="144">
        <f t="shared" si="160"/>
        <v>0</v>
      </c>
      <c r="CS212" s="144">
        <f t="shared" si="160"/>
        <v>0</v>
      </c>
      <c r="CT212" s="144">
        <f t="shared" si="160"/>
        <v>0</v>
      </c>
      <c r="CU212" s="144">
        <f t="shared" si="160"/>
        <v>0</v>
      </c>
      <c r="CV212" s="144">
        <f t="shared" si="160"/>
        <v>0</v>
      </c>
      <c r="CW212" s="144">
        <f t="shared" si="160"/>
        <v>0</v>
      </c>
      <c r="CX212" s="144">
        <f t="shared" si="160"/>
        <v>0</v>
      </c>
      <c r="CY212" s="144">
        <f t="shared" si="160"/>
        <v>0</v>
      </c>
      <c r="CZ212" s="144">
        <f t="shared" si="160"/>
        <v>0</v>
      </c>
      <c r="DA212" s="144">
        <f t="shared" si="160"/>
        <v>0</v>
      </c>
      <c r="DB212" s="144">
        <f t="shared" si="160"/>
        <v>0</v>
      </c>
      <c r="DC212" s="144">
        <f t="shared" si="160"/>
        <v>0</v>
      </c>
      <c r="DD212" s="144">
        <f t="shared" si="160"/>
        <v>0</v>
      </c>
      <c r="DE212" s="144">
        <f t="shared" si="160"/>
        <v>1.1469777861875642E-2</v>
      </c>
      <c r="DF212" s="144">
        <f t="shared" si="160"/>
        <v>1.1704753677255386E-3</v>
      </c>
      <c r="DG212" s="144">
        <f t="shared" si="160"/>
        <v>3.9383537092892778E-3</v>
      </c>
      <c r="DH212" s="144">
        <f t="shared" si="160"/>
        <v>0</v>
      </c>
      <c r="DI212" s="144">
        <f t="shared" si="160"/>
        <v>0</v>
      </c>
      <c r="DJ212" s="144">
        <f t="shared" si="160"/>
        <v>3.6255896442782438E-2</v>
      </c>
      <c r="DK212" s="144">
        <f t="shared" si="160"/>
        <v>0</v>
      </c>
      <c r="DL212" s="144">
        <f t="shared" si="160"/>
        <v>2.2431955570957139E-2</v>
      </c>
      <c r="DM212" s="144">
        <f t="shared" si="160"/>
        <v>6.6632758172260852E-3</v>
      </c>
      <c r="DN212" s="144">
        <f t="shared" si="160"/>
        <v>0</v>
      </c>
      <c r="DO212" s="144">
        <f t="shared" si="160"/>
        <v>8.6919770338874562E-4</v>
      </c>
      <c r="DP212" s="144">
        <f t="shared" si="160"/>
        <v>0</v>
      </c>
      <c r="DQ212" s="144">
        <f t="shared" si="160"/>
        <v>0</v>
      </c>
      <c r="DR212" s="144">
        <f t="shared" si="160"/>
        <v>0</v>
      </c>
      <c r="DS212" s="144">
        <f t="shared" si="160"/>
        <v>8.1216936013646102E-2</v>
      </c>
      <c r="DT212" s="144">
        <f t="shared" si="160"/>
        <v>1.4238623187439552E-2</v>
      </c>
      <c r="DU212" s="144">
        <f t="shared" si="160"/>
        <v>2.0461484936849669E-2</v>
      </c>
      <c r="DV212" s="144">
        <f t="shared" si="160"/>
        <v>7.4509357925855516E-2</v>
      </c>
      <c r="DW212" s="144">
        <f t="shared" si="160"/>
        <v>3.4330065073533722E-3</v>
      </c>
      <c r="DX212" s="144">
        <f t="shared" si="160"/>
        <v>2.038605539381097E-2</v>
      </c>
      <c r="DY212" s="144">
        <f t="shared" si="160"/>
        <v>0</v>
      </c>
      <c r="DZ212" s="144">
        <f t="shared" si="160"/>
        <v>8.6060250331268691E-3</v>
      </c>
      <c r="EA212" s="144">
        <f t="shared" ref="EA212:GL212" si="161">EA50/EA166</f>
        <v>2.014258010014059E-2</v>
      </c>
      <c r="EB212" s="144">
        <f t="shared" si="161"/>
        <v>0</v>
      </c>
      <c r="EC212" s="144">
        <f t="shared" si="161"/>
        <v>0</v>
      </c>
      <c r="ED212" s="144">
        <f t="shared" si="161"/>
        <v>1.6986671968529658E-2</v>
      </c>
      <c r="EE212" s="144">
        <f t="shared" si="161"/>
        <v>0</v>
      </c>
      <c r="EF212" s="144">
        <f t="shared" si="161"/>
        <v>3.1169718639071441E-2</v>
      </c>
      <c r="EG212" s="144">
        <f t="shared" si="161"/>
        <v>5.676109603490115E-3</v>
      </c>
      <c r="EH212" s="144">
        <f t="shared" si="161"/>
        <v>4.3004972449939526E-3</v>
      </c>
      <c r="EI212" s="144">
        <f t="shared" si="161"/>
        <v>0.17789223388536651</v>
      </c>
      <c r="EJ212" s="144">
        <f t="shared" si="161"/>
        <v>0</v>
      </c>
      <c r="EK212" s="144">
        <f t="shared" si="161"/>
        <v>0</v>
      </c>
      <c r="EL212" s="144">
        <f t="shared" si="161"/>
        <v>8.4732754948611627E-2</v>
      </c>
      <c r="EM212" s="144">
        <f t="shared" si="161"/>
        <v>0</v>
      </c>
      <c r="EN212" s="144">
        <f t="shared" si="161"/>
        <v>1.3700162350233068E-2</v>
      </c>
      <c r="EO212" s="144">
        <f t="shared" si="161"/>
        <v>0</v>
      </c>
      <c r="EP212" s="144">
        <f t="shared" si="161"/>
        <v>5.1908711376060658E-2</v>
      </c>
      <c r="EQ212" s="144">
        <f t="shared" si="161"/>
        <v>0</v>
      </c>
      <c r="ER212" s="144">
        <f t="shared" si="161"/>
        <v>0</v>
      </c>
      <c r="ES212" s="144">
        <f t="shared" si="161"/>
        <v>4.9961681246895054E-2</v>
      </c>
      <c r="ET212" s="144">
        <f t="shared" si="161"/>
        <v>2.7478816940326729E-2</v>
      </c>
      <c r="EU212" s="144">
        <f t="shared" si="161"/>
        <v>0</v>
      </c>
      <c r="EV212" s="144">
        <f t="shared" si="161"/>
        <v>0</v>
      </c>
      <c r="EW212" s="144">
        <f t="shared" si="161"/>
        <v>2.1499385825954065E-3</v>
      </c>
      <c r="EX212" s="144">
        <f t="shared" si="161"/>
        <v>3.0694566481040693E-2</v>
      </c>
      <c r="EY212" s="144">
        <f t="shared" si="161"/>
        <v>5.9544775476398901E-2</v>
      </c>
      <c r="EZ212" s="144">
        <f t="shared" si="161"/>
        <v>0</v>
      </c>
      <c r="FA212" s="144">
        <f t="shared" si="161"/>
        <v>0</v>
      </c>
      <c r="FB212" s="144">
        <f t="shared" si="161"/>
        <v>0</v>
      </c>
      <c r="FC212" s="144">
        <f t="shared" si="161"/>
        <v>0</v>
      </c>
      <c r="FD212" s="144">
        <f t="shared" si="161"/>
        <v>0</v>
      </c>
      <c r="FE212" s="144">
        <f t="shared" si="161"/>
        <v>0</v>
      </c>
      <c r="FF212" s="144">
        <f t="shared" si="161"/>
        <v>3.6973128223635734E-3</v>
      </c>
      <c r="FG212" s="144">
        <f t="shared" si="161"/>
        <v>1.7252319559744199E-3</v>
      </c>
      <c r="FH212" s="144">
        <f t="shared" si="161"/>
        <v>2.3890643893330946E-3</v>
      </c>
      <c r="FI212" s="144">
        <f t="shared" si="161"/>
        <v>4.2682999912675768E-2</v>
      </c>
      <c r="FJ212" s="144">
        <f t="shared" si="161"/>
        <v>1.6453683111988023E-2</v>
      </c>
      <c r="FK212" s="144">
        <f t="shared" si="161"/>
        <v>0</v>
      </c>
      <c r="FL212" s="144">
        <f t="shared" si="161"/>
        <v>2.2558348302342567E-2</v>
      </c>
      <c r="FM212" s="144">
        <f t="shared" si="161"/>
        <v>8.090906813630408E-2</v>
      </c>
      <c r="FN212" s="144">
        <f t="shared" si="161"/>
        <v>5.5123351653930291E-4</v>
      </c>
      <c r="FO212" s="144">
        <f t="shared" si="161"/>
        <v>2.2071449999342173E-3</v>
      </c>
      <c r="FP212" s="144">
        <f t="shared" si="161"/>
        <v>8.9482503308698239E-2</v>
      </c>
      <c r="FQ212" s="144">
        <f t="shared" si="161"/>
        <v>0.18575694006922072</v>
      </c>
      <c r="FR212" s="144">
        <f t="shared" si="161"/>
        <v>9.8026005670539762E-2</v>
      </c>
      <c r="FS212" s="144">
        <f t="shared" si="161"/>
        <v>0</v>
      </c>
      <c r="FT212" s="144">
        <f t="shared" si="161"/>
        <v>4.670015643540088E-3</v>
      </c>
      <c r="FU212" s="144">
        <f t="shared" si="161"/>
        <v>0</v>
      </c>
      <c r="FV212" s="144">
        <f t="shared" si="161"/>
        <v>0</v>
      </c>
      <c r="FW212" s="144">
        <f t="shared" si="161"/>
        <v>6.1770856154462928E-2</v>
      </c>
      <c r="FX212" s="144">
        <f t="shared" si="161"/>
        <v>8.4256317601090307E-4</v>
      </c>
      <c r="FY212" s="144">
        <f t="shared" si="161"/>
        <v>0</v>
      </c>
      <c r="FZ212" s="144">
        <f t="shared" si="161"/>
        <v>1.6505766296603452E-2</v>
      </c>
      <c r="GA212" s="144">
        <f t="shared" si="161"/>
        <v>6.0689800005634363E-2</v>
      </c>
      <c r="GB212" s="144">
        <f t="shared" si="161"/>
        <v>3.6575399605812998E-2</v>
      </c>
      <c r="GC212" s="144">
        <f t="shared" si="161"/>
        <v>3.6255896442782438E-2</v>
      </c>
      <c r="GD212" s="144">
        <f t="shared" si="161"/>
        <v>2.7396295447556708E-2</v>
      </c>
      <c r="GE212" s="144">
        <f t="shared" si="161"/>
        <v>0</v>
      </c>
      <c r="GF212" s="144">
        <f t="shared" si="161"/>
        <v>0</v>
      </c>
      <c r="GG212" s="144">
        <f t="shared" si="161"/>
        <v>9.5347843319233325E-4</v>
      </c>
      <c r="GH212" s="144">
        <f t="shared" si="161"/>
        <v>2.6520985497487625E-5</v>
      </c>
      <c r="GI212" s="144">
        <f t="shared" si="161"/>
        <v>0</v>
      </c>
      <c r="GJ212" s="144">
        <f t="shared" si="161"/>
        <v>4.7951172699402635E-3</v>
      </c>
      <c r="GK212" s="144">
        <f t="shared" si="161"/>
        <v>5.0821975436240513E-3</v>
      </c>
      <c r="GL212" s="144">
        <f t="shared" si="161"/>
        <v>0</v>
      </c>
      <c r="GM212" s="144">
        <f t="shared" ref="GM212:IX212" si="162">GM50/GM166</f>
        <v>9.6419392933267789E-4</v>
      </c>
      <c r="GN212" s="144">
        <f t="shared" si="162"/>
        <v>0</v>
      </c>
      <c r="GO212" s="144">
        <f t="shared" si="162"/>
        <v>7.1254824545411927E-3</v>
      </c>
      <c r="GP212" s="144">
        <f t="shared" si="162"/>
        <v>8.7879550230580236E-2</v>
      </c>
      <c r="GQ212" s="144">
        <f t="shared" si="162"/>
        <v>4.2009523128006595E-3</v>
      </c>
      <c r="GR212" s="144">
        <f t="shared" si="162"/>
        <v>3.7929115809930049E-4</v>
      </c>
      <c r="GS212" s="144">
        <f t="shared" si="162"/>
        <v>0.10375901609528881</v>
      </c>
      <c r="GT212" s="144">
        <f t="shared" si="162"/>
        <v>7.0179276440901023E-2</v>
      </c>
      <c r="GU212" s="144">
        <f t="shared" si="162"/>
        <v>5.072674042595518E-2</v>
      </c>
      <c r="GV212" s="144">
        <f t="shared" si="162"/>
        <v>6.5976943493080406E-2</v>
      </c>
      <c r="GW212" s="144">
        <f t="shared" si="162"/>
        <v>0</v>
      </c>
      <c r="GX212" s="144">
        <f t="shared" si="162"/>
        <v>2.4080982806234798E-3</v>
      </c>
      <c r="GY212" s="144">
        <f t="shared" si="162"/>
        <v>2.1259516134090922E-3</v>
      </c>
      <c r="GZ212" s="144">
        <f t="shared" si="162"/>
        <v>3.4205440287548199E-3</v>
      </c>
      <c r="HA212" s="144">
        <f t="shared" si="162"/>
        <v>9.7951818378111608E-2</v>
      </c>
      <c r="HB212" s="144">
        <f t="shared" si="162"/>
        <v>1.5408366721699608E-3</v>
      </c>
      <c r="HC212" s="144">
        <f t="shared" si="162"/>
        <v>0</v>
      </c>
      <c r="HD212" s="144">
        <f t="shared" si="162"/>
        <v>3.6286164739006102E-2</v>
      </c>
      <c r="HE212" s="144">
        <f t="shared" si="162"/>
        <v>2.5402145807573097E-3</v>
      </c>
      <c r="HF212" s="144">
        <f t="shared" si="162"/>
        <v>2.4311387279660084E-3</v>
      </c>
      <c r="HG212" s="144">
        <f t="shared" si="162"/>
        <v>4.556843463074214E-3</v>
      </c>
      <c r="HH212" s="144">
        <f t="shared" si="162"/>
        <v>2.6924171135838434E-2</v>
      </c>
      <c r="HI212" s="144">
        <f t="shared" si="162"/>
        <v>1.5295486812044347E-2</v>
      </c>
      <c r="HJ212" s="144">
        <f t="shared" si="162"/>
        <v>2.3598381201142726E-2</v>
      </c>
      <c r="HK212" s="144">
        <f t="shared" si="162"/>
        <v>1.2344715101839409E-2</v>
      </c>
      <c r="HL212" s="144">
        <f t="shared" si="162"/>
        <v>2.3024854310199017E-2</v>
      </c>
      <c r="HM212" s="144">
        <f t="shared" si="162"/>
        <v>0.13579385945027353</v>
      </c>
      <c r="HN212" s="144">
        <f t="shared" si="162"/>
        <v>6.348114526410828E-2</v>
      </c>
      <c r="HO212" s="144">
        <f t="shared" si="162"/>
        <v>9.5846311695114072E-4</v>
      </c>
      <c r="HP212" s="144">
        <f t="shared" si="162"/>
        <v>5.932621022456664E-2</v>
      </c>
      <c r="HQ212" s="144">
        <f t="shared" si="162"/>
        <v>4.9035365722202712E-3</v>
      </c>
      <c r="HR212" s="144">
        <f t="shared" si="162"/>
        <v>2.6809855302459631E-2</v>
      </c>
      <c r="HS212" s="144">
        <f t="shared" si="162"/>
        <v>0</v>
      </c>
      <c r="HT212" s="144">
        <f t="shared" si="162"/>
        <v>7.8186587944950994E-2</v>
      </c>
      <c r="HU212" s="144">
        <f t="shared" si="162"/>
        <v>5.8831104344171492E-2</v>
      </c>
      <c r="HV212" s="144">
        <f t="shared" si="162"/>
        <v>0</v>
      </c>
      <c r="HW212" s="144">
        <f t="shared" si="162"/>
        <v>7.1045583929113934E-2</v>
      </c>
      <c r="HX212" s="144">
        <f t="shared" si="162"/>
        <v>0</v>
      </c>
      <c r="HY212" s="144">
        <f t="shared" si="162"/>
        <v>5.5764561612888473E-2</v>
      </c>
      <c r="HZ212" s="144">
        <f t="shared" si="162"/>
        <v>3.535639421547597E-2</v>
      </c>
      <c r="IA212" s="144">
        <f t="shared" si="162"/>
        <v>0</v>
      </c>
      <c r="IB212" s="144">
        <f t="shared" si="162"/>
        <v>0</v>
      </c>
      <c r="IC212" s="144">
        <f t="shared" si="162"/>
        <v>7.3622186064887778E-3</v>
      </c>
      <c r="ID212" s="144">
        <f t="shared" si="162"/>
        <v>0</v>
      </c>
      <c r="IE212" s="144">
        <f t="shared" si="162"/>
        <v>8.6100297809118386E-3</v>
      </c>
      <c r="IF212" s="144">
        <f t="shared" si="162"/>
        <v>0</v>
      </c>
      <c r="IG212" s="144">
        <f t="shared" si="162"/>
        <v>2.4439207471414854E-3</v>
      </c>
      <c r="IH212" s="144">
        <f t="shared" si="162"/>
        <v>2.9642010348020505E-2</v>
      </c>
      <c r="II212" s="144">
        <f t="shared" si="162"/>
        <v>3.4978245840971078E-4</v>
      </c>
      <c r="IJ212" s="144">
        <f t="shared" si="162"/>
        <v>3.8659727092241994E-4</v>
      </c>
      <c r="IK212" s="144">
        <f t="shared" si="162"/>
        <v>7.8929920186485598E-3</v>
      </c>
      <c r="IL212" s="144">
        <f t="shared" si="162"/>
        <v>2.8084690537036293E-2</v>
      </c>
      <c r="IM212" s="144">
        <f t="shared" si="162"/>
        <v>2.4491360595275565E-2</v>
      </c>
      <c r="IN212" s="144">
        <f t="shared" si="162"/>
        <v>2.315217357750473E-5</v>
      </c>
      <c r="IO212" s="144">
        <f t="shared" si="162"/>
        <v>8.4027702233671869E-2</v>
      </c>
      <c r="IP212" s="144">
        <f t="shared" si="162"/>
        <v>1.9328093273592421E-2</v>
      </c>
      <c r="IQ212" s="144">
        <f t="shared" si="162"/>
        <v>4.2716973458571436E-2</v>
      </c>
      <c r="IR212" s="144">
        <f t="shared" si="162"/>
        <v>9.8351626873622006E-2</v>
      </c>
      <c r="IS212" s="144">
        <f t="shared" si="162"/>
        <v>3.9794314672758527E-2</v>
      </c>
      <c r="IT212" s="144">
        <f t="shared" si="162"/>
        <v>7.1688024588176358E-2</v>
      </c>
      <c r="IU212" s="144">
        <f t="shared" si="162"/>
        <v>1.4663326534279337E-2</v>
      </c>
      <c r="IV212" s="144">
        <f t="shared" si="162"/>
        <v>9.4635612177609019E-3</v>
      </c>
      <c r="IW212" s="144">
        <f t="shared" si="162"/>
        <v>0.11692120346180049</v>
      </c>
      <c r="IX212" s="144">
        <f t="shared" si="162"/>
        <v>6.68967793244859E-2</v>
      </c>
      <c r="IY212" s="144">
        <f t="shared" ref="IY212:LJ212" si="163">IY50/IY166</f>
        <v>4.3618568034327456E-3</v>
      </c>
      <c r="IZ212" s="144">
        <f t="shared" si="163"/>
        <v>0</v>
      </c>
      <c r="JA212" s="144">
        <f t="shared" si="163"/>
        <v>0</v>
      </c>
      <c r="JB212" s="144">
        <f t="shared" si="163"/>
        <v>0</v>
      </c>
      <c r="JC212" s="144">
        <f t="shared" si="163"/>
        <v>3.7296734707895463E-2</v>
      </c>
      <c r="JD212" s="144">
        <f t="shared" si="163"/>
        <v>0</v>
      </c>
      <c r="JE212" s="144">
        <f t="shared" si="163"/>
        <v>0</v>
      </c>
      <c r="JF212" s="144">
        <f t="shared" si="163"/>
        <v>0</v>
      </c>
      <c r="JG212" s="144">
        <f t="shared" si="163"/>
        <v>0</v>
      </c>
      <c r="JH212" s="144">
        <f t="shared" si="163"/>
        <v>9.8111288601955603E-4</v>
      </c>
      <c r="JI212" s="144">
        <f t="shared" si="163"/>
        <v>0</v>
      </c>
      <c r="JJ212" s="144">
        <f t="shared" si="163"/>
        <v>0</v>
      </c>
      <c r="JK212" s="144">
        <f t="shared" si="163"/>
        <v>0</v>
      </c>
      <c r="JL212" s="144">
        <f t="shared" si="163"/>
        <v>0</v>
      </c>
      <c r="JM212" s="144">
        <f t="shared" si="163"/>
        <v>0</v>
      </c>
      <c r="JN212" s="144">
        <f t="shared" si="163"/>
        <v>0</v>
      </c>
      <c r="JO212" s="144">
        <f t="shared" si="163"/>
        <v>0</v>
      </c>
      <c r="JP212" s="144">
        <f t="shared" si="163"/>
        <v>0</v>
      </c>
      <c r="JQ212" s="144">
        <f t="shared" si="163"/>
        <v>0</v>
      </c>
      <c r="JR212" s="144">
        <f t="shared" si="163"/>
        <v>0</v>
      </c>
      <c r="JS212" s="144">
        <f t="shared" si="163"/>
        <v>0</v>
      </c>
      <c r="JT212" s="144">
        <f t="shared" si="163"/>
        <v>0</v>
      </c>
      <c r="JU212" s="144">
        <f t="shared" si="163"/>
        <v>0</v>
      </c>
      <c r="JV212" s="144">
        <f t="shared" si="163"/>
        <v>0</v>
      </c>
      <c r="JW212" s="144">
        <f t="shared" si="163"/>
        <v>5.0630157111858179E-5</v>
      </c>
      <c r="JX212" s="144">
        <f t="shared" si="163"/>
        <v>2.3942502893353822E-2</v>
      </c>
      <c r="JY212" s="144">
        <f t="shared" si="163"/>
        <v>5.2748532465760903E-2</v>
      </c>
      <c r="JZ212" s="144">
        <f t="shared" si="163"/>
        <v>2.2167848494142744E-2</v>
      </c>
      <c r="KA212" s="144">
        <f t="shared" si="163"/>
        <v>2.8000819536181548E-3</v>
      </c>
      <c r="KB212" s="144">
        <f t="shared" si="163"/>
        <v>2.0667526467593365E-2</v>
      </c>
      <c r="KC212" s="144">
        <f t="shared" si="163"/>
        <v>1.2214954872731373E-2</v>
      </c>
      <c r="KD212" s="144">
        <f t="shared" si="163"/>
        <v>0</v>
      </c>
      <c r="KE212" s="144">
        <f t="shared" si="163"/>
        <v>8.679476468950153E-4</v>
      </c>
      <c r="KF212" s="144">
        <f t="shared" si="163"/>
        <v>1.0154259221396855E-3</v>
      </c>
      <c r="KG212" s="144">
        <f t="shared" si="163"/>
        <v>2.3466001796615763E-2</v>
      </c>
      <c r="KH212" s="144">
        <f t="shared" si="163"/>
        <v>0</v>
      </c>
      <c r="KI212" s="144">
        <f t="shared" si="163"/>
        <v>1.9200180268097389E-2</v>
      </c>
      <c r="KJ212" s="144">
        <f t="shared" si="163"/>
        <v>1.3417549748991993E-3</v>
      </c>
      <c r="KK212" s="144">
        <f t="shared" si="163"/>
        <v>0</v>
      </c>
      <c r="KL212" s="144">
        <f t="shared" si="163"/>
        <v>1.7326497938782683E-2</v>
      </c>
      <c r="KM212" s="144">
        <f t="shared" si="163"/>
        <v>3.8848079351405201E-4</v>
      </c>
      <c r="KN212" s="144">
        <f t="shared" si="163"/>
        <v>1.0068251661810128E-2</v>
      </c>
      <c r="KO212" s="144">
        <f t="shared" si="163"/>
        <v>1.5408366721699608E-3</v>
      </c>
      <c r="KP212" s="144">
        <f t="shared" si="163"/>
        <v>0</v>
      </c>
      <c r="KQ212" s="144">
        <f t="shared" si="163"/>
        <v>0</v>
      </c>
      <c r="KR212" s="144">
        <f t="shared" si="163"/>
        <v>0</v>
      </c>
      <c r="KS212" s="144">
        <f t="shared" si="163"/>
        <v>0</v>
      </c>
      <c r="KT212" s="144">
        <f t="shared" si="163"/>
        <v>0</v>
      </c>
      <c r="KU212" s="144">
        <f t="shared" si="163"/>
        <v>0</v>
      </c>
      <c r="KV212" s="144">
        <f t="shared" si="163"/>
        <v>0</v>
      </c>
      <c r="KW212" s="144">
        <f t="shared" si="163"/>
        <v>2.1237819921614116E-4</v>
      </c>
      <c r="KX212" s="144">
        <f t="shared" si="163"/>
        <v>2.3929935245108769E-3</v>
      </c>
      <c r="KY212" s="144">
        <f t="shared" si="163"/>
        <v>0</v>
      </c>
      <c r="KZ212" s="144">
        <f t="shared" si="163"/>
        <v>0</v>
      </c>
      <c r="LA212" s="144">
        <f t="shared" si="163"/>
        <v>1.4450034136176146E-4</v>
      </c>
      <c r="LB212" s="144">
        <f t="shared" si="163"/>
        <v>3.4219851781246778E-2</v>
      </c>
      <c r="LC212" s="144">
        <f t="shared" si="163"/>
        <v>2.5433930294876637E-2</v>
      </c>
      <c r="LD212" s="144">
        <f t="shared" si="163"/>
        <v>0</v>
      </c>
      <c r="LE212" s="144">
        <f t="shared" si="163"/>
        <v>1.9828504795030059E-3</v>
      </c>
      <c r="LF212" s="144">
        <f t="shared" si="163"/>
        <v>1.1270156909362155E-3</v>
      </c>
      <c r="LG212" s="144">
        <f t="shared" si="163"/>
        <v>1.1232621595053043E-2</v>
      </c>
      <c r="LH212" s="144">
        <f t="shared" si="163"/>
        <v>1.465535792216568E-2</v>
      </c>
      <c r="LI212" s="144">
        <f t="shared" si="163"/>
        <v>0</v>
      </c>
      <c r="LJ212" s="144">
        <f t="shared" si="163"/>
        <v>0</v>
      </c>
      <c r="LK212" s="144">
        <f t="shared" ref="LK212:NV212" si="164">LK50/LK166</f>
        <v>1.4629453361030404E-2</v>
      </c>
      <c r="LL212" s="144">
        <f t="shared" si="164"/>
        <v>3.7883576286769837E-3</v>
      </c>
      <c r="LM212" s="144">
        <f t="shared" si="164"/>
        <v>1.6890631510206023E-3</v>
      </c>
      <c r="LN212" s="144">
        <f t="shared" si="164"/>
        <v>0</v>
      </c>
      <c r="LO212" s="144">
        <f t="shared" si="164"/>
        <v>3.7285334483006395E-2</v>
      </c>
      <c r="LP212" s="144">
        <f t="shared" si="164"/>
        <v>1.2247135100159011E-3</v>
      </c>
      <c r="LQ212" s="144">
        <f t="shared" si="164"/>
        <v>0</v>
      </c>
      <c r="LR212" s="144">
        <f t="shared" si="164"/>
        <v>4.5286173665828128E-2</v>
      </c>
      <c r="LS212" s="144">
        <f t="shared" si="164"/>
        <v>0</v>
      </c>
      <c r="LT212" s="144">
        <f t="shared" si="164"/>
        <v>1.704139478811572E-2</v>
      </c>
      <c r="LU212" s="144">
        <f t="shared" si="164"/>
        <v>2.519179572282482E-2</v>
      </c>
      <c r="LV212" s="144">
        <f t="shared" si="164"/>
        <v>0</v>
      </c>
      <c r="LW212" s="144">
        <f t="shared" si="164"/>
        <v>0</v>
      </c>
      <c r="LX212" s="144">
        <f t="shared" si="164"/>
        <v>6.5207852948589884E-2</v>
      </c>
      <c r="LY212" s="144">
        <f t="shared" si="164"/>
        <v>7.0975029928186481E-2</v>
      </c>
      <c r="LZ212" s="144">
        <f t="shared" si="164"/>
        <v>9.9462040145047569E-3</v>
      </c>
      <c r="MA212" s="144">
        <f t="shared" si="164"/>
        <v>1.3109777417616547E-2</v>
      </c>
      <c r="MB212" s="144">
        <f t="shared" si="164"/>
        <v>0</v>
      </c>
      <c r="MC212" s="144">
        <f t="shared" si="164"/>
        <v>5.9519867330368051E-3</v>
      </c>
      <c r="MD212" s="144">
        <f t="shared" si="164"/>
        <v>4.7252243414116915E-3</v>
      </c>
      <c r="ME212" s="144">
        <f t="shared" si="164"/>
        <v>4.1845883592494387E-3</v>
      </c>
      <c r="MF212" s="144">
        <f t="shared" si="164"/>
        <v>0</v>
      </c>
      <c r="MG212" s="144">
        <f t="shared" si="164"/>
        <v>5.7682068271904397E-4</v>
      </c>
      <c r="MH212" s="144">
        <f t="shared" si="164"/>
        <v>0</v>
      </c>
      <c r="MI212" s="144">
        <f t="shared" si="164"/>
        <v>3.1885286412974445E-2</v>
      </c>
      <c r="MJ212" s="144">
        <f t="shared" si="164"/>
        <v>0</v>
      </c>
      <c r="MK212" s="144">
        <f t="shared" si="164"/>
        <v>0</v>
      </c>
      <c r="ML212" s="144">
        <f t="shared" si="164"/>
        <v>2.668888856792448E-4</v>
      </c>
      <c r="MM212" s="144">
        <f t="shared" si="164"/>
        <v>1.8738503418910223E-2</v>
      </c>
      <c r="MN212" s="144">
        <f t="shared" si="164"/>
        <v>8.7430730260342707E-3</v>
      </c>
      <c r="MO212" s="144">
        <f t="shared" si="164"/>
        <v>0</v>
      </c>
      <c r="MP212" s="144">
        <f t="shared" si="164"/>
        <v>0</v>
      </c>
      <c r="MQ212" s="144">
        <f t="shared" si="164"/>
        <v>3.9449289333484107E-2</v>
      </c>
      <c r="MR212" s="144">
        <f t="shared" si="164"/>
        <v>0</v>
      </c>
      <c r="MS212" s="144">
        <f t="shared" si="164"/>
        <v>1.0666608946921282E-3</v>
      </c>
      <c r="MT212" s="144">
        <f t="shared" si="164"/>
        <v>9.4405513896031132E-4</v>
      </c>
      <c r="MU212" s="144">
        <f t="shared" si="164"/>
        <v>6.4260409770906093E-2</v>
      </c>
      <c r="MV212" s="144">
        <f t="shared" si="164"/>
        <v>8.6706724745549447E-3</v>
      </c>
      <c r="MW212" s="144">
        <f t="shared" si="164"/>
        <v>5.5158194424205055E-3</v>
      </c>
      <c r="MX212" s="144">
        <f t="shared" si="164"/>
        <v>3.8338864443191893E-2</v>
      </c>
      <c r="MY212" s="144">
        <f t="shared" si="164"/>
        <v>0</v>
      </c>
      <c r="MZ212" s="144">
        <f t="shared" si="164"/>
        <v>0</v>
      </c>
      <c r="NA212" s="144">
        <f t="shared" si="164"/>
        <v>0</v>
      </c>
      <c r="NB212" s="144">
        <f t="shared" si="164"/>
        <v>0</v>
      </c>
      <c r="NC212" s="144">
        <f t="shared" si="164"/>
        <v>0</v>
      </c>
      <c r="ND212" s="144">
        <f t="shared" si="164"/>
        <v>7.6134088748386493E-4</v>
      </c>
      <c r="NE212" s="144">
        <f t="shared" si="164"/>
        <v>0</v>
      </c>
      <c r="NF212" s="144">
        <f t="shared" si="164"/>
        <v>1.1982188955014992E-3</v>
      </c>
      <c r="NG212" s="144">
        <f t="shared" si="164"/>
        <v>6.9226665315298197E-2</v>
      </c>
      <c r="NH212" s="144">
        <f t="shared" si="164"/>
        <v>0</v>
      </c>
      <c r="NI212" s="144">
        <f t="shared" si="164"/>
        <v>1.6170355890041128E-2</v>
      </c>
      <c r="NJ212" s="144">
        <f t="shared" si="164"/>
        <v>7.4187527681617571E-2</v>
      </c>
      <c r="NK212" s="144">
        <f t="shared" si="164"/>
        <v>7.5165486737372791E-2</v>
      </c>
      <c r="NL212" s="144">
        <f t="shared" si="164"/>
        <v>0</v>
      </c>
      <c r="NM212" s="144">
        <f t="shared" si="164"/>
        <v>3.6855492386007348E-2</v>
      </c>
      <c r="NN212" s="144">
        <f t="shared" si="164"/>
        <v>5.045478386572682E-2</v>
      </c>
      <c r="NO212" s="144">
        <f t="shared" si="164"/>
        <v>6.5222728084270666E-3</v>
      </c>
      <c r="NP212" s="144">
        <f t="shared" si="164"/>
        <v>5.3384030266408491E-2</v>
      </c>
      <c r="NQ212" s="144">
        <f t="shared" si="164"/>
        <v>2.8579058946250901E-2</v>
      </c>
      <c r="NR212" s="144">
        <f t="shared" si="164"/>
        <v>4.089076097662723E-3</v>
      </c>
      <c r="NS212" s="144">
        <f t="shared" si="164"/>
        <v>0</v>
      </c>
      <c r="NT212" s="144">
        <f t="shared" si="164"/>
        <v>0</v>
      </c>
      <c r="NU212" s="144">
        <f t="shared" si="164"/>
        <v>5.9818299888432045E-3</v>
      </c>
      <c r="NV212" s="144">
        <f t="shared" si="164"/>
        <v>7.1369245141954566E-4</v>
      </c>
      <c r="NW212" s="144">
        <f t="shared" ref="NW212:OU212" si="165">NW50/NW166</f>
        <v>0</v>
      </c>
      <c r="NX212" s="144">
        <f t="shared" si="165"/>
        <v>2.3024345894990178E-4</v>
      </c>
      <c r="NY212" s="144">
        <f t="shared" si="165"/>
        <v>1.9052492660723425E-2</v>
      </c>
      <c r="NZ212" s="144">
        <f t="shared" si="165"/>
        <v>0</v>
      </c>
      <c r="OA212" s="144">
        <f t="shared" si="165"/>
        <v>1.1996909504863184E-2</v>
      </c>
      <c r="OB212" s="144">
        <f t="shared" si="165"/>
        <v>2.095973953879374E-2</v>
      </c>
      <c r="OC212" s="144">
        <f t="shared" si="165"/>
        <v>2.8131957845268018E-2</v>
      </c>
      <c r="OD212" s="144">
        <f t="shared" si="165"/>
        <v>6.0861892231768272E-2</v>
      </c>
      <c r="OE212" s="144">
        <f t="shared" si="165"/>
        <v>0</v>
      </c>
      <c r="OF212" s="144">
        <f t="shared" si="165"/>
        <v>0</v>
      </c>
      <c r="OG212" s="144">
        <f t="shared" si="165"/>
        <v>3.4025040266057022E-3</v>
      </c>
      <c r="OH212" s="144">
        <f t="shared" si="165"/>
        <v>2.6572611932977084E-2</v>
      </c>
      <c r="OI212" s="144">
        <f t="shared" si="165"/>
        <v>1.0681557242823851E-2</v>
      </c>
      <c r="OJ212" s="144">
        <f t="shared" si="165"/>
        <v>6.305252031989142E-2</v>
      </c>
      <c r="OK212" s="144">
        <f t="shared" si="165"/>
        <v>0</v>
      </c>
      <c r="OL212" s="144">
        <f t="shared" si="165"/>
        <v>4.8956782703528871E-2</v>
      </c>
      <c r="OM212" s="144">
        <f t="shared" si="165"/>
        <v>3.5062195176373268E-2</v>
      </c>
      <c r="ON212" s="144">
        <f t="shared" si="165"/>
        <v>0</v>
      </c>
      <c r="OO212" s="144">
        <f t="shared" si="165"/>
        <v>4.3379087395601333E-3</v>
      </c>
      <c r="OP212" s="144">
        <f t="shared" si="165"/>
        <v>0</v>
      </c>
      <c r="OQ212" s="144">
        <f t="shared" si="165"/>
        <v>2.1858521009349673E-2</v>
      </c>
      <c r="OR212" s="144">
        <f t="shared" si="165"/>
        <v>5.0086644569888678E-2</v>
      </c>
      <c r="OS212" s="144">
        <f t="shared" si="165"/>
        <v>3.8709054833091635E-3</v>
      </c>
      <c r="OT212" s="144">
        <f t="shared" si="165"/>
        <v>0</v>
      </c>
      <c r="OU212" s="144">
        <f t="shared" si="165"/>
        <v>3.8096240173210905E-3</v>
      </c>
      <c r="OV212" s="176"/>
      <c r="OW212" s="144">
        <f t="shared" ref="OW212" si="166">OW50/OW166</f>
        <v>1.2510771242762104E-2</v>
      </c>
      <c r="OX212" s="6"/>
      <c r="OY212" s="153"/>
      <c r="OZ212" s="6"/>
      <c r="PA212" s="146"/>
      <c r="PB212" s="146"/>
      <c r="PC212" s="146"/>
      <c r="PD212" s="146"/>
      <c r="PE212" s="146"/>
      <c r="PF212" s="146"/>
      <c r="PG212" s="146"/>
      <c r="PH212" s="146"/>
      <c r="PI212" s="146"/>
      <c r="PJ212" s="146"/>
      <c r="PK212" s="146"/>
      <c r="PL212" s="146"/>
      <c r="PM212" s="146"/>
      <c r="PN212" s="146"/>
      <c r="PO212" s="146"/>
      <c r="PP212" s="146"/>
      <c r="PQ212" s="146"/>
      <c r="PR212" s="146"/>
      <c r="PS212" s="146"/>
      <c r="PT212" s="146"/>
      <c r="PU212" s="146"/>
    </row>
    <row r="213" spans="1:437" ht="17">
      <c r="A213" s="88" t="s">
        <v>1337</v>
      </c>
      <c r="B213" s="64">
        <f>B31+B32</f>
        <v>0</v>
      </c>
      <c r="C213" s="64">
        <f t="shared" ref="C213:BN213" si="167">C31+C32</f>
        <v>0</v>
      </c>
      <c r="D213" s="64">
        <f t="shared" si="167"/>
        <v>0</v>
      </c>
      <c r="E213" s="64">
        <f t="shared" si="167"/>
        <v>0</v>
      </c>
      <c r="F213" s="64">
        <f t="shared" si="167"/>
        <v>0</v>
      </c>
      <c r="G213" s="64">
        <f t="shared" si="167"/>
        <v>29063</v>
      </c>
      <c r="H213" s="64">
        <f t="shared" si="167"/>
        <v>58618</v>
      </c>
      <c r="I213" s="64">
        <f t="shared" si="167"/>
        <v>17713</v>
      </c>
      <c r="J213" s="64">
        <f t="shared" si="167"/>
        <v>0</v>
      </c>
      <c r="K213" s="64">
        <f t="shared" si="167"/>
        <v>0</v>
      </c>
      <c r="L213" s="64">
        <f t="shared" si="167"/>
        <v>8896</v>
      </c>
      <c r="M213" s="64">
        <f t="shared" si="167"/>
        <v>24837</v>
      </c>
      <c r="N213" s="64">
        <f t="shared" si="167"/>
        <v>0</v>
      </c>
      <c r="O213" s="64">
        <f t="shared" si="167"/>
        <v>0</v>
      </c>
      <c r="P213" s="64">
        <f t="shared" si="167"/>
        <v>0</v>
      </c>
      <c r="Q213" s="64">
        <f t="shared" si="167"/>
        <v>0</v>
      </c>
      <c r="R213" s="64">
        <f t="shared" si="167"/>
        <v>50960</v>
      </c>
      <c r="S213" s="64">
        <f t="shared" si="167"/>
        <v>12859</v>
      </c>
      <c r="T213" s="64">
        <f t="shared" si="167"/>
        <v>6963</v>
      </c>
      <c r="U213" s="64">
        <f t="shared" si="167"/>
        <v>9882</v>
      </c>
      <c r="V213" s="64">
        <f t="shared" si="167"/>
        <v>19280</v>
      </c>
      <c r="W213" s="64">
        <f t="shared" si="167"/>
        <v>149</v>
      </c>
      <c r="X213" s="64">
        <f t="shared" si="167"/>
        <v>0</v>
      </c>
      <c r="Y213" s="64">
        <f t="shared" si="167"/>
        <v>40</v>
      </c>
      <c r="Z213" s="64">
        <f t="shared" si="167"/>
        <v>90774</v>
      </c>
      <c r="AA213" s="64">
        <f t="shared" si="167"/>
        <v>35232</v>
      </c>
      <c r="AB213" s="64">
        <f t="shared" si="167"/>
        <v>0</v>
      </c>
      <c r="AC213" s="64">
        <f t="shared" si="167"/>
        <v>32842</v>
      </c>
      <c r="AD213" s="64">
        <f t="shared" si="167"/>
        <v>584901</v>
      </c>
      <c r="AE213" s="64">
        <f t="shared" si="167"/>
        <v>41360</v>
      </c>
      <c r="AF213" s="64">
        <f t="shared" si="167"/>
        <v>856</v>
      </c>
      <c r="AG213" s="64">
        <f t="shared" si="167"/>
        <v>273461</v>
      </c>
      <c r="AH213" s="64">
        <f t="shared" si="167"/>
        <v>81849</v>
      </c>
      <c r="AI213" s="64">
        <f t="shared" si="167"/>
        <v>102517</v>
      </c>
      <c r="AJ213" s="64">
        <f t="shared" si="167"/>
        <v>150924</v>
      </c>
      <c r="AK213" s="64">
        <f t="shared" si="167"/>
        <v>65990</v>
      </c>
      <c r="AL213" s="64">
        <f t="shared" si="167"/>
        <v>98233</v>
      </c>
      <c r="AM213" s="64">
        <f t="shared" si="167"/>
        <v>168847</v>
      </c>
      <c r="AN213" s="64">
        <f t="shared" si="167"/>
        <v>227652</v>
      </c>
      <c r="AO213" s="64">
        <f t="shared" si="167"/>
        <v>77218</v>
      </c>
      <c r="AP213" s="64">
        <f t="shared" si="167"/>
        <v>46111</v>
      </c>
      <c r="AQ213" s="64">
        <f t="shared" si="167"/>
        <v>192389</v>
      </c>
      <c r="AR213" s="64">
        <f t="shared" si="167"/>
        <v>284656</v>
      </c>
      <c r="AS213" s="64">
        <f t="shared" si="167"/>
        <v>195386</v>
      </c>
      <c r="AT213" s="64">
        <f t="shared" si="167"/>
        <v>471707</v>
      </c>
      <c r="AU213" s="64">
        <f t="shared" si="167"/>
        <v>292701</v>
      </c>
      <c r="AV213" s="64">
        <f t="shared" si="167"/>
        <v>177405</v>
      </c>
      <c r="AW213" s="64">
        <f t="shared" si="167"/>
        <v>163794</v>
      </c>
      <c r="AX213" s="64">
        <f t="shared" si="167"/>
        <v>215627</v>
      </c>
      <c r="AY213" s="64">
        <f t="shared" si="167"/>
        <v>508029</v>
      </c>
      <c r="AZ213" s="64">
        <f t="shared" si="167"/>
        <v>415506</v>
      </c>
      <c r="BA213" s="64">
        <f t="shared" si="167"/>
        <v>361088</v>
      </c>
      <c r="BB213" s="64">
        <f t="shared" si="167"/>
        <v>0</v>
      </c>
      <c r="BC213" s="64">
        <f t="shared" si="167"/>
        <v>0</v>
      </c>
      <c r="BD213" s="64">
        <f t="shared" si="167"/>
        <v>0</v>
      </c>
      <c r="BE213" s="64">
        <f t="shared" si="167"/>
        <v>0</v>
      </c>
      <c r="BF213" s="64">
        <f t="shared" si="167"/>
        <v>0</v>
      </c>
      <c r="BG213" s="64">
        <f t="shared" si="167"/>
        <v>0</v>
      </c>
      <c r="BH213" s="64">
        <f t="shared" si="167"/>
        <v>17133</v>
      </c>
      <c r="BI213" s="64">
        <f t="shared" si="167"/>
        <v>0</v>
      </c>
      <c r="BJ213" s="64">
        <f t="shared" si="167"/>
        <v>2096</v>
      </c>
      <c r="BK213" s="64">
        <f t="shared" si="167"/>
        <v>0</v>
      </c>
      <c r="BL213" s="64">
        <f t="shared" si="167"/>
        <v>0</v>
      </c>
      <c r="BM213" s="64">
        <f t="shared" si="167"/>
        <v>0</v>
      </c>
      <c r="BN213" s="64">
        <f t="shared" si="167"/>
        <v>0</v>
      </c>
      <c r="BO213" s="64">
        <f t="shared" ref="BO213:DZ213" si="168">BO31+BO32</f>
        <v>146216</v>
      </c>
      <c r="BP213" s="64">
        <f t="shared" si="168"/>
        <v>0</v>
      </c>
      <c r="BQ213" s="64">
        <f t="shared" si="168"/>
        <v>0</v>
      </c>
      <c r="BR213" s="64">
        <f t="shared" si="168"/>
        <v>0</v>
      </c>
      <c r="BS213" s="64">
        <f t="shared" si="168"/>
        <v>0</v>
      </c>
      <c r="BT213" s="64">
        <f t="shared" si="168"/>
        <v>0</v>
      </c>
      <c r="BU213" s="64">
        <f t="shared" si="168"/>
        <v>0</v>
      </c>
      <c r="BV213" s="64">
        <f t="shared" si="168"/>
        <v>0</v>
      </c>
      <c r="BW213" s="64">
        <f t="shared" si="168"/>
        <v>0</v>
      </c>
      <c r="BX213" s="64">
        <f t="shared" si="168"/>
        <v>0</v>
      </c>
      <c r="BY213" s="64">
        <f t="shared" si="168"/>
        <v>0</v>
      </c>
      <c r="BZ213" s="64">
        <f t="shared" si="168"/>
        <v>0</v>
      </c>
      <c r="CA213" s="64">
        <f t="shared" si="168"/>
        <v>0</v>
      </c>
      <c r="CB213" s="64">
        <f t="shared" si="168"/>
        <v>0</v>
      </c>
      <c r="CC213" s="64">
        <f t="shared" si="168"/>
        <v>41735</v>
      </c>
      <c r="CD213" s="64">
        <f t="shared" si="168"/>
        <v>0</v>
      </c>
      <c r="CE213" s="64">
        <f t="shared" si="168"/>
        <v>87091</v>
      </c>
      <c r="CF213" s="64">
        <f t="shared" si="168"/>
        <v>79215</v>
      </c>
      <c r="CG213" s="64">
        <f t="shared" si="168"/>
        <v>87061</v>
      </c>
      <c r="CH213" s="64">
        <f t="shared" si="168"/>
        <v>101643</v>
      </c>
      <c r="CI213" s="64">
        <f t="shared" si="168"/>
        <v>47938</v>
      </c>
      <c r="CJ213" s="64">
        <f t="shared" si="168"/>
        <v>54939</v>
      </c>
      <c r="CK213" s="64">
        <f t="shared" si="168"/>
        <v>46120</v>
      </c>
      <c r="CL213" s="64">
        <f t="shared" si="168"/>
        <v>91663</v>
      </c>
      <c r="CM213" s="64">
        <f t="shared" si="168"/>
        <v>98999</v>
      </c>
      <c r="CN213" s="64">
        <f t="shared" si="168"/>
        <v>41025</v>
      </c>
      <c r="CO213" s="64">
        <f t="shared" si="168"/>
        <v>47776</v>
      </c>
      <c r="CP213" s="64">
        <f t="shared" si="168"/>
        <v>45354</v>
      </c>
      <c r="CQ213" s="64">
        <f t="shared" si="168"/>
        <v>50554</v>
      </c>
      <c r="CR213" s="64">
        <f t="shared" si="168"/>
        <v>57567</v>
      </c>
      <c r="CS213" s="64">
        <f t="shared" si="168"/>
        <v>28909</v>
      </c>
      <c r="CT213" s="64">
        <f t="shared" si="168"/>
        <v>70653</v>
      </c>
      <c r="CU213" s="64">
        <f t="shared" si="168"/>
        <v>42277</v>
      </c>
      <c r="CV213" s="64">
        <f t="shared" si="168"/>
        <v>57483</v>
      </c>
      <c r="CW213" s="64">
        <f t="shared" si="168"/>
        <v>46259</v>
      </c>
      <c r="CX213" s="64">
        <f t="shared" si="168"/>
        <v>49069</v>
      </c>
      <c r="CY213" s="64">
        <f t="shared" si="168"/>
        <v>18180</v>
      </c>
      <c r="CZ213" s="64">
        <f t="shared" si="168"/>
        <v>2901</v>
      </c>
      <c r="DA213" s="64">
        <f t="shared" si="168"/>
        <v>47017</v>
      </c>
      <c r="DB213" s="64">
        <f t="shared" si="168"/>
        <v>36450</v>
      </c>
      <c r="DC213" s="64">
        <f t="shared" si="168"/>
        <v>34210</v>
      </c>
      <c r="DD213" s="64">
        <f t="shared" si="168"/>
        <v>89256</v>
      </c>
      <c r="DE213" s="64">
        <f t="shared" si="168"/>
        <v>407456</v>
      </c>
      <c r="DF213" s="64">
        <f t="shared" si="168"/>
        <v>0</v>
      </c>
      <c r="DG213" s="64">
        <f t="shared" si="168"/>
        <v>0</v>
      </c>
      <c r="DH213" s="64">
        <f t="shared" si="168"/>
        <v>17310</v>
      </c>
      <c r="DI213" s="64">
        <f t="shared" si="168"/>
        <v>14505</v>
      </c>
      <c r="DJ213" s="64">
        <f t="shared" si="168"/>
        <v>0</v>
      </c>
      <c r="DK213" s="64">
        <f t="shared" si="168"/>
        <v>444981</v>
      </c>
      <c r="DL213" s="64">
        <f t="shared" si="168"/>
        <v>0</v>
      </c>
      <c r="DM213" s="64">
        <f t="shared" si="168"/>
        <v>0</v>
      </c>
      <c r="DN213" s="64">
        <f t="shared" si="168"/>
        <v>39373</v>
      </c>
      <c r="DO213" s="64">
        <f t="shared" si="168"/>
        <v>0</v>
      </c>
      <c r="DP213" s="64">
        <f t="shared" si="168"/>
        <v>88218</v>
      </c>
      <c r="DQ213" s="64">
        <f t="shared" si="168"/>
        <v>0</v>
      </c>
      <c r="DR213" s="64">
        <f t="shared" si="168"/>
        <v>0</v>
      </c>
      <c r="DS213" s="64">
        <f t="shared" si="168"/>
        <v>47</v>
      </c>
      <c r="DT213" s="64">
        <f t="shared" si="168"/>
        <v>5119</v>
      </c>
      <c r="DU213" s="64">
        <f t="shared" si="168"/>
        <v>0</v>
      </c>
      <c r="DV213" s="64">
        <f t="shared" si="168"/>
        <v>0</v>
      </c>
      <c r="DW213" s="64">
        <f t="shared" si="168"/>
        <v>64031</v>
      </c>
      <c r="DX213" s="64">
        <f t="shared" si="168"/>
        <v>0</v>
      </c>
      <c r="DY213" s="64">
        <f t="shared" si="168"/>
        <v>15210</v>
      </c>
      <c r="DZ213" s="64">
        <f t="shared" si="168"/>
        <v>0</v>
      </c>
      <c r="EA213" s="64">
        <f t="shared" ref="EA213:GL213" si="169">EA31+EA32</f>
        <v>11607</v>
      </c>
      <c r="EB213" s="64">
        <f t="shared" si="169"/>
        <v>0</v>
      </c>
      <c r="EC213" s="64">
        <f t="shared" si="169"/>
        <v>0</v>
      </c>
      <c r="ED213" s="64">
        <f t="shared" si="169"/>
        <v>1430</v>
      </c>
      <c r="EE213" s="64">
        <f t="shared" si="169"/>
        <v>0</v>
      </c>
      <c r="EF213" s="64">
        <f t="shared" si="169"/>
        <v>0</v>
      </c>
      <c r="EG213" s="64">
        <f t="shared" si="169"/>
        <v>0</v>
      </c>
      <c r="EH213" s="64">
        <f t="shared" si="169"/>
        <v>3017</v>
      </c>
      <c r="EI213" s="64">
        <f t="shared" si="169"/>
        <v>0</v>
      </c>
      <c r="EJ213" s="64">
        <f t="shared" si="169"/>
        <v>441</v>
      </c>
      <c r="EK213" s="64">
        <f t="shared" si="169"/>
        <v>0</v>
      </c>
      <c r="EL213" s="64">
        <f t="shared" si="169"/>
        <v>0</v>
      </c>
      <c r="EM213" s="64">
        <f t="shared" si="169"/>
        <v>0</v>
      </c>
      <c r="EN213" s="64">
        <f t="shared" si="169"/>
        <v>85350</v>
      </c>
      <c r="EO213" s="64">
        <f t="shared" si="169"/>
        <v>117103</v>
      </c>
      <c r="EP213" s="64">
        <f t="shared" si="169"/>
        <v>15912</v>
      </c>
      <c r="EQ213" s="64">
        <f t="shared" si="169"/>
        <v>5460</v>
      </c>
      <c r="ER213" s="64">
        <f t="shared" si="169"/>
        <v>5708</v>
      </c>
      <c r="ES213" s="64">
        <f t="shared" si="169"/>
        <v>19147</v>
      </c>
      <c r="ET213" s="64">
        <f t="shared" si="169"/>
        <v>178891</v>
      </c>
      <c r="EU213" s="64">
        <f t="shared" si="169"/>
        <v>0</v>
      </c>
      <c r="EV213" s="64">
        <f t="shared" si="169"/>
        <v>0</v>
      </c>
      <c r="EW213" s="64">
        <f t="shared" si="169"/>
        <v>22578</v>
      </c>
      <c r="EX213" s="64">
        <f t="shared" si="169"/>
        <v>0</v>
      </c>
      <c r="EY213" s="64">
        <f t="shared" si="169"/>
        <v>14541</v>
      </c>
      <c r="EZ213" s="64">
        <f t="shared" si="169"/>
        <v>0</v>
      </c>
      <c r="FA213" s="64">
        <f t="shared" si="169"/>
        <v>0</v>
      </c>
      <c r="FB213" s="64">
        <f t="shared" si="169"/>
        <v>1031</v>
      </c>
      <c r="FC213" s="64">
        <f t="shared" si="169"/>
        <v>3203</v>
      </c>
      <c r="FD213" s="64">
        <f t="shared" si="169"/>
        <v>0</v>
      </c>
      <c r="FE213" s="64">
        <f t="shared" si="169"/>
        <v>30068</v>
      </c>
      <c r="FF213" s="64">
        <f t="shared" si="169"/>
        <v>0</v>
      </c>
      <c r="FG213" s="64">
        <f t="shared" si="169"/>
        <v>0</v>
      </c>
      <c r="FH213" s="64">
        <f t="shared" si="169"/>
        <v>13024</v>
      </c>
      <c r="FI213" s="64">
        <f t="shared" si="169"/>
        <v>8225</v>
      </c>
      <c r="FJ213" s="64">
        <f t="shared" si="169"/>
        <v>14800</v>
      </c>
      <c r="FK213" s="64">
        <f t="shared" si="169"/>
        <v>49992</v>
      </c>
      <c r="FL213" s="64">
        <f t="shared" si="169"/>
        <v>18</v>
      </c>
      <c r="FM213" s="64">
        <f t="shared" si="169"/>
        <v>544</v>
      </c>
      <c r="FN213" s="64">
        <f t="shared" si="169"/>
        <v>1350</v>
      </c>
      <c r="FO213" s="64">
        <f t="shared" si="169"/>
        <v>109209</v>
      </c>
      <c r="FP213" s="64">
        <f t="shared" si="169"/>
        <v>103544</v>
      </c>
      <c r="FQ213" s="64">
        <f t="shared" si="169"/>
        <v>61</v>
      </c>
      <c r="FR213" s="64">
        <f t="shared" si="169"/>
        <v>6226</v>
      </c>
      <c r="FS213" s="64">
        <f t="shared" si="169"/>
        <v>0</v>
      </c>
      <c r="FT213" s="64">
        <f t="shared" si="169"/>
        <v>0</v>
      </c>
      <c r="FU213" s="64">
        <f t="shared" si="169"/>
        <v>0</v>
      </c>
      <c r="FV213" s="64">
        <f t="shared" si="169"/>
        <v>575546</v>
      </c>
      <c r="FW213" s="64">
        <f t="shared" si="169"/>
        <v>81891</v>
      </c>
      <c r="FX213" s="64">
        <f t="shared" si="169"/>
        <v>0</v>
      </c>
      <c r="FY213" s="64">
        <f t="shared" si="169"/>
        <v>0</v>
      </c>
      <c r="FZ213" s="64">
        <f t="shared" si="169"/>
        <v>0</v>
      </c>
      <c r="GA213" s="64">
        <f t="shared" si="169"/>
        <v>41932</v>
      </c>
      <c r="GB213" s="64">
        <f t="shared" si="169"/>
        <v>0</v>
      </c>
      <c r="GC213" s="64">
        <f t="shared" si="169"/>
        <v>0</v>
      </c>
      <c r="GD213" s="64">
        <f t="shared" si="169"/>
        <v>0</v>
      </c>
      <c r="GE213" s="64">
        <f t="shared" si="169"/>
        <v>0</v>
      </c>
      <c r="GF213" s="64">
        <f t="shared" si="169"/>
        <v>109030</v>
      </c>
      <c r="GG213" s="64">
        <f t="shared" si="169"/>
        <v>34769</v>
      </c>
      <c r="GH213" s="64">
        <f t="shared" si="169"/>
        <v>31301</v>
      </c>
      <c r="GI213" s="64">
        <f t="shared" si="169"/>
        <v>0</v>
      </c>
      <c r="GJ213" s="64">
        <f t="shared" si="169"/>
        <v>0</v>
      </c>
      <c r="GK213" s="64">
        <f t="shared" si="169"/>
        <v>0</v>
      </c>
      <c r="GL213" s="64">
        <f t="shared" si="169"/>
        <v>44643</v>
      </c>
      <c r="GM213" s="64">
        <f t="shared" ref="GM213:IX213" si="170">GM31+GM32</f>
        <v>0</v>
      </c>
      <c r="GN213" s="64">
        <f t="shared" si="170"/>
        <v>0</v>
      </c>
      <c r="GO213" s="64">
        <f t="shared" si="170"/>
        <v>0</v>
      </c>
      <c r="GP213" s="64">
        <f t="shared" si="170"/>
        <v>0</v>
      </c>
      <c r="GQ213" s="64">
        <f t="shared" si="170"/>
        <v>0</v>
      </c>
      <c r="GR213" s="64">
        <f t="shared" si="170"/>
        <v>220</v>
      </c>
      <c r="GS213" s="64">
        <f t="shared" si="170"/>
        <v>15398</v>
      </c>
      <c r="GT213" s="64">
        <f t="shared" si="170"/>
        <v>0</v>
      </c>
      <c r="GU213" s="64">
        <f t="shared" si="170"/>
        <v>36826</v>
      </c>
      <c r="GV213" s="64">
        <f t="shared" si="170"/>
        <v>0</v>
      </c>
      <c r="GW213" s="64">
        <f t="shared" si="170"/>
        <v>0</v>
      </c>
      <c r="GX213" s="64">
        <f t="shared" si="170"/>
        <v>133068</v>
      </c>
      <c r="GY213" s="64">
        <f t="shared" si="170"/>
        <v>108253</v>
      </c>
      <c r="GZ213" s="64">
        <f t="shared" si="170"/>
        <v>179537</v>
      </c>
      <c r="HA213" s="64">
        <f t="shared" si="170"/>
        <v>0</v>
      </c>
      <c r="HB213" s="64">
        <f t="shared" si="170"/>
        <v>141326</v>
      </c>
      <c r="HC213" s="64">
        <f t="shared" si="170"/>
        <v>0</v>
      </c>
      <c r="HD213" s="64">
        <f t="shared" si="170"/>
        <v>0</v>
      </c>
      <c r="HE213" s="64">
        <f t="shared" si="170"/>
        <v>390851</v>
      </c>
      <c r="HF213" s="64">
        <f t="shared" si="170"/>
        <v>43261</v>
      </c>
      <c r="HG213" s="64">
        <f t="shared" si="170"/>
        <v>0</v>
      </c>
      <c r="HH213" s="64">
        <f t="shared" si="170"/>
        <v>0</v>
      </c>
      <c r="HI213" s="64">
        <f t="shared" si="170"/>
        <v>6212</v>
      </c>
      <c r="HJ213" s="64">
        <f t="shared" si="170"/>
        <v>12284</v>
      </c>
      <c r="HK213" s="64">
        <f t="shared" si="170"/>
        <v>27950</v>
      </c>
      <c r="HL213" s="64">
        <f t="shared" si="170"/>
        <v>0</v>
      </c>
      <c r="HM213" s="64">
        <f t="shared" si="170"/>
        <v>0</v>
      </c>
      <c r="HN213" s="64">
        <f t="shared" si="170"/>
        <v>0</v>
      </c>
      <c r="HO213" s="64">
        <f t="shared" si="170"/>
        <v>3114</v>
      </c>
      <c r="HP213" s="64">
        <f t="shared" si="170"/>
        <v>0</v>
      </c>
      <c r="HQ213" s="64">
        <f t="shared" si="170"/>
        <v>15065</v>
      </c>
      <c r="HR213" s="64">
        <f t="shared" si="170"/>
        <v>0</v>
      </c>
      <c r="HS213" s="64">
        <f t="shared" si="170"/>
        <v>47184</v>
      </c>
      <c r="HT213" s="64">
        <f t="shared" si="170"/>
        <v>119220</v>
      </c>
      <c r="HU213" s="64">
        <f t="shared" si="170"/>
        <v>100972</v>
      </c>
      <c r="HV213" s="64">
        <f t="shared" si="170"/>
        <v>175142</v>
      </c>
      <c r="HW213" s="64">
        <f t="shared" si="170"/>
        <v>5912</v>
      </c>
      <c r="HX213" s="64">
        <f t="shared" si="170"/>
        <v>18655</v>
      </c>
      <c r="HY213" s="64">
        <f t="shared" si="170"/>
        <v>6106</v>
      </c>
      <c r="HZ213" s="64">
        <f t="shared" si="170"/>
        <v>8136</v>
      </c>
      <c r="IA213" s="64">
        <f t="shared" si="170"/>
        <v>0</v>
      </c>
      <c r="IB213" s="64">
        <f t="shared" si="170"/>
        <v>0</v>
      </c>
      <c r="IC213" s="64">
        <f t="shared" si="170"/>
        <v>694</v>
      </c>
      <c r="ID213" s="64">
        <f t="shared" si="170"/>
        <v>0</v>
      </c>
      <c r="IE213" s="64">
        <f t="shared" si="170"/>
        <v>0</v>
      </c>
      <c r="IF213" s="64">
        <f t="shared" si="170"/>
        <v>99703</v>
      </c>
      <c r="IG213" s="64">
        <f t="shared" si="170"/>
        <v>0</v>
      </c>
      <c r="IH213" s="64">
        <f t="shared" si="170"/>
        <v>0</v>
      </c>
      <c r="II213" s="64">
        <f t="shared" si="170"/>
        <v>0</v>
      </c>
      <c r="IJ213" s="64">
        <f t="shared" si="170"/>
        <v>129</v>
      </c>
      <c r="IK213" s="64">
        <f t="shared" si="170"/>
        <v>0</v>
      </c>
      <c r="IL213" s="64">
        <f t="shared" si="170"/>
        <v>44091</v>
      </c>
      <c r="IM213" s="64">
        <f t="shared" si="170"/>
        <v>0</v>
      </c>
      <c r="IN213" s="64">
        <f t="shared" si="170"/>
        <v>0</v>
      </c>
      <c r="IO213" s="64">
        <f t="shared" si="170"/>
        <v>0</v>
      </c>
      <c r="IP213" s="64">
        <f t="shared" si="170"/>
        <v>40963</v>
      </c>
      <c r="IQ213" s="64">
        <f t="shared" si="170"/>
        <v>43668</v>
      </c>
      <c r="IR213" s="64">
        <f t="shared" si="170"/>
        <v>0</v>
      </c>
      <c r="IS213" s="64">
        <f t="shared" si="170"/>
        <v>0</v>
      </c>
      <c r="IT213" s="64">
        <f t="shared" si="170"/>
        <v>198</v>
      </c>
      <c r="IU213" s="64">
        <f t="shared" si="170"/>
        <v>11085</v>
      </c>
      <c r="IV213" s="64">
        <f t="shared" si="170"/>
        <v>0</v>
      </c>
      <c r="IW213" s="64">
        <f t="shared" si="170"/>
        <v>603</v>
      </c>
      <c r="IX213" s="64">
        <f t="shared" si="170"/>
        <v>12239</v>
      </c>
      <c r="IY213" s="64">
        <f t="shared" ref="IY213:LJ213" si="171">IY31+IY32</f>
        <v>0</v>
      </c>
      <c r="IZ213" s="64">
        <f t="shared" si="171"/>
        <v>0</v>
      </c>
      <c r="JA213" s="64">
        <f t="shared" si="171"/>
        <v>164424</v>
      </c>
      <c r="JB213" s="64">
        <f t="shared" si="171"/>
        <v>0</v>
      </c>
      <c r="JC213" s="64">
        <f t="shared" si="171"/>
        <v>267576</v>
      </c>
      <c r="JD213" s="64">
        <f t="shared" si="171"/>
        <v>0</v>
      </c>
      <c r="JE213" s="64">
        <f t="shared" si="171"/>
        <v>206508</v>
      </c>
      <c r="JF213" s="64">
        <f t="shared" si="171"/>
        <v>117766</v>
      </c>
      <c r="JG213" s="64">
        <f t="shared" si="171"/>
        <v>31897</v>
      </c>
      <c r="JH213" s="64">
        <f t="shared" si="171"/>
        <v>0</v>
      </c>
      <c r="JI213" s="64">
        <f t="shared" si="171"/>
        <v>6913</v>
      </c>
      <c r="JJ213" s="64">
        <f t="shared" si="171"/>
        <v>4943</v>
      </c>
      <c r="JK213" s="64">
        <f t="shared" si="171"/>
        <v>4966</v>
      </c>
      <c r="JL213" s="64">
        <f t="shared" si="171"/>
        <v>1950</v>
      </c>
      <c r="JM213" s="64">
        <f t="shared" si="171"/>
        <v>4545</v>
      </c>
      <c r="JN213" s="64">
        <f t="shared" si="171"/>
        <v>5072</v>
      </c>
      <c r="JO213" s="64">
        <f t="shared" si="171"/>
        <v>5926</v>
      </c>
      <c r="JP213" s="64">
        <f t="shared" si="171"/>
        <v>2361</v>
      </c>
      <c r="JQ213" s="64">
        <f t="shared" si="171"/>
        <v>5877</v>
      </c>
      <c r="JR213" s="64">
        <f t="shared" si="171"/>
        <v>0</v>
      </c>
      <c r="JS213" s="64">
        <f t="shared" si="171"/>
        <v>5769</v>
      </c>
      <c r="JT213" s="64">
        <f t="shared" si="171"/>
        <v>4926</v>
      </c>
      <c r="JU213" s="64">
        <f t="shared" si="171"/>
        <v>6477</v>
      </c>
      <c r="JV213" s="64">
        <f t="shared" si="171"/>
        <v>3708</v>
      </c>
      <c r="JW213" s="64">
        <f t="shared" si="171"/>
        <v>38937</v>
      </c>
      <c r="JX213" s="64">
        <f t="shared" si="171"/>
        <v>0</v>
      </c>
      <c r="JY213" s="64">
        <f t="shared" si="171"/>
        <v>0</v>
      </c>
      <c r="JZ213" s="64">
        <f t="shared" si="171"/>
        <v>0</v>
      </c>
      <c r="KA213" s="64">
        <f t="shared" si="171"/>
        <v>0</v>
      </c>
      <c r="KB213" s="64">
        <f t="shared" si="171"/>
        <v>86538</v>
      </c>
      <c r="KC213" s="64">
        <f t="shared" si="171"/>
        <v>0</v>
      </c>
      <c r="KD213" s="64">
        <f t="shared" si="171"/>
        <v>4627</v>
      </c>
      <c r="KE213" s="64">
        <f t="shared" si="171"/>
        <v>0</v>
      </c>
      <c r="KF213" s="64">
        <f t="shared" si="171"/>
        <v>29931</v>
      </c>
      <c r="KG213" s="64">
        <f t="shared" si="171"/>
        <v>0</v>
      </c>
      <c r="KH213" s="64">
        <f t="shared" si="171"/>
        <v>0</v>
      </c>
      <c r="KI213" s="64">
        <f t="shared" si="171"/>
        <v>0</v>
      </c>
      <c r="KJ213" s="64">
        <f t="shared" si="171"/>
        <v>0</v>
      </c>
      <c r="KK213" s="64">
        <f t="shared" si="171"/>
        <v>0</v>
      </c>
      <c r="KL213" s="64">
        <f t="shared" si="171"/>
        <v>0</v>
      </c>
      <c r="KM213" s="64">
        <f t="shared" si="171"/>
        <v>0</v>
      </c>
      <c r="KN213" s="64">
        <f t="shared" si="171"/>
        <v>178675</v>
      </c>
      <c r="KO213" s="64">
        <f t="shared" si="171"/>
        <v>141326</v>
      </c>
      <c r="KP213" s="64">
        <f t="shared" si="171"/>
        <v>940</v>
      </c>
      <c r="KQ213" s="64">
        <f t="shared" si="171"/>
        <v>0</v>
      </c>
      <c r="KR213" s="64">
        <f t="shared" si="171"/>
        <v>0</v>
      </c>
      <c r="KS213" s="64">
        <f t="shared" si="171"/>
        <v>22883</v>
      </c>
      <c r="KT213" s="64">
        <f t="shared" si="171"/>
        <v>0</v>
      </c>
      <c r="KU213" s="64">
        <f t="shared" si="171"/>
        <v>0</v>
      </c>
      <c r="KV213" s="64">
        <f t="shared" si="171"/>
        <v>0</v>
      </c>
      <c r="KW213" s="64">
        <f t="shared" si="171"/>
        <v>103349</v>
      </c>
      <c r="KX213" s="64">
        <f t="shared" si="171"/>
        <v>0</v>
      </c>
      <c r="KY213" s="64">
        <f t="shared" si="171"/>
        <v>0</v>
      </c>
      <c r="KZ213" s="64">
        <f t="shared" si="171"/>
        <v>0</v>
      </c>
      <c r="LA213" s="64">
        <f t="shared" si="171"/>
        <v>10148</v>
      </c>
      <c r="LB213" s="64">
        <f t="shared" si="171"/>
        <v>0</v>
      </c>
      <c r="LC213" s="64">
        <f t="shared" si="171"/>
        <v>0</v>
      </c>
      <c r="LD213" s="64">
        <f t="shared" si="171"/>
        <v>0</v>
      </c>
      <c r="LE213" s="64">
        <f t="shared" si="171"/>
        <v>391068</v>
      </c>
      <c r="LF213" s="64">
        <f t="shared" si="171"/>
        <v>0</v>
      </c>
      <c r="LG213" s="64">
        <f t="shared" si="171"/>
        <v>0</v>
      </c>
      <c r="LH213" s="64">
        <f t="shared" si="171"/>
        <v>2278</v>
      </c>
      <c r="LI213" s="64">
        <f t="shared" si="171"/>
        <v>0</v>
      </c>
      <c r="LJ213" s="64">
        <f t="shared" si="171"/>
        <v>147813</v>
      </c>
      <c r="LK213" s="64">
        <f t="shared" ref="LK213:NV213" si="172">LK31+LK32</f>
        <v>0</v>
      </c>
      <c r="LL213" s="64">
        <f t="shared" si="172"/>
        <v>0</v>
      </c>
      <c r="LM213" s="64">
        <f t="shared" si="172"/>
        <v>0</v>
      </c>
      <c r="LN213" s="64">
        <f t="shared" si="172"/>
        <v>0</v>
      </c>
      <c r="LO213" s="64">
        <f t="shared" si="172"/>
        <v>10589</v>
      </c>
      <c r="LP213" s="64">
        <f t="shared" si="172"/>
        <v>448361</v>
      </c>
      <c r="LQ213" s="64">
        <f t="shared" si="172"/>
        <v>0</v>
      </c>
      <c r="LR213" s="64">
        <f t="shared" si="172"/>
        <v>0</v>
      </c>
      <c r="LS213" s="64">
        <f t="shared" si="172"/>
        <v>0</v>
      </c>
      <c r="LT213" s="64">
        <f t="shared" si="172"/>
        <v>0</v>
      </c>
      <c r="LU213" s="64">
        <f t="shared" si="172"/>
        <v>1821</v>
      </c>
      <c r="LV213" s="64">
        <f t="shared" si="172"/>
        <v>0</v>
      </c>
      <c r="LW213" s="64">
        <f t="shared" si="172"/>
        <v>1838</v>
      </c>
      <c r="LX213" s="64">
        <f t="shared" si="172"/>
        <v>4510</v>
      </c>
      <c r="LY213" s="64">
        <f t="shared" si="172"/>
        <v>2785</v>
      </c>
      <c r="LZ213" s="64">
        <f t="shared" si="172"/>
        <v>41802</v>
      </c>
      <c r="MA213" s="64">
        <f t="shared" si="172"/>
        <v>24107</v>
      </c>
      <c r="MB213" s="64">
        <f t="shared" si="172"/>
        <v>0</v>
      </c>
      <c r="MC213" s="64">
        <f t="shared" si="172"/>
        <v>0</v>
      </c>
      <c r="MD213" s="64">
        <f t="shared" si="172"/>
        <v>0</v>
      </c>
      <c r="ME213" s="64">
        <f t="shared" si="172"/>
        <v>0</v>
      </c>
      <c r="MF213" s="64">
        <f t="shared" si="172"/>
        <v>0</v>
      </c>
      <c r="MG213" s="64">
        <f t="shared" si="172"/>
        <v>96306</v>
      </c>
      <c r="MH213" s="64">
        <f t="shared" si="172"/>
        <v>0</v>
      </c>
      <c r="MI213" s="64">
        <f t="shared" si="172"/>
        <v>0</v>
      </c>
      <c r="MJ213" s="64">
        <f t="shared" si="172"/>
        <v>0</v>
      </c>
      <c r="MK213" s="64">
        <f t="shared" si="172"/>
        <v>0</v>
      </c>
      <c r="ML213" s="64">
        <f t="shared" si="172"/>
        <v>2275</v>
      </c>
      <c r="MM213" s="64">
        <f t="shared" si="172"/>
        <v>417435</v>
      </c>
      <c r="MN213" s="64">
        <f t="shared" si="172"/>
        <v>0</v>
      </c>
      <c r="MO213" s="64">
        <f t="shared" si="172"/>
        <v>0</v>
      </c>
      <c r="MP213" s="64">
        <f t="shared" si="172"/>
        <v>0</v>
      </c>
      <c r="MQ213" s="64">
        <f t="shared" si="172"/>
        <v>5433</v>
      </c>
      <c r="MR213" s="64">
        <f t="shared" si="172"/>
        <v>305</v>
      </c>
      <c r="MS213" s="64">
        <f t="shared" si="172"/>
        <v>0</v>
      </c>
      <c r="MT213" s="64">
        <f t="shared" si="172"/>
        <v>0</v>
      </c>
      <c r="MU213" s="64">
        <f t="shared" si="172"/>
        <v>2201</v>
      </c>
      <c r="MV213" s="64">
        <f t="shared" si="172"/>
        <v>35354</v>
      </c>
      <c r="MW213" s="64">
        <f t="shared" si="172"/>
        <v>0</v>
      </c>
      <c r="MX213" s="64">
        <f t="shared" si="172"/>
        <v>422</v>
      </c>
      <c r="MY213" s="64">
        <f t="shared" si="172"/>
        <v>0</v>
      </c>
      <c r="MZ213" s="64">
        <f t="shared" si="172"/>
        <v>149710</v>
      </c>
      <c r="NA213" s="64">
        <f t="shared" si="172"/>
        <v>0</v>
      </c>
      <c r="NB213" s="64">
        <f t="shared" si="172"/>
        <v>37364</v>
      </c>
      <c r="NC213" s="64">
        <f t="shared" si="172"/>
        <v>0</v>
      </c>
      <c r="ND213" s="64">
        <f t="shared" si="172"/>
        <v>668</v>
      </c>
      <c r="NE213" s="64">
        <f t="shared" si="172"/>
        <v>92494</v>
      </c>
      <c r="NF213" s="64">
        <f t="shared" si="172"/>
        <v>0</v>
      </c>
      <c r="NG213" s="64">
        <f t="shared" si="172"/>
        <v>0</v>
      </c>
      <c r="NH213" s="64">
        <f t="shared" si="172"/>
        <v>0</v>
      </c>
      <c r="NI213" s="64">
        <f t="shared" si="172"/>
        <v>52829</v>
      </c>
      <c r="NJ213" s="64">
        <f t="shared" si="172"/>
        <v>9376</v>
      </c>
      <c r="NK213" s="64">
        <f t="shared" si="172"/>
        <v>14452</v>
      </c>
      <c r="NL213" s="64">
        <f t="shared" si="172"/>
        <v>0</v>
      </c>
      <c r="NM213" s="64">
        <f t="shared" si="172"/>
        <v>5918</v>
      </c>
      <c r="NN213" s="64">
        <f t="shared" si="172"/>
        <v>5647</v>
      </c>
      <c r="NO213" s="64">
        <f t="shared" si="172"/>
        <v>1648</v>
      </c>
      <c r="NP213" s="64">
        <f t="shared" si="172"/>
        <v>0</v>
      </c>
      <c r="NQ213" s="64">
        <f t="shared" si="172"/>
        <v>38323</v>
      </c>
      <c r="NR213" s="64">
        <f t="shared" si="172"/>
        <v>0</v>
      </c>
      <c r="NS213" s="64">
        <f t="shared" si="172"/>
        <v>0</v>
      </c>
      <c r="NT213" s="64">
        <f t="shared" si="172"/>
        <v>3872</v>
      </c>
      <c r="NU213" s="64">
        <f t="shared" si="172"/>
        <v>70041</v>
      </c>
      <c r="NV213" s="64">
        <f t="shared" si="172"/>
        <v>1939</v>
      </c>
      <c r="NW213" s="64">
        <f t="shared" ref="NW213:OU213" si="173">NW31+NW32</f>
        <v>444981</v>
      </c>
      <c r="NX213" s="64">
        <f t="shared" si="173"/>
        <v>15523</v>
      </c>
      <c r="NY213" s="64">
        <f t="shared" si="173"/>
        <v>0</v>
      </c>
      <c r="NZ213" s="64">
        <f t="shared" si="173"/>
        <v>183217</v>
      </c>
      <c r="OA213" s="64">
        <f t="shared" si="173"/>
        <v>14527</v>
      </c>
      <c r="OB213" s="64">
        <f t="shared" si="173"/>
        <v>557408</v>
      </c>
      <c r="OC213" s="64">
        <f t="shared" si="173"/>
        <v>0</v>
      </c>
      <c r="OD213" s="64">
        <f t="shared" si="173"/>
        <v>0</v>
      </c>
      <c r="OE213" s="64">
        <f t="shared" si="173"/>
        <v>0</v>
      </c>
      <c r="OF213" s="64">
        <f t="shared" si="173"/>
        <v>20508</v>
      </c>
      <c r="OG213" s="64">
        <f t="shared" si="173"/>
        <v>63480</v>
      </c>
      <c r="OH213" s="64">
        <f t="shared" si="173"/>
        <v>0</v>
      </c>
      <c r="OI213" s="64">
        <f t="shared" si="173"/>
        <v>2536</v>
      </c>
      <c r="OJ213" s="64">
        <f t="shared" si="173"/>
        <v>0</v>
      </c>
      <c r="OK213" s="64">
        <f t="shared" si="173"/>
        <v>2306</v>
      </c>
      <c r="OL213" s="64">
        <f t="shared" si="173"/>
        <v>2481</v>
      </c>
      <c r="OM213" s="64">
        <f t="shared" si="173"/>
        <v>12542</v>
      </c>
      <c r="ON213" s="64">
        <f t="shared" si="173"/>
        <v>2153</v>
      </c>
      <c r="OO213" s="64">
        <f t="shared" si="173"/>
        <v>0</v>
      </c>
      <c r="OP213" s="64">
        <f t="shared" si="173"/>
        <v>0</v>
      </c>
      <c r="OQ213" s="64">
        <f t="shared" si="173"/>
        <v>0</v>
      </c>
      <c r="OR213" s="64">
        <f t="shared" si="173"/>
        <v>20673</v>
      </c>
      <c r="OS213" s="64">
        <f t="shared" si="173"/>
        <v>7156</v>
      </c>
      <c r="OT213" s="64">
        <f t="shared" si="173"/>
        <v>0</v>
      </c>
      <c r="OU213" s="64">
        <f t="shared" si="173"/>
        <v>0</v>
      </c>
      <c r="OV213" s="176"/>
      <c r="OW213" s="64">
        <f t="shared" ref="OW213" si="174">OW31+OW32</f>
        <v>16888444</v>
      </c>
      <c r="OX213" s="6"/>
      <c r="OY213" s="153"/>
      <c r="OZ213" s="6"/>
      <c r="PA213" s="146"/>
      <c r="PB213" s="146"/>
      <c r="PC213" s="146"/>
      <c r="PD213" s="146"/>
      <c r="PE213" s="146"/>
      <c r="PF213" s="146"/>
      <c r="PG213" s="146"/>
      <c r="PH213" s="146"/>
      <c r="PI213" s="146"/>
      <c r="PJ213" s="146"/>
      <c r="PK213" s="146"/>
      <c r="PL213" s="146"/>
      <c r="PM213" s="146"/>
      <c r="PN213" s="146"/>
      <c r="PO213" s="146"/>
      <c r="PP213" s="146"/>
      <c r="PQ213" s="146"/>
      <c r="PR213" s="146"/>
      <c r="PS213" s="146"/>
      <c r="PT213" s="146"/>
      <c r="PU213" s="146"/>
    </row>
    <row r="214" spans="1:437" ht="17">
      <c r="A214" s="88" t="s">
        <v>1338</v>
      </c>
      <c r="B214" s="64">
        <f>B213/B9</f>
        <v>0</v>
      </c>
      <c r="C214" s="64">
        <f t="shared" ref="C214:BN214" si="175">C213/C9</f>
        <v>0</v>
      </c>
      <c r="D214" s="64">
        <f t="shared" si="175"/>
        <v>0</v>
      </c>
      <c r="E214" s="64">
        <f t="shared" si="175"/>
        <v>0</v>
      </c>
      <c r="F214" s="64">
        <f t="shared" si="175"/>
        <v>0</v>
      </c>
      <c r="G214" s="64">
        <f t="shared" si="175"/>
        <v>27.652711703139868</v>
      </c>
      <c r="H214" s="64">
        <f t="shared" si="175"/>
        <v>96.095081967213119</v>
      </c>
      <c r="I214" s="64">
        <f t="shared" si="175"/>
        <v>135.21374045801528</v>
      </c>
      <c r="J214" s="64">
        <f t="shared" si="175"/>
        <v>0</v>
      </c>
      <c r="K214" s="64">
        <f t="shared" si="175"/>
        <v>0</v>
      </c>
      <c r="L214" s="64">
        <f t="shared" si="175"/>
        <v>24.711111111111112</v>
      </c>
      <c r="M214" s="64">
        <f t="shared" si="175"/>
        <v>55.563758389261743</v>
      </c>
      <c r="N214" s="64">
        <f t="shared" si="175"/>
        <v>0</v>
      </c>
      <c r="O214" s="64">
        <f t="shared" si="175"/>
        <v>0</v>
      </c>
      <c r="P214" s="64">
        <f t="shared" si="175"/>
        <v>0</v>
      </c>
      <c r="Q214" s="64">
        <f t="shared" si="175"/>
        <v>0</v>
      </c>
      <c r="R214" s="64">
        <f t="shared" si="175"/>
        <v>160.75709779179812</v>
      </c>
      <c r="S214" s="64">
        <f t="shared" si="175"/>
        <v>16.59225806451613</v>
      </c>
      <c r="T214" s="64">
        <f t="shared" si="175"/>
        <v>14.386363636363637</v>
      </c>
      <c r="U214" s="64">
        <f t="shared" si="175"/>
        <v>53.706521739130437</v>
      </c>
      <c r="V214" s="64">
        <f t="shared" si="175"/>
        <v>68.127208480565372</v>
      </c>
      <c r="W214" s="64">
        <f t="shared" si="175"/>
        <v>0.62343096234309625</v>
      </c>
      <c r="X214" s="64">
        <f t="shared" si="175"/>
        <v>0</v>
      </c>
      <c r="Y214" s="64">
        <f t="shared" si="175"/>
        <v>8.3333333333333329E-2</v>
      </c>
      <c r="Z214" s="64">
        <f t="shared" si="175"/>
        <v>181.9118236472946</v>
      </c>
      <c r="AA214" s="64">
        <f t="shared" si="175"/>
        <v>83.290780141843967</v>
      </c>
      <c r="AB214" s="64">
        <f t="shared" si="175"/>
        <v>0</v>
      </c>
      <c r="AC214" s="64">
        <f t="shared" si="175"/>
        <v>84.210256410256406</v>
      </c>
      <c r="AD214" s="64">
        <f t="shared" si="175"/>
        <v>63.70082770638205</v>
      </c>
      <c r="AE214" s="64">
        <f t="shared" si="175"/>
        <v>6.0574106619800823</v>
      </c>
      <c r="AF214" s="64">
        <f t="shared" si="175"/>
        <v>3.611814345991561</v>
      </c>
      <c r="AG214" s="64">
        <f t="shared" si="175"/>
        <v>351.94465894465895</v>
      </c>
      <c r="AH214" s="64">
        <f t="shared" si="175"/>
        <v>167.03877551020409</v>
      </c>
      <c r="AI214" s="64">
        <f t="shared" si="175"/>
        <v>207.94523326572008</v>
      </c>
      <c r="AJ214" s="64">
        <f t="shared" si="175"/>
        <v>310.54320987654319</v>
      </c>
      <c r="AK214" s="64">
        <f t="shared" si="175"/>
        <v>129.39215686274511</v>
      </c>
      <c r="AL214" s="64">
        <f t="shared" si="175"/>
        <v>153.72926447574335</v>
      </c>
      <c r="AM214" s="64">
        <f t="shared" si="175"/>
        <v>219.28181818181818</v>
      </c>
      <c r="AN214" s="64">
        <f t="shared" si="175"/>
        <v>281.74752475247527</v>
      </c>
      <c r="AO214" s="64">
        <f t="shared" si="175"/>
        <v>161.54393305439331</v>
      </c>
      <c r="AP214" s="64">
        <f t="shared" si="175"/>
        <v>94.489754098360649</v>
      </c>
      <c r="AQ214" s="64">
        <f t="shared" si="175"/>
        <v>292.38449848024317</v>
      </c>
      <c r="AR214" s="64">
        <f t="shared" si="175"/>
        <v>516.61705989110703</v>
      </c>
      <c r="AS214" s="64">
        <f t="shared" si="175"/>
        <v>418.38543897216272</v>
      </c>
      <c r="AT214" s="64">
        <f t="shared" si="175"/>
        <v>650.63034482758621</v>
      </c>
      <c r="AU214" s="64">
        <f t="shared" si="175"/>
        <v>530.25543478260875</v>
      </c>
      <c r="AV214" s="64">
        <f t="shared" si="175"/>
        <v>384.82646420824295</v>
      </c>
      <c r="AW214" s="64">
        <f t="shared" si="175"/>
        <v>290.41489361702128</v>
      </c>
      <c r="AX214" s="64">
        <f t="shared" si="175"/>
        <v>491.1776765375854</v>
      </c>
      <c r="AY214" s="64">
        <f t="shared" si="175"/>
        <v>644.70685279187819</v>
      </c>
      <c r="AZ214" s="64">
        <f t="shared" si="175"/>
        <v>509.1985294117647</v>
      </c>
      <c r="BA214" s="64">
        <f t="shared" si="175"/>
        <v>484.68187919463088</v>
      </c>
      <c r="BB214" s="64">
        <f t="shared" si="175"/>
        <v>0</v>
      </c>
      <c r="BC214" s="64">
        <f t="shared" si="175"/>
        <v>0</v>
      </c>
      <c r="BD214" s="64">
        <f t="shared" si="175"/>
        <v>0</v>
      </c>
      <c r="BE214" s="64">
        <f t="shared" si="175"/>
        <v>0</v>
      </c>
      <c r="BF214" s="64">
        <f t="shared" si="175"/>
        <v>0</v>
      </c>
      <c r="BG214" s="64">
        <f t="shared" si="175"/>
        <v>0</v>
      </c>
      <c r="BH214" s="64">
        <f t="shared" si="175"/>
        <v>92.112903225806448</v>
      </c>
      <c r="BI214" s="64">
        <f t="shared" si="175"/>
        <v>0</v>
      </c>
      <c r="BJ214" s="64">
        <f t="shared" si="175"/>
        <v>1.1131173659054701</v>
      </c>
      <c r="BK214" s="64">
        <f t="shared" si="175"/>
        <v>0</v>
      </c>
      <c r="BL214" s="64">
        <f t="shared" si="175"/>
        <v>0</v>
      </c>
      <c r="BM214" s="64">
        <f t="shared" si="175"/>
        <v>0</v>
      </c>
      <c r="BN214" s="64">
        <f t="shared" si="175"/>
        <v>0</v>
      </c>
      <c r="BO214" s="64">
        <f t="shared" ref="BO214:DZ214" si="176">BO213/BO9</f>
        <v>173.44721233689205</v>
      </c>
      <c r="BP214" s="64">
        <f t="shared" si="176"/>
        <v>0</v>
      </c>
      <c r="BQ214" s="64">
        <f t="shared" si="176"/>
        <v>0</v>
      </c>
      <c r="BR214" s="64">
        <f t="shared" si="176"/>
        <v>0</v>
      </c>
      <c r="BS214" s="64">
        <f t="shared" si="176"/>
        <v>0</v>
      </c>
      <c r="BT214" s="64">
        <f t="shared" si="176"/>
        <v>0</v>
      </c>
      <c r="BU214" s="64">
        <f t="shared" si="176"/>
        <v>0</v>
      </c>
      <c r="BV214" s="64">
        <f t="shared" si="176"/>
        <v>0</v>
      </c>
      <c r="BW214" s="64">
        <f t="shared" si="176"/>
        <v>0</v>
      </c>
      <c r="BX214" s="64">
        <f t="shared" si="176"/>
        <v>0</v>
      </c>
      <c r="BY214" s="64">
        <f t="shared" si="176"/>
        <v>0</v>
      </c>
      <c r="BZ214" s="64">
        <f t="shared" si="176"/>
        <v>0</v>
      </c>
      <c r="CA214" s="64">
        <f t="shared" si="176"/>
        <v>0</v>
      </c>
      <c r="CB214" s="64">
        <f t="shared" si="176"/>
        <v>0</v>
      </c>
      <c r="CC214" s="64">
        <f t="shared" si="176"/>
        <v>257.62345679012344</v>
      </c>
      <c r="CD214" s="64">
        <f t="shared" si="176"/>
        <v>0</v>
      </c>
      <c r="CE214" s="64">
        <f t="shared" si="176"/>
        <v>211.90024330900243</v>
      </c>
      <c r="CF214" s="64">
        <f t="shared" si="176"/>
        <v>127.15088282504013</v>
      </c>
      <c r="CG214" s="64">
        <f t="shared" si="176"/>
        <v>308.72695035460993</v>
      </c>
      <c r="CH214" s="64">
        <f t="shared" si="176"/>
        <v>123.50303766707169</v>
      </c>
      <c r="CI214" s="64">
        <f t="shared" si="176"/>
        <v>52.276990185387135</v>
      </c>
      <c r="CJ214" s="64">
        <f t="shared" si="176"/>
        <v>52.173789173789174</v>
      </c>
      <c r="CK214" s="64">
        <f t="shared" si="176"/>
        <v>77.905405405405403</v>
      </c>
      <c r="CL214" s="64">
        <f t="shared" si="176"/>
        <v>79.361904761904768</v>
      </c>
      <c r="CM214" s="64">
        <f t="shared" si="176"/>
        <v>136.5503448275862</v>
      </c>
      <c r="CN214" s="64">
        <f t="shared" si="176"/>
        <v>191.70560747663552</v>
      </c>
      <c r="CO214" s="64">
        <f t="shared" si="176"/>
        <v>143.90361445783134</v>
      </c>
      <c r="CP214" s="64">
        <f t="shared" si="176"/>
        <v>79.429071803852892</v>
      </c>
      <c r="CQ214" s="64">
        <f t="shared" si="176"/>
        <v>82.875409836065572</v>
      </c>
      <c r="CR214" s="64">
        <f t="shared" si="176"/>
        <v>85.284444444444446</v>
      </c>
      <c r="CS214" s="64">
        <f t="shared" si="176"/>
        <v>29.741769547325102</v>
      </c>
      <c r="CT214" s="64">
        <f t="shared" si="176"/>
        <v>100.64529914529915</v>
      </c>
      <c r="CU214" s="64">
        <f t="shared" si="176"/>
        <v>55.996026490066228</v>
      </c>
      <c r="CV214" s="64">
        <f t="shared" si="176"/>
        <v>72.305660377358492</v>
      </c>
      <c r="CW214" s="64">
        <f t="shared" si="176"/>
        <v>94.599182004089982</v>
      </c>
      <c r="CX214" s="64">
        <f t="shared" si="176"/>
        <v>108.55973451327434</v>
      </c>
      <c r="CY214" s="64">
        <f t="shared" si="176"/>
        <v>68.089887640449433</v>
      </c>
      <c r="CZ214" s="64">
        <f t="shared" si="176"/>
        <v>4.7017828200972449</v>
      </c>
      <c r="DA214" s="64">
        <f t="shared" si="176"/>
        <v>69.654814814814813</v>
      </c>
      <c r="DB214" s="64">
        <f t="shared" si="176"/>
        <v>51.628895184135978</v>
      </c>
      <c r="DC214" s="64">
        <f t="shared" si="176"/>
        <v>44.198966408268731</v>
      </c>
      <c r="DD214" s="64">
        <f t="shared" si="176"/>
        <v>238.6524064171123</v>
      </c>
      <c r="DE214" s="64">
        <f t="shared" si="176"/>
        <v>140.26024096385541</v>
      </c>
      <c r="DF214" s="64">
        <f t="shared" si="176"/>
        <v>0</v>
      </c>
      <c r="DG214" s="64">
        <f t="shared" si="176"/>
        <v>0</v>
      </c>
      <c r="DH214" s="64">
        <f t="shared" si="176"/>
        <v>77.623318385650222</v>
      </c>
      <c r="DI214" s="64">
        <f t="shared" si="176"/>
        <v>61.723404255319146</v>
      </c>
      <c r="DJ214" s="64">
        <f t="shared" si="176"/>
        <v>0</v>
      </c>
      <c r="DK214" s="64">
        <f t="shared" si="176"/>
        <v>574.91085271317831</v>
      </c>
      <c r="DL214" s="64">
        <f t="shared" si="176"/>
        <v>0</v>
      </c>
      <c r="DM214" s="64">
        <f t="shared" si="176"/>
        <v>0</v>
      </c>
      <c r="DN214" s="64">
        <f t="shared" si="176"/>
        <v>125.7923322683706</v>
      </c>
      <c r="DO214" s="64">
        <f t="shared" si="176"/>
        <v>0</v>
      </c>
      <c r="DP214" s="64">
        <f t="shared" si="176"/>
        <v>162.76383763837637</v>
      </c>
      <c r="DQ214" s="64">
        <f t="shared" si="176"/>
        <v>0</v>
      </c>
      <c r="DR214" s="64">
        <f t="shared" si="176"/>
        <v>0</v>
      </c>
      <c r="DS214" s="64">
        <f t="shared" si="176"/>
        <v>1</v>
      </c>
      <c r="DT214" s="64">
        <f t="shared" si="176"/>
        <v>6.0508274231678483</v>
      </c>
      <c r="DU214" s="64">
        <f t="shared" si="176"/>
        <v>0</v>
      </c>
      <c r="DV214" s="64">
        <f t="shared" si="176"/>
        <v>0</v>
      </c>
      <c r="DW214" s="64">
        <f t="shared" si="176"/>
        <v>54.774165953806673</v>
      </c>
      <c r="DX214" s="64">
        <f t="shared" si="176"/>
        <v>0</v>
      </c>
      <c r="DY214" s="64">
        <f t="shared" si="176"/>
        <v>57.39622641509434</v>
      </c>
      <c r="DZ214" s="64">
        <f t="shared" si="176"/>
        <v>0</v>
      </c>
      <c r="EA214" s="64">
        <f t="shared" ref="EA214:GL214" si="177">EA213/EA9</f>
        <v>21.103636363636365</v>
      </c>
      <c r="EB214" s="64">
        <f t="shared" si="177"/>
        <v>0</v>
      </c>
      <c r="EC214" s="64">
        <f t="shared" si="177"/>
        <v>0</v>
      </c>
      <c r="ED214" s="64">
        <f t="shared" si="177"/>
        <v>14.019607843137255</v>
      </c>
      <c r="EE214" s="64">
        <f t="shared" si="177"/>
        <v>0</v>
      </c>
      <c r="EF214" s="64">
        <f t="shared" si="177"/>
        <v>0</v>
      </c>
      <c r="EG214" s="64">
        <f t="shared" si="177"/>
        <v>0</v>
      </c>
      <c r="EH214" s="64">
        <f t="shared" si="177"/>
        <v>15.160804020100503</v>
      </c>
      <c r="EI214" s="64">
        <f t="shared" si="177"/>
        <v>0</v>
      </c>
      <c r="EJ214" s="64">
        <f t="shared" si="177"/>
        <v>6.125</v>
      </c>
      <c r="EK214" s="64">
        <f t="shared" si="177"/>
        <v>0</v>
      </c>
      <c r="EL214" s="64">
        <f t="shared" si="177"/>
        <v>0</v>
      </c>
      <c r="EM214" s="64">
        <f t="shared" si="177"/>
        <v>0</v>
      </c>
      <c r="EN214" s="64">
        <f t="shared" si="177"/>
        <v>165.08704061895551</v>
      </c>
      <c r="EO214" s="64">
        <f t="shared" si="177"/>
        <v>174.26041666666666</v>
      </c>
      <c r="EP214" s="64">
        <f t="shared" si="177"/>
        <v>45.333333333333336</v>
      </c>
      <c r="EQ214" s="64">
        <f t="shared" si="177"/>
        <v>12.757009345794392</v>
      </c>
      <c r="ER214" s="64">
        <f t="shared" si="177"/>
        <v>32.994219653179194</v>
      </c>
      <c r="ES214" s="64">
        <f t="shared" si="177"/>
        <v>69.879562043795616</v>
      </c>
      <c r="ET214" s="64">
        <f t="shared" si="177"/>
        <v>210.95636792452831</v>
      </c>
      <c r="EU214" s="64">
        <f t="shared" si="177"/>
        <v>0</v>
      </c>
      <c r="EV214" s="64">
        <f t="shared" si="177"/>
        <v>0</v>
      </c>
      <c r="EW214" s="64">
        <f t="shared" si="177"/>
        <v>54.014354066985646</v>
      </c>
      <c r="EX214" s="64">
        <f t="shared" si="177"/>
        <v>0</v>
      </c>
      <c r="EY214" s="64">
        <f t="shared" si="177"/>
        <v>47.83223684210526</v>
      </c>
      <c r="EZ214" s="64">
        <f t="shared" si="177"/>
        <v>0</v>
      </c>
      <c r="FA214" s="64">
        <f t="shared" si="177"/>
        <v>0</v>
      </c>
      <c r="FB214" s="64">
        <f t="shared" si="177"/>
        <v>5.1809045226130657</v>
      </c>
      <c r="FC214" s="64">
        <f t="shared" si="177"/>
        <v>8.9971910112359552</v>
      </c>
      <c r="FD214" s="64">
        <f t="shared" si="177"/>
        <v>0</v>
      </c>
      <c r="FE214" s="64">
        <f t="shared" si="177"/>
        <v>47.575949367088604</v>
      </c>
      <c r="FF214" s="64">
        <f t="shared" si="177"/>
        <v>0</v>
      </c>
      <c r="FG214" s="64">
        <f t="shared" si="177"/>
        <v>0</v>
      </c>
      <c r="FH214" s="64">
        <f t="shared" si="177"/>
        <v>58.142857142857146</v>
      </c>
      <c r="FI214" s="64">
        <f t="shared" si="177"/>
        <v>20.208845208845208</v>
      </c>
      <c r="FJ214" s="64">
        <f t="shared" si="177"/>
        <v>41.111111111111114</v>
      </c>
      <c r="FK214" s="64">
        <f t="shared" si="177"/>
        <v>68.954482758620685</v>
      </c>
      <c r="FL214" s="64">
        <f t="shared" si="177"/>
        <v>7.2580645161290328E-2</v>
      </c>
      <c r="FM214" s="64">
        <f t="shared" si="177"/>
        <v>0.64454976303317535</v>
      </c>
      <c r="FN214" s="64">
        <f t="shared" si="177"/>
        <v>1.7131979695431472</v>
      </c>
      <c r="FO214" s="64">
        <f t="shared" si="177"/>
        <v>98.297929792979303</v>
      </c>
      <c r="FP214" s="64">
        <f t="shared" si="177"/>
        <v>435.05882352941177</v>
      </c>
      <c r="FQ214" s="64">
        <f t="shared" si="177"/>
        <v>0.5213675213675214</v>
      </c>
      <c r="FR214" s="64">
        <f t="shared" si="177"/>
        <v>17.104395604395606</v>
      </c>
      <c r="FS214" s="64">
        <f t="shared" si="177"/>
        <v>0</v>
      </c>
      <c r="FT214" s="64">
        <f t="shared" si="177"/>
        <v>0</v>
      </c>
      <c r="FU214" s="64">
        <f t="shared" si="177"/>
        <v>0</v>
      </c>
      <c r="FV214" s="64">
        <f t="shared" si="177"/>
        <v>171.14064823074636</v>
      </c>
      <c r="FW214" s="64">
        <f t="shared" si="177"/>
        <v>125.59969325153374</v>
      </c>
      <c r="FX214" s="64">
        <f t="shared" si="177"/>
        <v>0</v>
      </c>
      <c r="FY214" s="64">
        <f t="shared" si="177"/>
        <v>0</v>
      </c>
      <c r="FZ214" s="64">
        <f t="shared" si="177"/>
        <v>0</v>
      </c>
      <c r="GA214" s="64">
        <f t="shared" si="177"/>
        <v>262.07499999999999</v>
      </c>
      <c r="GB214" s="64">
        <f t="shared" si="177"/>
        <v>0</v>
      </c>
      <c r="GC214" s="64">
        <f t="shared" si="177"/>
        <v>0</v>
      </c>
      <c r="GD214" s="64">
        <f t="shared" si="177"/>
        <v>0</v>
      </c>
      <c r="GE214" s="64">
        <f t="shared" si="177"/>
        <v>0</v>
      </c>
      <c r="GF214" s="64">
        <f t="shared" si="177"/>
        <v>383.90845070422534</v>
      </c>
      <c r="GG214" s="64">
        <f t="shared" si="177"/>
        <v>209.45180722891567</v>
      </c>
      <c r="GH214" s="64">
        <f t="shared" si="177"/>
        <v>95.721712538226299</v>
      </c>
      <c r="GI214" s="64">
        <f t="shared" si="177"/>
        <v>0</v>
      </c>
      <c r="GJ214" s="64">
        <f t="shared" si="177"/>
        <v>0</v>
      </c>
      <c r="GK214" s="64">
        <f t="shared" si="177"/>
        <v>0</v>
      </c>
      <c r="GL214" s="64">
        <f t="shared" si="177"/>
        <v>115.95584415584416</v>
      </c>
      <c r="GM214" s="64">
        <f t="shared" ref="GM214:IX214" si="178">GM213/GM9</f>
        <v>0</v>
      </c>
      <c r="GN214" s="64">
        <f t="shared" si="178"/>
        <v>0</v>
      </c>
      <c r="GO214" s="64">
        <f t="shared" si="178"/>
        <v>0</v>
      </c>
      <c r="GP214" s="64">
        <f t="shared" si="178"/>
        <v>0</v>
      </c>
      <c r="GQ214" s="64">
        <f t="shared" si="178"/>
        <v>0</v>
      </c>
      <c r="GR214" s="64">
        <f t="shared" si="178"/>
        <v>1.1111111111111112</v>
      </c>
      <c r="GS214" s="64">
        <f t="shared" si="178"/>
        <v>141.26605504587155</v>
      </c>
      <c r="GT214" s="64">
        <f t="shared" si="178"/>
        <v>0</v>
      </c>
      <c r="GU214" s="64">
        <f t="shared" si="178"/>
        <v>71.785575048732937</v>
      </c>
      <c r="GV214" s="64">
        <f t="shared" si="178"/>
        <v>0</v>
      </c>
      <c r="GW214" s="64">
        <f t="shared" si="178"/>
        <v>0</v>
      </c>
      <c r="GX214" s="64">
        <f t="shared" si="178"/>
        <v>280.73417721518985</v>
      </c>
      <c r="GY214" s="64">
        <f t="shared" si="178"/>
        <v>197.18214936247722</v>
      </c>
      <c r="GZ214" s="64">
        <f t="shared" si="178"/>
        <v>254.66241134751772</v>
      </c>
      <c r="HA214" s="64">
        <f t="shared" si="178"/>
        <v>0</v>
      </c>
      <c r="HB214" s="64">
        <f t="shared" si="178"/>
        <v>642.39090909090908</v>
      </c>
      <c r="HC214" s="64">
        <f t="shared" si="178"/>
        <v>0</v>
      </c>
      <c r="HD214" s="64">
        <f t="shared" si="178"/>
        <v>0</v>
      </c>
      <c r="HE214" s="64">
        <f t="shared" si="178"/>
        <v>549.7201125175809</v>
      </c>
      <c r="HF214" s="64">
        <f t="shared" si="178"/>
        <v>55.820645161290322</v>
      </c>
      <c r="HG214" s="64">
        <f t="shared" si="178"/>
        <v>0</v>
      </c>
      <c r="HH214" s="64">
        <f t="shared" si="178"/>
        <v>0</v>
      </c>
      <c r="HI214" s="64">
        <f t="shared" si="178"/>
        <v>17.303621169916436</v>
      </c>
      <c r="HJ214" s="64">
        <f t="shared" si="178"/>
        <v>51.397489539748953</v>
      </c>
      <c r="HK214" s="64">
        <f t="shared" si="178"/>
        <v>54.696673189823876</v>
      </c>
      <c r="HL214" s="64">
        <f t="shared" si="178"/>
        <v>0</v>
      </c>
      <c r="HM214" s="64">
        <f t="shared" si="178"/>
        <v>0</v>
      </c>
      <c r="HN214" s="64">
        <f t="shared" si="178"/>
        <v>0</v>
      </c>
      <c r="HO214" s="64">
        <f t="shared" si="178"/>
        <v>3.951776649746193</v>
      </c>
      <c r="HP214" s="64">
        <f t="shared" si="178"/>
        <v>0</v>
      </c>
      <c r="HQ214" s="64">
        <f t="shared" si="178"/>
        <v>31.320166320166319</v>
      </c>
      <c r="HR214" s="64">
        <f t="shared" si="178"/>
        <v>0</v>
      </c>
      <c r="HS214" s="64">
        <f t="shared" si="178"/>
        <v>123.51832460732984</v>
      </c>
      <c r="HT214" s="64">
        <f t="shared" si="178"/>
        <v>205.19793459552497</v>
      </c>
      <c r="HU214" s="64">
        <f t="shared" si="178"/>
        <v>261.58549222797927</v>
      </c>
      <c r="HV214" s="64">
        <f t="shared" si="178"/>
        <v>561.35256410256409</v>
      </c>
      <c r="HW214" s="64">
        <f t="shared" si="178"/>
        <v>39.677852348993291</v>
      </c>
      <c r="HX214" s="64">
        <f t="shared" si="178"/>
        <v>26.91919191919192</v>
      </c>
      <c r="HY214" s="64">
        <f t="shared" si="178"/>
        <v>36.345238095238095</v>
      </c>
      <c r="HZ214" s="64">
        <f t="shared" si="178"/>
        <v>129.14285714285714</v>
      </c>
      <c r="IA214" s="64">
        <f t="shared" si="178"/>
        <v>0</v>
      </c>
      <c r="IB214" s="64">
        <f t="shared" si="178"/>
        <v>0</v>
      </c>
      <c r="IC214" s="64">
        <f t="shared" si="178"/>
        <v>15.772727272727273</v>
      </c>
      <c r="ID214" s="64">
        <f t="shared" si="178"/>
        <v>0</v>
      </c>
      <c r="IE214" s="64">
        <f t="shared" si="178"/>
        <v>0</v>
      </c>
      <c r="IF214" s="64">
        <f t="shared" si="178"/>
        <v>560.12921348314603</v>
      </c>
      <c r="IG214" s="64">
        <f t="shared" si="178"/>
        <v>0</v>
      </c>
      <c r="IH214" s="64">
        <f t="shared" si="178"/>
        <v>0</v>
      </c>
      <c r="II214" s="64">
        <f t="shared" si="178"/>
        <v>0</v>
      </c>
      <c r="IJ214" s="64">
        <f t="shared" si="178"/>
        <v>0.71270718232044195</v>
      </c>
      <c r="IK214" s="64">
        <f t="shared" si="178"/>
        <v>0</v>
      </c>
      <c r="IL214" s="64">
        <f t="shared" si="178"/>
        <v>83.982857142857142</v>
      </c>
      <c r="IM214" s="64">
        <f t="shared" si="178"/>
        <v>0</v>
      </c>
      <c r="IN214" s="64">
        <f t="shared" si="178"/>
        <v>0</v>
      </c>
      <c r="IO214" s="64">
        <f t="shared" si="178"/>
        <v>0</v>
      </c>
      <c r="IP214" s="64">
        <f t="shared" si="178"/>
        <v>95.932084309133486</v>
      </c>
      <c r="IQ214" s="64">
        <f t="shared" si="178"/>
        <v>128.81415929203538</v>
      </c>
      <c r="IR214" s="64">
        <f t="shared" si="178"/>
        <v>0</v>
      </c>
      <c r="IS214" s="64">
        <f t="shared" si="178"/>
        <v>0</v>
      </c>
      <c r="IT214" s="64">
        <f t="shared" si="178"/>
        <v>1.1123595505617978</v>
      </c>
      <c r="IU214" s="64">
        <f t="shared" si="178"/>
        <v>39.308510638297875</v>
      </c>
      <c r="IV214" s="64">
        <f t="shared" si="178"/>
        <v>0</v>
      </c>
      <c r="IW214" s="64">
        <f t="shared" si="178"/>
        <v>2.68</v>
      </c>
      <c r="IX214" s="64">
        <f t="shared" si="178"/>
        <v>194.26984126984127</v>
      </c>
      <c r="IY214" s="64">
        <f t="shared" ref="IY214:LJ214" si="179">IY213/IY9</f>
        <v>0</v>
      </c>
      <c r="IZ214" s="64">
        <f t="shared" si="179"/>
        <v>0</v>
      </c>
      <c r="JA214" s="64">
        <f t="shared" si="179"/>
        <v>634.84169884169887</v>
      </c>
      <c r="JB214" s="64">
        <f t="shared" si="179"/>
        <v>0</v>
      </c>
      <c r="JC214" s="64">
        <f t="shared" si="179"/>
        <v>204.88208269525268</v>
      </c>
      <c r="JD214" s="64">
        <f t="shared" si="179"/>
        <v>0</v>
      </c>
      <c r="JE214" s="64">
        <f t="shared" si="179"/>
        <v>296.70689655172413</v>
      </c>
      <c r="JF214" s="64">
        <f t="shared" si="179"/>
        <v>162.88520055325034</v>
      </c>
      <c r="JG214" s="64">
        <f t="shared" si="179"/>
        <v>89.850704225352118</v>
      </c>
      <c r="JH214" s="64">
        <f t="shared" si="179"/>
        <v>0</v>
      </c>
      <c r="JI214" s="64">
        <f t="shared" si="179"/>
        <v>5.5215654952076676</v>
      </c>
      <c r="JJ214" s="64">
        <f t="shared" si="179"/>
        <v>4.5683918669131236</v>
      </c>
      <c r="JK214" s="64">
        <f t="shared" si="179"/>
        <v>4.1417848206839034</v>
      </c>
      <c r="JL214" s="64">
        <f t="shared" si="179"/>
        <v>3.3276450511945392</v>
      </c>
      <c r="JM214" s="64">
        <f t="shared" si="179"/>
        <v>4.5495495495495497</v>
      </c>
      <c r="JN214" s="64">
        <f t="shared" si="179"/>
        <v>4.512455516014235</v>
      </c>
      <c r="JO214" s="64">
        <f t="shared" si="179"/>
        <v>5.1174438687392056</v>
      </c>
      <c r="JP214" s="64">
        <f t="shared" si="179"/>
        <v>3.1147757255936677</v>
      </c>
      <c r="JQ214" s="64">
        <f t="shared" si="179"/>
        <v>5.023076923076923</v>
      </c>
      <c r="JR214" s="64">
        <f t="shared" si="179"/>
        <v>0</v>
      </c>
      <c r="JS214" s="64">
        <f t="shared" si="179"/>
        <v>5.0384279475982536</v>
      </c>
      <c r="JT214" s="64">
        <f t="shared" si="179"/>
        <v>4.272333044232437</v>
      </c>
      <c r="JU214" s="64">
        <f t="shared" si="179"/>
        <v>3.5923460898502495</v>
      </c>
      <c r="JV214" s="64">
        <f t="shared" si="179"/>
        <v>3.229965156794425</v>
      </c>
      <c r="JW214" s="64">
        <f t="shared" si="179"/>
        <v>13.666900666900666</v>
      </c>
      <c r="JX214" s="64">
        <f t="shared" si="179"/>
        <v>0</v>
      </c>
      <c r="JY214" s="64">
        <f t="shared" si="179"/>
        <v>0</v>
      </c>
      <c r="JZ214" s="64">
        <f t="shared" si="179"/>
        <v>0</v>
      </c>
      <c r="KA214" s="64">
        <f t="shared" si="179"/>
        <v>0</v>
      </c>
      <c r="KB214" s="64">
        <f t="shared" si="179"/>
        <v>190.6123348017621</v>
      </c>
      <c r="KC214" s="64">
        <f t="shared" si="179"/>
        <v>0</v>
      </c>
      <c r="KD214" s="64">
        <f t="shared" si="179"/>
        <v>21.322580645161292</v>
      </c>
      <c r="KE214" s="64">
        <f t="shared" si="179"/>
        <v>0</v>
      </c>
      <c r="KF214" s="64">
        <f t="shared" si="179"/>
        <v>45.144796380090497</v>
      </c>
      <c r="KG214" s="64">
        <f t="shared" si="179"/>
        <v>0</v>
      </c>
      <c r="KH214" s="64">
        <f t="shared" si="179"/>
        <v>0</v>
      </c>
      <c r="KI214" s="64">
        <f t="shared" si="179"/>
        <v>0</v>
      </c>
      <c r="KJ214" s="64">
        <f t="shared" si="179"/>
        <v>0</v>
      </c>
      <c r="KK214" s="64">
        <f t="shared" si="179"/>
        <v>0</v>
      </c>
      <c r="KL214" s="64">
        <f t="shared" si="179"/>
        <v>0</v>
      </c>
      <c r="KM214" s="64">
        <f t="shared" si="179"/>
        <v>0</v>
      </c>
      <c r="KN214" s="64">
        <f t="shared" si="179"/>
        <v>369.16322314049586</v>
      </c>
      <c r="KO214" s="64">
        <f t="shared" si="179"/>
        <v>948.49664429530196</v>
      </c>
      <c r="KP214" s="64">
        <f t="shared" si="179"/>
        <v>3.4558823529411766</v>
      </c>
      <c r="KQ214" s="64">
        <f t="shared" si="179"/>
        <v>0</v>
      </c>
      <c r="KR214" s="64">
        <f t="shared" si="179"/>
        <v>0</v>
      </c>
      <c r="KS214" s="64">
        <f t="shared" si="179"/>
        <v>233.5</v>
      </c>
      <c r="KT214" s="64">
        <f t="shared" si="179"/>
        <v>0</v>
      </c>
      <c r="KU214" s="64">
        <f t="shared" si="179"/>
        <v>0</v>
      </c>
      <c r="KV214" s="64">
        <f t="shared" si="179"/>
        <v>0</v>
      </c>
      <c r="KW214" s="64">
        <f t="shared" si="179"/>
        <v>577.36871508379886</v>
      </c>
      <c r="KX214" s="64">
        <f t="shared" si="179"/>
        <v>0</v>
      </c>
      <c r="KY214" s="64">
        <f t="shared" si="179"/>
        <v>0</v>
      </c>
      <c r="KZ214" s="64">
        <f t="shared" si="179"/>
        <v>0</v>
      </c>
      <c r="LA214" s="64">
        <f t="shared" si="179"/>
        <v>44.121739130434783</v>
      </c>
      <c r="LB214" s="64">
        <f t="shared" si="179"/>
        <v>0</v>
      </c>
      <c r="LC214" s="64">
        <f t="shared" si="179"/>
        <v>0</v>
      </c>
      <c r="LD214" s="64">
        <f t="shared" si="179"/>
        <v>0</v>
      </c>
      <c r="LE214" s="64">
        <f t="shared" si="179"/>
        <v>621.72972972972968</v>
      </c>
      <c r="LF214" s="64">
        <f t="shared" si="179"/>
        <v>0</v>
      </c>
      <c r="LG214" s="64">
        <f t="shared" si="179"/>
        <v>0</v>
      </c>
      <c r="LH214" s="64">
        <f t="shared" si="179"/>
        <v>7.882352941176471</v>
      </c>
      <c r="LI214" s="64">
        <f t="shared" si="179"/>
        <v>0</v>
      </c>
      <c r="LJ214" s="64">
        <f t="shared" si="179"/>
        <v>124.84206081081081</v>
      </c>
      <c r="LK214" s="64">
        <f t="shared" ref="LK214:NV214" si="180">LK213/LK9</f>
        <v>0</v>
      </c>
      <c r="LL214" s="64">
        <f t="shared" si="180"/>
        <v>0</v>
      </c>
      <c r="LM214" s="64">
        <f t="shared" si="180"/>
        <v>0</v>
      </c>
      <c r="LN214" s="64">
        <f t="shared" si="180"/>
        <v>0</v>
      </c>
      <c r="LO214" s="64">
        <f t="shared" si="180"/>
        <v>14.706944444444444</v>
      </c>
      <c r="LP214" s="64">
        <f t="shared" si="180"/>
        <v>174.25612125923047</v>
      </c>
      <c r="LQ214" s="64">
        <f t="shared" si="180"/>
        <v>0</v>
      </c>
      <c r="LR214" s="64">
        <f t="shared" si="180"/>
        <v>0</v>
      </c>
      <c r="LS214" s="64">
        <f t="shared" si="180"/>
        <v>0</v>
      </c>
      <c r="LT214" s="64">
        <f t="shared" si="180"/>
        <v>0</v>
      </c>
      <c r="LU214" s="64">
        <f t="shared" si="180"/>
        <v>3.6130952380952381</v>
      </c>
      <c r="LV214" s="64">
        <f t="shared" si="180"/>
        <v>0</v>
      </c>
      <c r="LW214" s="64">
        <f t="shared" si="180"/>
        <v>12.253333333333334</v>
      </c>
      <c r="LX214" s="64">
        <f t="shared" si="180"/>
        <v>18.408163265306122</v>
      </c>
      <c r="LY214" s="64">
        <f t="shared" si="180"/>
        <v>10.921568627450981</v>
      </c>
      <c r="LZ214" s="64">
        <f t="shared" si="180"/>
        <v>66.883200000000002</v>
      </c>
      <c r="MA214" s="64">
        <f t="shared" si="180"/>
        <v>206.04273504273505</v>
      </c>
      <c r="MB214" s="64">
        <f t="shared" si="180"/>
        <v>0</v>
      </c>
      <c r="MC214" s="64">
        <f t="shared" si="180"/>
        <v>0</v>
      </c>
      <c r="MD214" s="64">
        <f t="shared" si="180"/>
        <v>0</v>
      </c>
      <c r="ME214" s="64">
        <f t="shared" si="180"/>
        <v>0</v>
      </c>
      <c r="MF214" s="64">
        <f t="shared" si="180"/>
        <v>0</v>
      </c>
      <c r="MG214" s="64">
        <f t="shared" si="180"/>
        <v>397.95867768595042</v>
      </c>
      <c r="MH214" s="64">
        <f t="shared" si="180"/>
        <v>0</v>
      </c>
      <c r="MI214" s="64">
        <f t="shared" si="180"/>
        <v>0</v>
      </c>
      <c r="MJ214" s="64">
        <f t="shared" si="180"/>
        <v>0</v>
      </c>
      <c r="MK214" s="64">
        <f t="shared" si="180"/>
        <v>0</v>
      </c>
      <c r="ML214" s="64">
        <f t="shared" si="180"/>
        <v>4.2763157894736841</v>
      </c>
      <c r="MM214" s="64">
        <f t="shared" si="180"/>
        <v>429.45987654320987</v>
      </c>
      <c r="MN214" s="64">
        <f t="shared" si="180"/>
        <v>0</v>
      </c>
      <c r="MO214" s="64">
        <f t="shared" si="180"/>
        <v>0</v>
      </c>
      <c r="MP214" s="64">
        <f t="shared" si="180"/>
        <v>0</v>
      </c>
      <c r="MQ214" s="64">
        <f t="shared" si="180"/>
        <v>20.424812030075188</v>
      </c>
      <c r="MR214" s="64">
        <f t="shared" si="180"/>
        <v>0.75495049504950495</v>
      </c>
      <c r="MS214" s="64">
        <f t="shared" si="180"/>
        <v>0</v>
      </c>
      <c r="MT214" s="64">
        <f t="shared" si="180"/>
        <v>0</v>
      </c>
      <c r="MU214" s="64">
        <f t="shared" si="180"/>
        <v>22.01</v>
      </c>
      <c r="MV214" s="64">
        <f t="shared" si="180"/>
        <v>58.436363636363637</v>
      </c>
      <c r="MW214" s="64">
        <f t="shared" si="180"/>
        <v>0</v>
      </c>
      <c r="MX214" s="64">
        <f t="shared" si="180"/>
        <v>3.0142857142857142</v>
      </c>
      <c r="MY214" s="64">
        <f t="shared" si="180"/>
        <v>0</v>
      </c>
      <c r="MZ214" s="64">
        <f t="shared" si="180"/>
        <v>155.78563995837669</v>
      </c>
      <c r="NA214" s="64">
        <f t="shared" si="180"/>
        <v>0</v>
      </c>
      <c r="NB214" s="64">
        <f t="shared" si="180"/>
        <v>254.17687074829931</v>
      </c>
      <c r="NC214" s="64">
        <f t="shared" si="180"/>
        <v>0</v>
      </c>
      <c r="ND214" s="64">
        <f t="shared" si="180"/>
        <v>14.521739130434783</v>
      </c>
      <c r="NE214" s="64">
        <f t="shared" si="180"/>
        <v>616.62666666666667</v>
      </c>
      <c r="NF214" s="64">
        <f t="shared" si="180"/>
        <v>0</v>
      </c>
      <c r="NG214" s="64">
        <f t="shared" si="180"/>
        <v>0</v>
      </c>
      <c r="NH214" s="64">
        <f t="shared" si="180"/>
        <v>0</v>
      </c>
      <c r="NI214" s="64">
        <f t="shared" si="180"/>
        <v>825.453125</v>
      </c>
      <c r="NJ214" s="64">
        <f t="shared" si="180"/>
        <v>54.511627906976742</v>
      </c>
      <c r="NK214" s="64">
        <f t="shared" si="180"/>
        <v>100.36111111111111</v>
      </c>
      <c r="NL214" s="64">
        <f t="shared" si="180"/>
        <v>0</v>
      </c>
      <c r="NM214" s="64">
        <f t="shared" si="180"/>
        <v>23.862903225806452</v>
      </c>
      <c r="NN214" s="64">
        <f t="shared" si="180"/>
        <v>25.903669724770641</v>
      </c>
      <c r="NO214" s="64">
        <f t="shared" si="180"/>
        <v>10.564102564102564</v>
      </c>
      <c r="NP214" s="64">
        <f t="shared" si="180"/>
        <v>0</v>
      </c>
      <c r="NQ214" s="64">
        <f t="shared" si="180"/>
        <v>144.61509433962263</v>
      </c>
      <c r="NR214" s="64">
        <f t="shared" si="180"/>
        <v>0</v>
      </c>
      <c r="NS214" s="64">
        <f t="shared" si="180"/>
        <v>0</v>
      </c>
      <c r="NT214" s="64">
        <f t="shared" si="180"/>
        <v>56.941176470588232</v>
      </c>
      <c r="NU214" s="64">
        <f t="shared" si="180"/>
        <v>85.311814859926912</v>
      </c>
      <c r="NV214" s="64">
        <f t="shared" si="180"/>
        <v>4.7995049504950495</v>
      </c>
      <c r="NW214" s="64">
        <f t="shared" ref="NW214:OU214" si="181">NW213/NW9</f>
        <v>1030.0486111111111</v>
      </c>
      <c r="NX214" s="64">
        <f t="shared" si="181"/>
        <v>21.987252124645892</v>
      </c>
      <c r="NY214" s="64">
        <f t="shared" si="181"/>
        <v>0</v>
      </c>
      <c r="NZ214" s="64">
        <f t="shared" si="181"/>
        <v>4951.8108108108108</v>
      </c>
      <c r="OA214" s="64">
        <f t="shared" si="181"/>
        <v>23.736928104575163</v>
      </c>
      <c r="OB214" s="64">
        <f t="shared" si="181"/>
        <v>180.80051897502432</v>
      </c>
      <c r="OC214" s="64">
        <f t="shared" si="181"/>
        <v>0</v>
      </c>
      <c r="OD214" s="64">
        <f t="shared" si="181"/>
        <v>0</v>
      </c>
      <c r="OE214" s="64">
        <f t="shared" si="181"/>
        <v>0</v>
      </c>
      <c r="OF214" s="64">
        <f t="shared" si="181"/>
        <v>34.936967632027255</v>
      </c>
      <c r="OG214" s="64">
        <f t="shared" si="181"/>
        <v>120</v>
      </c>
      <c r="OH214" s="64">
        <f t="shared" si="181"/>
        <v>0</v>
      </c>
      <c r="OI214" s="64">
        <f t="shared" si="181"/>
        <v>4.9725490196078432</v>
      </c>
      <c r="OJ214" s="64">
        <f t="shared" si="181"/>
        <v>0</v>
      </c>
      <c r="OK214" s="64">
        <f t="shared" si="181"/>
        <v>7.2974683544303796</v>
      </c>
      <c r="OL214" s="64">
        <f t="shared" si="181"/>
        <v>13.267379679144385</v>
      </c>
      <c r="OM214" s="64">
        <f t="shared" si="181"/>
        <v>45.607272727272729</v>
      </c>
      <c r="ON214" s="64">
        <f t="shared" si="181"/>
        <v>76.892857142857139</v>
      </c>
      <c r="OO214" s="64">
        <f t="shared" si="181"/>
        <v>0</v>
      </c>
      <c r="OP214" s="64">
        <f t="shared" si="181"/>
        <v>0</v>
      </c>
      <c r="OQ214" s="64">
        <f t="shared" si="181"/>
        <v>0</v>
      </c>
      <c r="OR214" s="64">
        <f t="shared" si="181"/>
        <v>66.047923322683701</v>
      </c>
      <c r="OS214" s="64">
        <f t="shared" si="181"/>
        <v>13.301115241635689</v>
      </c>
      <c r="OT214" s="64">
        <f t="shared" si="181"/>
        <v>0</v>
      </c>
      <c r="OU214" s="64">
        <f t="shared" si="181"/>
        <v>0</v>
      </c>
      <c r="OV214" s="176"/>
      <c r="OW214" s="64">
        <f t="shared" ref="OW214" si="182">OW213/OW9</f>
        <v>84.732428567844863</v>
      </c>
      <c r="OX214" s="6"/>
      <c r="OY214" s="153"/>
      <c r="OZ214" s="6"/>
      <c r="PA214" s="146"/>
      <c r="PB214" s="146"/>
      <c r="PC214" s="146"/>
      <c r="PD214" s="146"/>
      <c r="PE214" s="146"/>
      <c r="PF214" s="146"/>
      <c r="PG214" s="146"/>
      <c r="PH214" s="146"/>
      <c r="PI214" s="146"/>
      <c r="PJ214" s="146"/>
      <c r="PK214" s="146"/>
      <c r="PL214" s="146"/>
      <c r="PM214" s="146"/>
      <c r="PN214" s="146"/>
      <c r="PO214" s="146"/>
      <c r="PP214" s="146"/>
      <c r="PQ214" s="146"/>
      <c r="PR214" s="146"/>
      <c r="PS214" s="146"/>
      <c r="PT214" s="146"/>
      <c r="PU214" s="146"/>
    </row>
    <row r="215" spans="1:437" ht="17">
      <c r="A215" s="88" t="s">
        <v>1339</v>
      </c>
      <c r="B215" s="144">
        <f>B213/B166</f>
        <v>0</v>
      </c>
      <c r="C215" s="144">
        <f t="shared" ref="C215:BN215" si="183">C213/C166</f>
        <v>0</v>
      </c>
      <c r="D215" s="144">
        <f t="shared" si="183"/>
        <v>0</v>
      </c>
      <c r="E215" s="144">
        <f t="shared" si="183"/>
        <v>0</v>
      </c>
      <c r="F215" s="144">
        <f t="shared" si="183"/>
        <v>0</v>
      </c>
      <c r="G215" s="144">
        <f t="shared" si="183"/>
        <v>3.3687471188652042E-3</v>
      </c>
      <c r="H215" s="144">
        <f t="shared" si="183"/>
        <v>1.0644209076685953E-2</v>
      </c>
      <c r="I215" s="144">
        <f t="shared" si="183"/>
        <v>1.3166863776889564E-2</v>
      </c>
      <c r="J215" s="144">
        <f t="shared" si="183"/>
        <v>0</v>
      </c>
      <c r="K215" s="144">
        <f t="shared" si="183"/>
        <v>0</v>
      </c>
      <c r="L215" s="144">
        <f t="shared" si="183"/>
        <v>2.5234202101677723E-3</v>
      </c>
      <c r="M215" s="144">
        <f t="shared" si="183"/>
        <v>5.9445083484477067E-3</v>
      </c>
      <c r="N215" s="144">
        <f t="shared" si="183"/>
        <v>0</v>
      </c>
      <c r="O215" s="144">
        <f t="shared" si="183"/>
        <v>0</v>
      </c>
      <c r="P215" s="144">
        <f t="shared" si="183"/>
        <v>0</v>
      </c>
      <c r="Q215" s="144">
        <f t="shared" si="183"/>
        <v>0</v>
      </c>
      <c r="R215" s="144">
        <f t="shared" si="183"/>
        <v>1.7681606861129646E-2</v>
      </c>
      <c r="S215" s="144">
        <f t="shared" si="183"/>
        <v>2.2142103436115579E-3</v>
      </c>
      <c r="T215" s="144">
        <f t="shared" si="183"/>
        <v>1.4112591033609977E-3</v>
      </c>
      <c r="U215" s="144">
        <f t="shared" si="183"/>
        <v>5.9686852403389385E-3</v>
      </c>
      <c r="V215" s="144">
        <f t="shared" si="183"/>
        <v>6.9149571455573372E-3</v>
      </c>
      <c r="W215" s="144">
        <f t="shared" si="183"/>
        <v>6.837139340899768E-5</v>
      </c>
      <c r="X215" s="144">
        <f t="shared" si="183"/>
        <v>0</v>
      </c>
      <c r="Y215" s="144">
        <f t="shared" si="183"/>
        <v>9.0618863403843865E-6</v>
      </c>
      <c r="Z215" s="144">
        <f t="shared" si="183"/>
        <v>1.9735885180779657E-2</v>
      </c>
      <c r="AA215" s="144">
        <f t="shared" si="183"/>
        <v>8.8547308420187532E-3</v>
      </c>
      <c r="AB215" s="144">
        <f t="shared" si="183"/>
        <v>0</v>
      </c>
      <c r="AC215" s="144">
        <f t="shared" si="183"/>
        <v>8.7429500281919013E-3</v>
      </c>
      <c r="AD215" s="144">
        <f t="shared" si="183"/>
        <v>7.0988185530151768E-3</v>
      </c>
      <c r="AE215" s="144">
        <f t="shared" si="183"/>
        <v>8.1535652252493363E-4</v>
      </c>
      <c r="AF215" s="144">
        <f t="shared" si="183"/>
        <v>3.173200395018965E-4</v>
      </c>
      <c r="AG215" s="144">
        <f t="shared" si="183"/>
        <v>3.844815998965196E-2</v>
      </c>
      <c r="AH215" s="144">
        <f t="shared" si="183"/>
        <v>1.8568124866437177E-2</v>
      </c>
      <c r="AI215" s="144">
        <f t="shared" si="183"/>
        <v>2.2376168988236671E-2</v>
      </c>
      <c r="AJ215" s="144">
        <f t="shared" si="183"/>
        <v>3.2720004873616586E-2</v>
      </c>
      <c r="AK215" s="144">
        <f t="shared" si="183"/>
        <v>1.3627359955592855E-2</v>
      </c>
      <c r="AL215" s="144">
        <f t="shared" si="183"/>
        <v>1.6385613793720045E-2</v>
      </c>
      <c r="AM215" s="144">
        <f t="shared" si="183"/>
        <v>2.4438703140830801E-2</v>
      </c>
      <c r="AN215" s="144">
        <f t="shared" si="183"/>
        <v>2.7168106867998889E-2</v>
      </c>
      <c r="AO215" s="144">
        <f t="shared" si="183"/>
        <v>1.9202267129800939E-2</v>
      </c>
      <c r="AP215" s="144">
        <f t="shared" si="183"/>
        <v>1.070515517146914E-2</v>
      </c>
      <c r="AQ215" s="144">
        <f t="shared" si="183"/>
        <v>2.9929838207840696E-2</v>
      </c>
      <c r="AR215" s="144">
        <f t="shared" si="183"/>
        <v>5.5327628283921446E-2</v>
      </c>
      <c r="AS215" s="144">
        <f t="shared" si="183"/>
        <v>4.5522312773744654E-2</v>
      </c>
      <c r="AT215" s="144">
        <f t="shared" si="183"/>
        <v>6.9298165587103361E-2</v>
      </c>
      <c r="AU215" s="144">
        <f t="shared" si="183"/>
        <v>5.4355540847854406E-2</v>
      </c>
      <c r="AV215" s="144">
        <f t="shared" si="183"/>
        <v>4.539885119064984E-2</v>
      </c>
      <c r="AW215" s="144">
        <f t="shared" si="183"/>
        <v>2.8686604528761477E-2</v>
      </c>
      <c r="AX215" s="144">
        <f t="shared" si="183"/>
        <v>5.1021231497358988E-2</v>
      </c>
      <c r="AY215" s="144">
        <f t="shared" si="183"/>
        <v>6.4231423227664772E-2</v>
      </c>
      <c r="AZ215" s="144">
        <f t="shared" si="183"/>
        <v>5.8068830485486146E-2</v>
      </c>
      <c r="BA215" s="144">
        <f t="shared" si="183"/>
        <v>4.8432640311781905E-2</v>
      </c>
      <c r="BB215" s="144">
        <f t="shared" si="183"/>
        <v>0</v>
      </c>
      <c r="BC215" s="144">
        <f t="shared" si="183"/>
        <v>0</v>
      </c>
      <c r="BD215" s="144">
        <f t="shared" si="183"/>
        <v>0</v>
      </c>
      <c r="BE215" s="144">
        <f t="shared" si="183"/>
        <v>0</v>
      </c>
      <c r="BF215" s="144">
        <f t="shared" si="183"/>
        <v>0</v>
      </c>
      <c r="BG215" s="144">
        <f t="shared" si="183"/>
        <v>0</v>
      </c>
      <c r="BH215" s="144">
        <f t="shared" si="183"/>
        <v>2.8270378540583164E-3</v>
      </c>
      <c r="BI215" s="144">
        <f t="shared" si="183"/>
        <v>0</v>
      </c>
      <c r="BJ215" s="144">
        <f t="shared" si="183"/>
        <v>1.2636370766793185E-4</v>
      </c>
      <c r="BK215" s="144">
        <f t="shared" si="183"/>
        <v>0</v>
      </c>
      <c r="BL215" s="144">
        <f t="shared" si="183"/>
        <v>0</v>
      </c>
      <c r="BM215" s="144">
        <f t="shared" si="183"/>
        <v>0</v>
      </c>
      <c r="BN215" s="144">
        <f t="shared" si="183"/>
        <v>0</v>
      </c>
      <c r="BO215" s="144">
        <f t="shared" ref="BO215:DZ215" si="184">BO213/BO166</f>
        <v>1.66431919378364E-2</v>
      </c>
      <c r="BP215" s="144">
        <f t="shared" si="184"/>
        <v>0</v>
      </c>
      <c r="BQ215" s="144">
        <f t="shared" si="184"/>
        <v>0</v>
      </c>
      <c r="BR215" s="144">
        <f t="shared" si="184"/>
        <v>0</v>
      </c>
      <c r="BS215" s="144">
        <f t="shared" si="184"/>
        <v>0</v>
      </c>
      <c r="BT215" s="144">
        <f t="shared" si="184"/>
        <v>0</v>
      </c>
      <c r="BU215" s="144">
        <f t="shared" si="184"/>
        <v>0</v>
      </c>
      <c r="BV215" s="144">
        <f t="shared" si="184"/>
        <v>0</v>
      </c>
      <c r="BW215" s="144">
        <f t="shared" si="184"/>
        <v>0</v>
      </c>
      <c r="BX215" s="144">
        <f t="shared" si="184"/>
        <v>0</v>
      </c>
      <c r="BY215" s="144">
        <f t="shared" si="184"/>
        <v>0</v>
      </c>
      <c r="BZ215" s="144">
        <f t="shared" si="184"/>
        <v>0</v>
      </c>
      <c r="CA215" s="144">
        <f t="shared" si="184"/>
        <v>0</v>
      </c>
      <c r="CB215" s="144">
        <f t="shared" si="184"/>
        <v>0</v>
      </c>
      <c r="CC215" s="144">
        <f t="shared" si="184"/>
        <v>1.576787690364008E-2</v>
      </c>
      <c r="CD215" s="144">
        <f t="shared" si="184"/>
        <v>0</v>
      </c>
      <c r="CE215" s="144">
        <f t="shared" si="184"/>
        <v>2.066166386048638E-2</v>
      </c>
      <c r="CF215" s="144">
        <f t="shared" si="184"/>
        <v>1.5281611657816135E-2</v>
      </c>
      <c r="CG215" s="144">
        <f t="shared" si="184"/>
        <v>2.6688480708398438E-2</v>
      </c>
      <c r="CH215" s="144">
        <f t="shared" si="184"/>
        <v>1.3769648331610597E-2</v>
      </c>
      <c r="CI215" s="144">
        <f t="shared" si="184"/>
        <v>6.0874246008500651E-3</v>
      </c>
      <c r="CJ215" s="144">
        <f t="shared" si="184"/>
        <v>5.9019083685728294E-3</v>
      </c>
      <c r="CK215" s="144">
        <f t="shared" si="184"/>
        <v>8.6303832530145053E-3</v>
      </c>
      <c r="CL215" s="144">
        <f t="shared" si="184"/>
        <v>8.6411170979165085E-3</v>
      </c>
      <c r="CM215" s="144">
        <f t="shared" si="184"/>
        <v>1.4680555304286498E-2</v>
      </c>
      <c r="CN215" s="144">
        <f t="shared" si="184"/>
        <v>1.6114827919955756E-2</v>
      </c>
      <c r="CO215" s="144">
        <f t="shared" si="184"/>
        <v>1.4828057107386716E-2</v>
      </c>
      <c r="CP215" s="144">
        <f t="shared" si="184"/>
        <v>8.5922332304250761E-3</v>
      </c>
      <c r="CQ215" s="144">
        <f t="shared" si="184"/>
        <v>9.1717952690706546E-3</v>
      </c>
      <c r="CR215" s="144">
        <f t="shared" si="184"/>
        <v>9.3466577909110098E-3</v>
      </c>
      <c r="CS215" s="144">
        <f t="shared" si="184"/>
        <v>3.4079818379288843E-3</v>
      </c>
      <c r="CT215" s="144">
        <f t="shared" si="184"/>
        <v>1.0765188823145895E-2</v>
      </c>
      <c r="CU215" s="144">
        <f t="shared" si="184"/>
        <v>6.4476289708805144E-3</v>
      </c>
      <c r="CV215" s="144">
        <f t="shared" si="184"/>
        <v>8.2499364925821897E-3</v>
      </c>
      <c r="CW215" s="144">
        <f t="shared" si="184"/>
        <v>9.3393074428782807E-3</v>
      </c>
      <c r="CX215" s="144">
        <f t="shared" si="184"/>
        <v>1.1268440764616146E-2</v>
      </c>
      <c r="CY215" s="144">
        <f t="shared" si="184"/>
        <v>8.1821753694918276E-3</v>
      </c>
      <c r="CZ215" s="144">
        <f t="shared" si="184"/>
        <v>5.7001049243719272E-4</v>
      </c>
      <c r="DA215" s="144">
        <f t="shared" si="184"/>
        <v>7.7133369184647282E-3</v>
      </c>
      <c r="DB215" s="144">
        <f t="shared" si="184"/>
        <v>5.7075212446624111E-3</v>
      </c>
      <c r="DC215" s="144">
        <f t="shared" si="184"/>
        <v>5.1470412336529535E-3</v>
      </c>
      <c r="DD215" s="144">
        <f t="shared" si="184"/>
        <v>2.67217291883158E-2</v>
      </c>
      <c r="DE215" s="144">
        <f t="shared" si="184"/>
        <v>3.253118340866213E-2</v>
      </c>
      <c r="DF215" s="144">
        <f t="shared" si="184"/>
        <v>0</v>
      </c>
      <c r="DG215" s="144">
        <f t="shared" si="184"/>
        <v>0</v>
      </c>
      <c r="DH215" s="144">
        <f t="shared" si="184"/>
        <v>7.2326429105057585E-3</v>
      </c>
      <c r="DI215" s="144">
        <f t="shared" si="184"/>
        <v>6.6093597282439057E-3</v>
      </c>
      <c r="DJ215" s="144">
        <f t="shared" si="184"/>
        <v>0</v>
      </c>
      <c r="DK215" s="144">
        <f t="shared" si="184"/>
        <v>9.4852891804466807E-2</v>
      </c>
      <c r="DL215" s="144">
        <f t="shared" si="184"/>
        <v>0</v>
      </c>
      <c r="DM215" s="144">
        <f t="shared" si="184"/>
        <v>0</v>
      </c>
      <c r="DN215" s="144">
        <f t="shared" si="184"/>
        <v>1.5221400965791377E-2</v>
      </c>
      <c r="DO215" s="144">
        <f t="shared" si="184"/>
        <v>0</v>
      </c>
      <c r="DP215" s="144">
        <f t="shared" si="184"/>
        <v>1.8447432095621007E-2</v>
      </c>
      <c r="DQ215" s="144">
        <f t="shared" si="184"/>
        <v>0</v>
      </c>
      <c r="DR215" s="144">
        <f t="shared" si="184"/>
        <v>0</v>
      </c>
      <c r="DS215" s="144">
        <f t="shared" si="184"/>
        <v>6.5552643654434356E-5</v>
      </c>
      <c r="DT215" s="144">
        <f t="shared" si="184"/>
        <v>7.261448164551593E-4</v>
      </c>
      <c r="DU215" s="144">
        <f t="shared" si="184"/>
        <v>0</v>
      </c>
      <c r="DV215" s="144">
        <f t="shared" si="184"/>
        <v>0</v>
      </c>
      <c r="DW215" s="144">
        <f t="shared" si="184"/>
        <v>5.4394447112823862E-3</v>
      </c>
      <c r="DX215" s="144">
        <f t="shared" si="184"/>
        <v>0</v>
      </c>
      <c r="DY215" s="144">
        <f t="shared" si="184"/>
        <v>6.5161678934998546E-3</v>
      </c>
      <c r="DZ215" s="144">
        <f t="shared" si="184"/>
        <v>0</v>
      </c>
      <c r="EA215" s="144">
        <f t="shared" ref="EA215:GL215" si="185">EA213/EA166</f>
        <v>2.2366299361172089E-3</v>
      </c>
      <c r="EB215" s="144">
        <f t="shared" si="185"/>
        <v>0</v>
      </c>
      <c r="EC215" s="144">
        <f t="shared" si="185"/>
        <v>0</v>
      </c>
      <c r="ED215" s="144">
        <f t="shared" si="185"/>
        <v>1.2692517982546456E-3</v>
      </c>
      <c r="EE215" s="144">
        <f t="shared" si="185"/>
        <v>0</v>
      </c>
      <c r="EF215" s="144">
        <f t="shared" si="185"/>
        <v>0</v>
      </c>
      <c r="EG215" s="144">
        <f t="shared" si="185"/>
        <v>0</v>
      </c>
      <c r="EH215" s="144">
        <f t="shared" si="185"/>
        <v>1.590024532861122E-3</v>
      </c>
      <c r="EI215" s="144">
        <f t="shared" si="185"/>
        <v>0</v>
      </c>
      <c r="EJ215" s="144">
        <f t="shared" si="185"/>
        <v>5.1323649728310524E-4</v>
      </c>
      <c r="EK215" s="144">
        <f t="shared" si="185"/>
        <v>0</v>
      </c>
      <c r="EL215" s="144">
        <f t="shared" si="185"/>
        <v>0</v>
      </c>
      <c r="EM215" s="144">
        <f t="shared" si="185"/>
        <v>0</v>
      </c>
      <c r="EN215" s="144">
        <f t="shared" si="185"/>
        <v>1.8829450186672984E-2</v>
      </c>
      <c r="EO215" s="144">
        <f t="shared" si="185"/>
        <v>1.9967176916420495E-2</v>
      </c>
      <c r="EP215" s="144">
        <f t="shared" si="185"/>
        <v>4.4647103535993358E-3</v>
      </c>
      <c r="EQ215" s="144">
        <f t="shared" si="185"/>
        <v>1.5543709566071442E-3</v>
      </c>
      <c r="ER215" s="144">
        <f t="shared" si="185"/>
        <v>2.9642477857723375E-3</v>
      </c>
      <c r="ES215" s="144">
        <f t="shared" si="185"/>
        <v>7.7271107498731789E-3</v>
      </c>
      <c r="ET215" s="144">
        <f t="shared" si="185"/>
        <v>2.4441813261163736E-2</v>
      </c>
      <c r="EU215" s="144">
        <f t="shared" si="185"/>
        <v>0</v>
      </c>
      <c r="EV215" s="144">
        <f t="shared" si="185"/>
        <v>0</v>
      </c>
      <c r="EW215" s="144">
        <f t="shared" si="185"/>
        <v>5.9501487273644384E-3</v>
      </c>
      <c r="EX215" s="144">
        <f t="shared" si="185"/>
        <v>0</v>
      </c>
      <c r="EY215" s="144">
        <f t="shared" si="185"/>
        <v>4.0810736246338439E-3</v>
      </c>
      <c r="EZ215" s="144">
        <f t="shared" si="185"/>
        <v>0</v>
      </c>
      <c r="FA215" s="144">
        <f t="shared" si="185"/>
        <v>0</v>
      </c>
      <c r="FB215" s="144">
        <f t="shared" si="185"/>
        <v>4.6654771434609334E-4</v>
      </c>
      <c r="FC215" s="144">
        <f t="shared" si="185"/>
        <v>9.4492946365591233E-4</v>
      </c>
      <c r="FD215" s="144">
        <f t="shared" si="185"/>
        <v>0</v>
      </c>
      <c r="FE215" s="144">
        <f t="shared" si="185"/>
        <v>5.6119022795880023E-3</v>
      </c>
      <c r="FF215" s="144">
        <f t="shared" si="185"/>
        <v>0</v>
      </c>
      <c r="FG215" s="144">
        <f t="shared" si="185"/>
        <v>0</v>
      </c>
      <c r="FH215" s="144">
        <f t="shared" si="185"/>
        <v>5.6083587971655054E-3</v>
      </c>
      <c r="FI215" s="144">
        <f t="shared" si="185"/>
        <v>2.3471954367666977E-3</v>
      </c>
      <c r="FJ215" s="144">
        <f t="shared" si="185"/>
        <v>4.7597683793792686E-3</v>
      </c>
      <c r="FK215" s="144">
        <f t="shared" si="185"/>
        <v>8.495204199613509E-3</v>
      </c>
      <c r="FL215" s="144">
        <f t="shared" si="185"/>
        <v>7.9286561896816466E-6</v>
      </c>
      <c r="FM215" s="144">
        <f t="shared" si="185"/>
        <v>6.8478571053629667E-5</v>
      </c>
      <c r="FN215" s="144">
        <f t="shared" si="185"/>
        <v>2.0009821116645843E-4</v>
      </c>
      <c r="FO215" s="144">
        <f t="shared" si="185"/>
        <v>1.1874481417696238E-2</v>
      </c>
      <c r="FP215" s="144">
        <f t="shared" si="185"/>
        <v>3.1817585404669085E-2</v>
      </c>
      <c r="FQ215" s="144">
        <f t="shared" si="185"/>
        <v>1.9429709363399905E-5</v>
      </c>
      <c r="FR215" s="144">
        <f t="shared" si="185"/>
        <v>1.4996508602759444E-3</v>
      </c>
      <c r="FS215" s="144">
        <f t="shared" si="185"/>
        <v>0</v>
      </c>
      <c r="FT215" s="144">
        <f t="shared" si="185"/>
        <v>0</v>
      </c>
      <c r="FU215" s="144">
        <f t="shared" si="185"/>
        <v>0</v>
      </c>
      <c r="FV215" s="144">
        <f t="shared" si="185"/>
        <v>2.1618765677282454E-2</v>
      </c>
      <c r="FW215" s="144">
        <f t="shared" si="185"/>
        <v>1.1471172115628675E-2</v>
      </c>
      <c r="FX215" s="144">
        <f t="shared" si="185"/>
        <v>0</v>
      </c>
      <c r="FY215" s="144">
        <f t="shared" si="185"/>
        <v>0</v>
      </c>
      <c r="FZ215" s="144">
        <f t="shared" si="185"/>
        <v>0</v>
      </c>
      <c r="GA215" s="144">
        <f t="shared" si="185"/>
        <v>2.6847751760098959E-2</v>
      </c>
      <c r="GB215" s="144">
        <f t="shared" si="185"/>
        <v>0</v>
      </c>
      <c r="GC215" s="144">
        <f t="shared" si="185"/>
        <v>0</v>
      </c>
      <c r="GD215" s="144">
        <f t="shared" si="185"/>
        <v>0</v>
      </c>
      <c r="GE215" s="144">
        <f t="shared" si="185"/>
        <v>0</v>
      </c>
      <c r="GF215" s="144">
        <f t="shared" si="185"/>
        <v>3.8790041031417338E-2</v>
      </c>
      <c r="GG215" s="144">
        <f t="shared" si="185"/>
        <v>2.4520334055964672E-2</v>
      </c>
      <c r="GH215" s="144">
        <f t="shared" si="185"/>
        <v>8.7382459690195802E-3</v>
      </c>
      <c r="GI215" s="144">
        <f t="shared" si="185"/>
        <v>0</v>
      </c>
      <c r="GJ215" s="144">
        <f t="shared" si="185"/>
        <v>0</v>
      </c>
      <c r="GK215" s="144">
        <f t="shared" si="185"/>
        <v>0</v>
      </c>
      <c r="GL215" s="144">
        <f t="shared" si="185"/>
        <v>1.2871204345469433E-2</v>
      </c>
      <c r="GM215" s="144">
        <f t="shared" ref="GM215:IX215" si="186">GM213/GM166</f>
        <v>0</v>
      </c>
      <c r="GN215" s="144">
        <f t="shared" si="186"/>
        <v>0</v>
      </c>
      <c r="GO215" s="144">
        <f t="shared" si="186"/>
        <v>0</v>
      </c>
      <c r="GP215" s="144">
        <f t="shared" si="186"/>
        <v>0</v>
      </c>
      <c r="GQ215" s="144">
        <f t="shared" si="186"/>
        <v>0</v>
      </c>
      <c r="GR215" s="144">
        <f t="shared" si="186"/>
        <v>1.0017293491218021E-4</v>
      </c>
      <c r="GS215" s="144">
        <f t="shared" si="186"/>
        <v>8.3847099657053496E-3</v>
      </c>
      <c r="GT215" s="144">
        <f t="shared" si="186"/>
        <v>0</v>
      </c>
      <c r="GU215" s="144">
        <f t="shared" si="186"/>
        <v>7.3850199164517735E-3</v>
      </c>
      <c r="GV215" s="144">
        <f t="shared" si="186"/>
        <v>0</v>
      </c>
      <c r="GW215" s="144">
        <f t="shared" si="186"/>
        <v>0</v>
      </c>
      <c r="GX215" s="144">
        <f t="shared" si="186"/>
        <v>3.4187647712152484E-2</v>
      </c>
      <c r="GY215" s="144">
        <f t="shared" si="186"/>
        <v>2.2940653908131426E-2</v>
      </c>
      <c r="GZ215" s="144">
        <f t="shared" si="186"/>
        <v>2.9634426158884047E-2</v>
      </c>
      <c r="HA215" s="144">
        <f t="shared" si="186"/>
        <v>0</v>
      </c>
      <c r="HB215" s="144">
        <f t="shared" si="186"/>
        <v>6.0573096948843365E-2</v>
      </c>
      <c r="HC215" s="144">
        <f t="shared" si="186"/>
        <v>0</v>
      </c>
      <c r="HD215" s="144">
        <f t="shared" si="186"/>
        <v>0</v>
      </c>
      <c r="HE215" s="144">
        <f t="shared" si="186"/>
        <v>5.5909753863248972E-2</v>
      </c>
      <c r="HF215" s="144">
        <f t="shared" si="186"/>
        <v>5.9225978438189825E-3</v>
      </c>
      <c r="HG215" s="144">
        <f t="shared" si="186"/>
        <v>0</v>
      </c>
      <c r="HH215" s="144">
        <f t="shared" si="186"/>
        <v>0</v>
      </c>
      <c r="HI215" s="144">
        <f t="shared" si="186"/>
        <v>1.8274683914453768E-3</v>
      </c>
      <c r="HJ215" s="144">
        <f t="shared" si="186"/>
        <v>5.7833076904244924E-3</v>
      </c>
      <c r="HK215" s="144">
        <f t="shared" si="186"/>
        <v>5.4556129766683246E-3</v>
      </c>
      <c r="HL215" s="144">
        <f t="shared" si="186"/>
        <v>0</v>
      </c>
      <c r="HM215" s="144">
        <f t="shared" si="186"/>
        <v>0</v>
      </c>
      <c r="HN215" s="144">
        <f t="shared" si="186"/>
        <v>0</v>
      </c>
      <c r="HO215" s="144">
        <f t="shared" si="186"/>
        <v>4.1167643395666924E-4</v>
      </c>
      <c r="HP215" s="144">
        <f t="shared" si="186"/>
        <v>0</v>
      </c>
      <c r="HQ215" s="144">
        <f t="shared" si="186"/>
        <v>3.6167333395592843E-3</v>
      </c>
      <c r="HR215" s="144">
        <f t="shared" si="186"/>
        <v>0</v>
      </c>
      <c r="HS215" s="144">
        <f t="shared" si="186"/>
        <v>1.5442397996520354E-2</v>
      </c>
      <c r="HT215" s="144">
        <f t="shared" si="186"/>
        <v>2.3051159963294481E-2</v>
      </c>
      <c r="HU215" s="144">
        <f t="shared" si="186"/>
        <v>2.637434741304304E-2</v>
      </c>
      <c r="HV215" s="144">
        <f t="shared" si="186"/>
        <v>5.9213304415590563E-2</v>
      </c>
      <c r="HW215" s="144">
        <f t="shared" si="186"/>
        <v>4.7389907841378478E-3</v>
      </c>
      <c r="HX215" s="144">
        <f t="shared" si="186"/>
        <v>3.1751986265031984E-3</v>
      </c>
      <c r="HY215" s="144">
        <f t="shared" si="186"/>
        <v>3.5792205904248524E-3</v>
      </c>
      <c r="HZ215" s="144">
        <f t="shared" si="186"/>
        <v>1.3272105902791938E-2</v>
      </c>
      <c r="IA215" s="144">
        <f t="shared" si="186"/>
        <v>0</v>
      </c>
      <c r="IB215" s="144">
        <f t="shared" si="186"/>
        <v>0</v>
      </c>
      <c r="IC215" s="144">
        <f t="shared" si="186"/>
        <v>1.4741430216108518E-3</v>
      </c>
      <c r="ID215" s="144">
        <f t="shared" si="186"/>
        <v>0</v>
      </c>
      <c r="IE215" s="144">
        <f t="shared" si="186"/>
        <v>0</v>
      </c>
      <c r="IF215" s="144">
        <f t="shared" si="186"/>
        <v>5.142134215463897E-2</v>
      </c>
      <c r="IG215" s="144">
        <f t="shared" si="186"/>
        <v>0</v>
      </c>
      <c r="IH215" s="144">
        <f t="shared" si="186"/>
        <v>0</v>
      </c>
      <c r="II215" s="144">
        <f t="shared" si="186"/>
        <v>0</v>
      </c>
      <c r="IJ215" s="144">
        <f t="shared" si="186"/>
        <v>7.4212868971714545E-5</v>
      </c>
      <c r="IK215" s="144">
        <f t="shared" si="186"/>
        <v>0</v>
      </c>
      <c r="IL215" s="144">
        <f t="shared" si="186"/>
        <v>9.4241905297689933E-3</v>
      </c>
      <c r="IM215" s="144">
        <f t="shared" si="186"/>
        <v>0</v>
      </c>
      <c r="IN215" s="144">
        <f t="shared" si="186"/>
        <v>0</v>
      </c>
      <c r="IO215" s="144">
        <f t="shared" si="186"/>
        <v>0</v>
      </c>
      <c r="IP215" s="144">
        <f t="shared" si="186"/>
        <v>1.0158154049424132E-2</v>
      </c>
      <c r="IQ215" s="144">
        <f t="shared" si="186"/>
        <v>1.4139799708836954E-2</v>
      </c>
      <c r="IR215" s="144">
        <f t="shared" si="186"/>
        <v>0</v>
      </c>
      <c r="IS215" s="144">
        <f t="shared" si="186"/>
        <v>0</v>
      </c>
      <c r="IT215" s="144">
        <f t="shared" si="186"/>
        <v>1.2185770220685529E-4</v>
      </c>
      <c r="IU215" s="144">
        <f t="shared" si="186"/>
        <v>4.167020653536197E-3</v>
      </c>
      <c r="IV215" s="144">
        <f t="shared" si="186"/>
        <v>0</v>
      </c>
      <c r="IW215" s="144">
        <f t="shared" si="186"/>
        <v>2.6624479597391949E-4</v>
      </c>
      <c r="IX215" s="144">
        <f t="shared" si="186"/>
        <v>2.2071699208852484E-2</v>
      </c>
      <c r="IY215" s="144">
        <f t="shared" ref="IY215:LJ215" si="187">IY213/IY166</f>
        <v>0</v>
      </c>
      <c r="IZ215" s="144">
        <f t="shared" si="187"/>
        <v>0</v>
      </c>
      <c r="JA215" s="144">
        <f t="shared" si="187"/>
        <v>6.4457427261747163E-2</v>
      </c>
      <c r="JB215" s="144">
        <f t="shared" si="187"/>
        <v>0</v>
      </c>
      <c r="JC215" s="144">
        <f t="shared" si="187"/>
        <v>2.1724824892841783E-2</v>
      </c>
      <c r="JD215" s="144">
        <f t="shared" si="187"/>
        <v>0</v>
      </c>
      <c r="JE215" s="144">
        <f t="shared" si="187"/>
        <v>3.2475045113402712E-2</v>
      </c>
      <c r="JF215" s="144">
        <f t="shared" si="187"/>
        <v>1.955190628844997E-2</v>
      </c>
      <c r="JG215" s="144">
        <f t="shared" si="187"/>
        <v>9.2298218997685956E-3</v>
      </c>
      <c r="JH215" s="144">
        <f t="shared" si="187"/>
        <v>0</v>
      </c>
      <c r="JI215" s="144">
        <f t="shared" si="187"/>
        <v>6.4121495625305632E-4</v>
      </c>
      <c r="JJ215" s="144">
        <f t="shared" si="187"/>
        <v>5.5170975892303753E-4</v>
      </c>
      <c r="JK215" s="144">
        <f t="shared" si="187"/>
        <v>4.4323451952565875E-4</v>
      </c>
      <c r="JL215" s="144">
        <f t="shared" si="187"/>
        <v>3.5804281677975921E-4</v>
      </c>
      <c r="JM215" s="144">
        <f t="shared" si="187"/>
        <v>5.2225843622609729E-4</v>
      </c>
      <c r="JN215" s="144">
        <f t="shared" si="187"/>
        <v>5.3522073212117942E-4</v>
      </c>
      <c r="JO215" s="144">
        <f t="shared" si="187"/>
        <v>6.0962424473358107E-4</v>
      </c>
      <c r="JP215" s="144">
        <f t="shared" si="187"/>
        <v>3.3396358764309266E-4</v>
      </c>
      <c r="JQ215" s="144">
        <f t="shared" si="187"/>
        <v>5.6783064057421906E-4</v>
      </c>
      <c r="JR215" s="144">
        <f t="shared" si="187"/>
        <v>0</v>
      </c>
      <c r="JS215" s="144">
        <f t="shared" si="187"/>
        <v>6.0456761364094847E-4</v>
      </c>
      <c r="JT215" s="144">
        <f t="shared" si="187"/>
        <v>5.0977783062522918E-4</v>
      </c>
      <c r="JU215" s="144">
        <f t="shared" si="187"/>
        <v>4.1878952176590162E-4</v>
      </c>
      <c r="JV215" s="144">
        <f t="shared" si="187"/>
        <v>3.7973629628688976E-4</v>
      </c>
      <c r="JW215" s="144">
        <f t="shared" si="187"/>
        <v>1.5771091419715375E-3</v>
      </c>
      <c r="JX215" s="144">
        <f t="shared" si="187"/>
        <v>0</v>
      </c>
      <c r="JY215" s="144">
        <f t="shared" si="187"/>
        <v>0</v>
      </c>
      <c r="JZ215" s="144">
        <f t="shared" si="187"/>
        <v>0</v>
      </c>
      <c r="KA215" s="144">
        <f t="shared" si="187"/>
        <v>0</v>
      </c>
      <c r="KB215" s="144">
        <f t="shared" si="187"/>
        <v>1.9413494328028337E-2</v>
      </c>
      <c r="KC215" s="144">
        <f t="shared" si="187"/>
        <v>0</v>
      </c>
      <c r="KD215" s="144">
        <f t="shared" si="187"/>
        <v>2.3179028564758761E-3</v>
      </c>
      <c r="KE215" s="144">
        <f t="shared" si="187"/>
        <v>0</v>
      </c>
      <c r="KF215" s="144">
        <f t="shared" si="187"/>
        <v>4.3680243281924297E-3</v>
      </c>
      <c r="KG215" s="144">
        <f t="shared" si="187"/>
        <v>0</v>
      </c>
      <c r="KH215" s="144">
        <f t="shared" si="187"/>
        <v>0</v>
      </c>
      <c r="KI215" s="144">
        <f t="shared" si="187"/>
        <v>0</v>
      </c>
      <c r="KJ215" s="144">
        <f t="shared" si="187"/>
        <v>0</v>
      </c>
      <c r="KK215" s="144">
        <f t="shared" si="187"/>
        <v>0</v>
      </c>
      <c r="KL215" s="144">
        <f t="shared" si="187"/>
        <v>0</v>
      </c>
      <c r="KM215" s="144">
        <f t="shared" si="187"/>
        <v>0</v>
      </c>
      <c r="KN215" s="144">
        <f t="shared" si="187"/>
        <v>2.7886726901268422E-2</v>
      </c>
      <c r="KO215" s="144">
        <f t="shared" si="187"/>
        <v>6.0573096948843365E-2</v>
      </c>
      <c r="KP215" s="144">
        <f t="shared" si="187"/>
        <v>3.7046320512153555E-4</v>
      </c>
      <c r="KQ215" s="144">
        <f t="shared" si="187"/>
        <v>0</v>
      </c>
      <c r="KR215" s="144">
        <f t="shared" si="187"/>
        <v>0</v>
      </c>
      <c r="KS215" s="144">
        <f t="shared" si="187"/>
        <v>2.6769472296409642E-2</v>
      </c>
      <c r="KT215" s="144">
        <f t="shared" si="187"/>
        <v>0</v>
      </c>
      <c r="KU215" s="144">
        <f t="shared" si="187"/>
        <v>0</v>
      </c>
      <c r="KV215" s="144">
        <f t="shared" si="187"/>
        <v>0</v>
      </c>
      <c r="KW215" s="144">
        <f t="shared" si="187"/>
        <v>5.5708310941088766E-2</v>
      </c>
      <c r="KX215" s="144">
        <f t="shared" si="187"/>
        <v>0</v>
      </c>
      <c r="KY215" s="144">
        <f t="shared" si="187"/>
        <v>0</v>
      </c>
      <c r="KZ215" s="144">
        <f t="shared" si="187"/>
        <v>0</v>
      </c>
      <c r="LA215" s="144">
        <f t="shared" si="187"/>
        <v>4.1190715284807741E-3</v>
      </c>
      <c r="LB215" s="144">
        <f t="shared" si="187"/>
        <v>0</v>
      </c>
      <c r="LC215" s="144">
        <f t="shared" si="187"/>
        <v>0</v>
      </c>
      <c r="LD215" s="144">
        <f t="shared" si="187"/>
        <v>0</v>
      </c>
      <c r="LE215" s="144">
        <f t="shared" si="187"/>
        <v>6.5520014475562438E-2</v>
      </c>
      <c r="LF215" s="144">
        <f t="shared" si="187"/>
        <v>0</v>
      </c>
      <c r="LG215" s="144">
        <f t="shared" si="187"/>
        <v>0</v>
      </c>
      <c r="LH215" s="144">
        <f t="shared" si="187"/>
        <v>7.6355477315585428E-4</v>
      </c>
      <c r="LI215" s="144">
        <f t="shared" si="187"/>
        <v>0</v>
      </c>
      <c r="LJ215" s="144">
        <f t="shared" si="187"/>
        <v>1.4459240657295659E-2</v>
      </c>
      <c r="LK215" s="144">
        <f t="shared" ref="LK215:NV215" si="188">LK213/LK166</f>
        <v>0</v>
      </c>
      <c r="LL215" s="144">
        <f t="shared" si="188"/>
        <v>0</v>
      </c>
      <c r="LM215" s="144">
        <f t="shared" si="188"/>
        <v>0</v>
      </c>
      <c r="LN215" s="144">
        <f t="shared" si="188"/>
        <v>0</v>
      </c>
      <c r="LO215" s="144">
        <f t="shared" si="188"/>
        <v>1.6188680918331935E-3</v>
      </c>
      <c r="LP215" s="144">
        <f t="shared" si="188"/>
        <v>1.9719664370618381E-2</v>
      </c>
      <c r="LQ215" s="144">
        <f t="shared" si="188"/>
        <v>0</v>
      </c>
      <c r="LR215" s="144">
        <f t="shared" si="188"/>
        <v>0</v>
      </c>
      <c r="LS215" s="144">
        <f t="shared" si="188"/>
        <v>0</v>
      </c>
      <c r="LT215" s="144">
        <f t="shared" si="188"/>
        <v>0</v>
      </c>
      <c r="LU215" s="144">
        <f t="shared" si="188"/>
        <v>3.5352887239820905E-4</v>
      </c>
      <c r="LV215" s="144">
        <f t="shared" si="188"/>
        <v>0</v>
      </c>
      <c r="LW215" s="144">
        <f t="shared" si="188"/>
        <v>1.1391907654890896E-3</v>
      </c>
      <c r="LX215" s="144">
        <f t="shared" si="188"/>
        <v>1.7542795084594391E-3</v>
      </c>
      <c r="LY215" s="144">
        <f t="shared" si="188"/>
        <v>9.8406138564323333E-4</v>
      </c>
      <c r="LZ215" s="144">
        <f t="shared" si="188"/>
        <v>5.9052540260816095E-3</v>
      </c>
      <c r="MA215" s="144">
        <f t="shared" si="188"/>
        <v>2.4791136194421248E-2</v>
      </c>
      <c r="MB215" s="144">
        <f t="shared" si="188"/>
        <v>0</v>
      </c>
      <c r="MC215" s="144">
        <f t="shared" si="188"/>
        <v>0</v>
      </c>
      <c r="MD215" s="144">
        <f t="shared" si="188"/>
        <v>0</v>
      </c>
      <c r="ME215" s="144">
        <f t="shared" si="188"/>
        <v>0</v>
      </c>
      <c r="MF215" s="144">
        <f t="shared" si="188"/>
        <v>0</v>
      </c>
      <c r="MG215" s="144">
        <f t="shared" si="188"/>
        <v>4.1893885874766404E-2</v>
      </c>
      <c r="MH215" s="144">
        <f t="shared" si="188"/>
        <v>0</v>
      </c>
      <c r="MI215" s="144">
        <f t="shared" si="188"/>
        <v>0</v>
      </c>
      <c r="MJ215" s="144">
        <f t="shared" si="188"/>
        <v>0</v>
      </c>
      <c r="MK215" s="144">
        <f t="shared" si="188"/>
        <v>0</v>
      </c>
      <c r="ML215" s="144">
        <f t="shared" si="188"/>
        <v>4.7621350189826027E-4</v>
      </c>
      <c r="MM215" s="144">
        <f t="shared" si="188"/>
        <v>5.098957781750902E-2</v>
      </c>
      <c r="MN215" s="144">
        <f t="shared" si="188"/>
        <v>0</v>
      </c>
      <c r="MO215" s="144">
        <f t="shared" si="188"/>
        <v>0</v>
      </c>
      <c r="MP215" s="144">
        <f t="shared" si="188"/>
        <v>0</v>
      </c>
      <c r="MQ215" s="144">
        <f t="shared" si="188"/>
        <v>2.0411023079521091E-3</v>
      </c>
      <c r="MR215" s="144">
        <f t="shared" si="188"/>
        <v>7.0745520938702604E-5</v>
      </c>
      <c r="MS215" s="144">
        <f t="shared" si="188"/>
        <v>0</v>
      </c>
      <c r="MT215" s="144">
        <f t="shared" si="188"/>
        <v>0</v>
      </c>
      <c r="MU215" s="144">
        <f t="shared" si="188"/>
        <v>2.0321431308299473E-3</v>
      </c>
      <c r="MV215" s="144">
        <f t="shared" si="188"/>
        <v>7.5397337399566011E-3</v>
      </c>
      <c r="MW215" s="144">
        <f t="shared" si="188"/>
        <v>0</v>
      </c>
      <c r="MX215" s="144">
        <f t="shared" si="188"/>
        <v>2.838421192109996E-4</v>
      </c>
      <c r="MY215" s="144">
        <f t="shared" si="188"/>
        <v>0</v>
      </c>
      <c r="MZ215" s="144">
        <f t="shared" si="188"/>
        <v>1.731047824488794E-2</v>
      </c>
      <c r="NA215" s="144">
        <f t="shared" si="188"/>
        <v>0</v>
      </c>
      <c r="NB215" s="144">
        <f t="shared" si="188"/>
        <v>2.8078665955256297E-2</v>
      </c>
      <c r="NC215" s="144">
        <f t="shared" si="188"/>
        <v>0</v>
      </c>
      <c r="ND215" s="144">
        <f t="shared" si="188"/>
        <v>1.2908013016223903E-3</v>
      </c>
      <c r="NE215" s="144">
        <f t="shared" si="188"/>
        <v>6.0219800252614038E-2</v>
      </c>
      <c r="NF215" s="144">
        <f t="shared" si="188"/>
        <v>0</v>
      </c>
      <c r="NG215" s="144">
        <f t="shared" si="188"/>
        <v>0</v>
      </c>
      <c r="NH215" s="144">
        <f t="shared" si="188"/>
        <v>0</v>
      </c>
      <c r="NI215" s="144">
        <f t="shared" si="188"/>
        <v>2.9813070821350693E-2</v>
      </c>
      <c r="NJ215" s="144">
        <f t="shared" si="188"/>
        <v>2.9725737587301126E-3</v>
      </c>
      <c r="NK215" s="144">
        <f t="shared" si="188"/>
        <v>6.168326335705996E-3</v>
      </c>
      <c r="NL215" s="144">
        <f t="shared" si="188"/>
        <v>0</v>
      </c>
      <c r="NM215" s="144">
        <f t="shared" si="188"/>
        <v>2.2165732107763364E-3</v>
      </c>
      <c r="NN215" s="144">
        <f t="shared" si="188"/>
        <v>2.8896365566912713E-3</v>
      </c>
      <c r="NO215" s="144">
        <f t="shared" si="188"/>
        <v>1.1493483306552401E-3</v>
      </c>
      <c r="NP215" s="144">
        <f t="shared" si="188"/>
        <v>0</v>
      </c>
      <c r="NQ215" s="144">
        <f t="shared" si="188"/>
        <v>1.2666658293400567E-2</v>
      </c>
      <c r="NR215" s="144">
        <f t="shared" si="188"/>
        <v>0</v>
      </c>
      <c r="NS215" s="144">
        <f t="shared" si="188"/>
        <v>0</v>
      </c>
      <c r="NT215" s="144">
        <f t="shared" si="188"/>
        <v>4.7106514008469925E-3</v>
      </c>
      <c r="NU215" s="144">
        <f t="shared" si="188"/>
        <v>9.1534858483039178E-3</v>
      </c>
      <c r="NV215" s="144">
        <f t="shared" si="188"/>
        <v>5.0248716895515578E-4</v>
      </c>
      <c r="NW215" s="144">
        <f t="shared" ref="NW215:OU215" si="189">NW213/NW166</f>
        <v>9.4852891804466807E-2</v>
      </c>
      <c r="NX215" s="144">
        <f t="shared" si="189"/>
        <v>2.0852212446203764E-3</v>
      </c>
      <c r="NY215" s="144">
        <f t="shared" si="189"/>
        <v>0</v>
      </c>
      <c r="NZ215" s="144">
        <f t="shared" si="189"/>
        <v>0.29800637271087443</v>
      </c>
      <c r="OA215" s="144">
        <f t="shared" si="189"/>
        <v>2.817952727373597E-3</v>
      </c>
      <c r="OB215" s="144">
        <f t="shared" si="189"/>
        <v>2.1912983901342824E-2</v>
      </c>
      <c r="OC215" s="144">
        <f t="shared" si="189"/>
        <v>0</v>
      </c>
      <c r="OD215" s="144">
        <f t="shared" si="189"/>
        <v>0</v>
      </c>
      <c r="OE215" s="144">
        <f t="shared" si="189"/>
        <v>0</v>
      </c>
      <c r="OF215" s="144">
        <f t="shared" si="189"/>
        <v>3.6481788013203033E-3</v>
      </c>
      <c r="OG215" s="144">
        <f t="shared" si="189"/>
        <v>1.2531385217505801E-2</v>
      </c>
      <c r="OH215" s="144">
        <f t="shared" si="189"/>
        <v>0</v>
      </c>
      <c r="OI215" s="144">
        <f t="shared" si="189"/>
        <v>5.5113792813430904E-4</v>
      </c>
      <c r="OJ215" s="144">
        <f t="shared" si="189"/>
        <v>0</v>
      </c>
      <c r="OK215" s="144">
        <f t="shared" si="189"/>
        <v>6.8248516941377309E-4</v>
      </c>
      <c r="OL215" s="144">
        <f t="shared" si="189"/>
        <v>1.2343676614578773E-3</v>
      </c>
      <c r="OM215" s="144">
        <f t="shared" si="189"/>
        <v>4.0557994180500214E-3</v>
      </c>
      <c r="ON215" s="144">
        <f t="shared" si="189"/>
        <v>7.4643683022635795E-3</v>
      </c>
      <c r="OO215" s="144">
        <f t="shared" si="189"/>
        <v>0</v>
      </c>
      <c r="OP215" s="144">
        <f t="shared" si="189"/>
        <v>0</v>
      </c>
      <c r="OQ215" s="144">
        <f t="shared" si="189"/>
        <v>0</v>
      </c>
      <c r="OR215" s="144">
        <f t="shared" si="189"/>
        <v>6.7249979099254309E-3</v>
      </c>
      <c r="OS215" s="144">
        <f t="shared" si="189"/>
        <v>1.3647435403537653E-3</v>
      </c>
      <c r="OT215" s="144">
        <f t="shared" si="189"/>
        <v>0</v>
      </c>
      <c r="OU215" s="144">
        <f t="shared" si="189"/>
        <v>0</v>
      </c>
      <c r="OV215" s="176"/>
      <c r="OW215" s="144">
        <f t="shared" ref="OW215" si="190">OW213/OW166</f>
        <v>9.1082337297783249E-3</v>
      </c>
      <c r="OX215" s="6"/>
      <c r="OY215" s="153"/>
      <c r="OZ215" s="6"/>
      <c r="PA215" s="146"/>
      <c r="PB215" s="146"/>
      <c r="PC215" s="146"/>
      <c r="PD215" s="146"/>
      <c r="PE215" s="146"/>
      <c r="PF215" s="146"/>
      <c r="PG215" s="146"/>
      <c r="PH215" s="146"/>
      <c r="PI215" s="146"/>
      <c r="PJ215" s="146"/>
      <c r="PK215" s="146"/>
      <c r="PL215" s="146"/>
      <c r="PM215" s="146"/>
      <c r="PN215" s="146"/>
      <c r="PO215" s="146"/>
      <c r="PP215" s="146"/>
      <c r="PQ215" s="146"/>
      <c r="PR215" s="146"/>
      <c r="PS215" s="146"/>
      <c r="PT215" s="146"/>
      <c r="PU215" s="146"/>
    </row>
    <row r="216" spans="1:437" ht="17">
      <c r="A216" s="88" t="s">
        <v>1340</v>
      </c>
      <c r="B216" s="64">
        <f>B49-(SUM(B41:B44))</f>
        <v>13371</v>
      </c>
      <c r="C216" s="64">
        <f t="shared" ref="C216:BN216" si="191">C49-(SUM(C41:C44))</f>
        <v>105362</v>
      </c>
      <c r="D216" s="64">
        <f t="shared" si="191"/>
        <v>47677</v>
      </c>
      <c r="E216" s="64">
        <f t="shared" si="191"/>
        <v>137813</v>
      </c>
      <c r="F216" s="64">
        <f t="shared" si="191"/>
        <v>91455</v>
      </c>
      <c r="G216" s="64">
        <f t="shared" si="191"/>
        <v>150185</v>
      </c>
      <c r="H216" s="64">
        <f t="shared" si="191"/>
        <v>148548</v>
      </c>
      <c r="I216" s="64">
        <f t="shared" si="191"/>
        <v>19697</v>
      </c>
      <c r="J216" s="64">
        <f t="shared" si="191"/>
        <v>77157</v>
      </c>
      <c r="K216" s="64">
        <f t="shared" si="191"/>
        <v>31394</v>
      </c>
      <c r="L216" s="64">
        <f t="shared" si="191"/>
        <v>138537</v>
      </c>
      <c r="M216" s="64">
        <f t="shared" si="191"/>
        <v>252378</v>
      </c>
      <c r="N216" s="64">
        <f t="shared" si="191"/>
        <v>58368</v>
      </c>
      <c r="O216" s="64">
        <f t="shared" si="191"/>
        <v>850</v>
      </c>
      <c r="P216" s="64">
        <f t="shared" si="191"/>
        <v>3200</v>
      </c>
      <c r="Q216" s="64">
        <f t="shared" si="191"/>
        <v>16557</v>
      </c>
      <c r="R216" s="64">
        <f t="shared" si="191"/>
        <v>238396</v>
      </c>
      <c r="S216" s="64">
        <f t="shared" si="191"/>
        <v>197369</v>
      </c>
      <c r="T216" s="64">
        <f t="shared" si="191"/>
        <v>99783</v>
      </c>
      <c r="U216" s="64">
        <f t="shared" si="191"/>
        <v>131736</v>
      </c>
      <c r="V216" s="64">
        <f t="shared" si="191"/>
        <v>48713</v>
      </c>
      <c r="W216" s="64">
        <f t="shared" si="191"/>
        <v>133870</v>
      </c>
      <c r="X216" s="64">
        <f t="shared" si="191"/>
        <v>111171</v>
      </c>
      <c r="Y216" s="64">
        <f t="shared" si="191"/>
        <v>178280</v>
      </c>
      <c r="Z216" s="64">
        <f t="shared" si="191"/>
        <v>154113</v>
      </c>
      <c r="AA216" s="64">
        <f t="shared" si="191"/>
        <v>62722</v>
      </c>
      <c r="AB216" s="64">
        <f t="shared" si="191"/>
        <v>139532</v>
      </c>
      <c r="AC216" s="64">
        <f t="shared" si="191"/>
        <v>83415</v>
      </c>
      <c r="AD216" s="64">
        <f t="shared" si="191"/>
        <v>2856312</v>
      </c>
      <c r="AE216" s="64">
        <f t="shared" si="191"/>
        <v>2039496</v>
      </c>
      <c r="AF216" s="64">
        <f t="shared" si="191"/>
        <v>49512</v>
      </c>
      <c r="AG216" s="64">
        <f t="shared" si="191"/>
        <v>366269</v>
      </c>
      <c r="AH216" s="64">
        <f t="shared" si="191"/>
        <v>318552</v>
      </c>
      <c r="AI216" s="64">
        <f t="shared" si="191"/>
        <v>118826</v>
      </c>
      <c r="AJ216" s="64">
        <f t="shared" si="191"/>
        <v>173438</v>
      </c>
      <c r="AK216" s="64">
        <f t="shared" si="191"/>
        <v>306722</v>
      </c>
      <c r="AL216" s="64">
        <f t="shared" si="191"/>
        <v>537299</v>
      </c>
      <c r="AM216" s="64">
        <f t="shared" si="191"/>
        <v>284928</v>
      </c>
      <c r="AN216" s="64">
        <f t="shared" si="191"/>
        <v>479240</v>
      </c>
      <c r="AO216" s="64">
        <f t="shared" si="191"/>
        <v>222237</v>
      </c>
      <c r="AP216" s="64">
        <f t="shared" si="191"/>
        <v>223344</v>
      </c>
      <c r="AQ216" s="64">
        <f t="shared" si="191"/>
        <v>339030</v>
      </c>
      <c r="AR216" s="64">
        <f t="shared" si="191"/>
        <v>170535</v>
      </c>
      <c r="AS216" s="64">
        <f t="shared" si="191"/>
        <v>49532</v>
      </c>
      <c r="AT216" s="64">
        <f t="shared" si="191"/>
        <v>112930</v>
      </c>
      <c r="AU216" s="64">
        <f t="shared" si="191"/>
        <v>118051</v>
      </c>
      <c r="AV216" s="64">
        <f t="shared" si="191"/>
        <v>198292</v>
      </c>
      <c r="AW216" s="64">
        <f t="shared" si="191"/>
        <v>419860</v>
      </c>
      <c r="AX216" s="64">
        <f t="shared" si="191"/>
        <v>141338</v>
      </c>
      <c r="AY216" s="64">
        <f t="shared" si="191"/>
        <v>71894</v>
      </c>
      <c r="AZ216" s="64">
        <f t="shared" si="191"/>
        <v>202401</v>
      </c>
      <c r="BA216" s="64">
        <f t="shared" si="191"/>
        <v>378429</v>
      </c>
      <c r="BB216" s="64">
        <f t="shared" si="191"/>
        <v>15886</v>
      </c>
      <c r="BC216" s="64">
        <f t="shared" si="191"/>
        <v>64804</v>
      </c>
      <c r="BD216" s="64">
        <f t="shared" si="191"/>
        <v>103521</v>
      </c>
      <c r="BE216" s="64">
        <f t="shared" si="191"/>
        <v>70688</v>
      </c>
      <c r="BF216" s="64">
        <f t="shared" si="191"/>
        <v>39539</v>
      </c>
      <c r="BG216" s="64">
        <f t="shared" si="191"/>
        <v>98635</v>
      </c>
      <c r="BH216" s="64">
        <f t="shared" si="191"/>
        <v>3192322</v>
      </c>
      <c r="BI216" s="64">
        <f t="shared" si="191"/>
        <v>36137</v>
      </c>
      <c r="BJ216" s="64">
        <f t="shared" si="191"/>
        <v>430305</v>
      </c>
      <c r="BK216" s="64">
        <f t="shared" si="191"/>
        <v>3536386</v>
      </c>
      <c r="BL216" s="64">
        <f t="shared" si="191"/>
        <v>11825</v>
      </c>
      <c r="BM216" s="64">
        <f t="shared" si="191"/>
        <v>11912</v>
      </c>
      <c r="BN216" s="64">
        <f t="shared" si="191"/>
        <v>173482</v>
      </c>
      <c r="BO216" s="64">
        <f t="shared" ref="BO216:DZ216" si="192">BO49-(SUM(BO41:BO44))</f>
        <v>109248</v>
      </c>
      <c r="BP216" s="64">
        <f t="shared" si="192"/>
        <v>172781</v>
      </c>
      <c r="BQ216" s="64">
        <f t="shared" si="192"/>
        <v>254468</v>
      </c>
      <c r="BR216" s="64">
        <f t="shared" si="192"/>
        <v>148936</v>
      </c>
      <c r="BS216" s="64">
        <f t="shared" si="192"/>
        <v>258517</v>
      </c>
      <c r="BT216" s="64">
        <f t="shared" si="192"/>
        <v>168313</v>
      </c>
      <c r="BU216" s="64">
        <f t="shared" si="192"/>
        <v>216324</v>
      </c>
      <c r="BV216" s="64">
        <f t="shared" si="192"/>
        <v>170094</v>
      </c>
      <c r="BW216" s="64">
        <f t="shared" si="192"/>
        <v>319230</v>
      </c>
      <c r="BX216" s="64">
        <f t="shared" si="192"/>
        <v>61127</v>
      </c>
      <c r="BY216" s="64">
        <f t="shared" si="192"/>
        <v>97298</v>
      </c>
      <c r="BZ216" s="64">
        <f t="shared" si="192"/>
        <v>27489</v>
      </c>
      <c r="CA216" s="64">
        <f t="shared" si="192"/>
        <v>31043</v>
      </c>
      <c r="CB216" s="64">
        <f t="shared" si="192"/>
        <v>400</v>
      </c>
      <c r="CC216" s="64">
        <f t="shared" si="192"/>
        <v>108863</v>
      </c>
      <c r="CD216" s="64">
        <f t="shared" si="192"/>
        <v>50904</v>
      </c>
      <c r="CE216" s="64">
        <f t="shared" si="192"/>
        <v>301846</v>
      </c>
      <c r="CF216" s="64">
        <f t="shared" si="192"/>
        <v>242800</v>
      </c>
      <c r="CG216" s="64">
        <f t="shared" si="192"/>
        <v>228554</v>
      </c>
      <c r="CH216" s="64">
        <f t="shared" si="192"/>
        <v>188283</v>
      </c>
      <c r="CI216" s="64">
        <f t="shared" si="192"/>
        <v>15804</v>
      </c>
      <c r="CJ216" s="64">
        <f t="shared" si="192"/>
        <v>34312</v>
      </c>
      <c r="CK216" s="64">
        <f t="shared" si="192"/>
        <v>32861</v>
      </c>
      <c r="CL216" s="64">
        <f t="shared" si="192"/>
        <v>45583</v>
      </c>
      <c r="CM216" s="64">
        <f t="shared" si="192"/>
        <v>118513</v>
      </c>
      <c r="CN216" s="64">
        <f t="shared" si="192"/>
        <v>144394</v>
      </c>
      <c r="CO216" s="64">
        <f t="shared" si="192"/>
        <v>90023</v>
      </c>
      <c r="CP216" s="64">
        <f t="shared" si="192"/>
        <v>213824</v>
      </c>
      <c r="CQ216" s="64">
        <f t="shared" si="192"/>
        <v>62586</v>
      </c>
      <c r="CR216" s="64">
        <f t="shared" si="192"/>
        <v>91691</v>
      </c>
      <c r="CS216" s="64">
        <f t="shared" si="192"/>
        <v>38173</v>
      </c>
      <c r="CT216" s="64">
        <f t="shared" si="192"/>
        <v>64083</v>
      </c>
      <c r="CU216" s="64">
        <f t="shared" si="192"/>
        <v>52391</v>
      </c>
      <c r="CV216" s="64">
        <f t="shared" si="192"/>
        <v>107016</v>
      </c>
      <c r="CW216" s="64">
        <f t="shared" si="192"/>
        <v>69507</v>
      </c>
      <c r="CX216" s="64">
        <f t="shared" si="192"/>
        <v>73546</v>
      </c>
      <c r="CY216" s="64">
        <f t="shared" si="192"/>
        <v>8153</v>
      </c>
      <c r="CZ216" s="64">
        <f t="shared" si="192"/>
        <v>52765</v>
      </c>
      <c r="DA216" s="64">
        <f t="shared" si="192"/>
        <v>263910</v>
      </c>
      <c r="DB216" s="64">
        <f t="shared" si="192"/>
        <v>153804</v>
      </c>
      <c r="DC216" s="64">
        <f t="shared" si="192"/>
        <v>240868</v>
      </c>
      <c r="DD216" s="64">
        <f t="shared" si="192"/>
        <v>81978</v>
      </c>
      <c r="DE216" s="64">
        <f t="shared" si="192"/>
        <v>509520</v>
      </c>
      <c r="DF216" s="64">
        <f t="shared" si="192"/>
        <v>146609</v>
      </c>
      <c r="DG216" s="64">
        <f t="shared" si="192"/>
        <v>134029</v>
      </c>
      <c r="DH216" s="64">
        <f t="shared" si="192"/>
        <v>69336</v>
      </c>
      <c r="DI216" s="64">
        <f t="shared" si="192"/>
        <v>37650</v>
      </c>
      <c r="DJ216" s="64">
        <f t="shared" si="192"/>
        <v>139093</v>
      </c>
      <c r="DK216" s="64">
        <f t="shared" si="192"/>
        <v>55925</v>
      </c>
      <c r="DL216" s="64">
        <f t="shared" si="192"/>
        <v>33732</v>
      </c>
      <c r="DM216" s="64">
        <f t="shared" si="192"/>
        <v>86610</v>
      </c>
      <c r="DN216" s="64">
        <f t="shared" si="192"/>
        <v>128364</v>
      </c>
      <c r="DO216" s="64">
        <f t="shared" si="192"/>
        <v>241985</v>
      </c>
      <c r="DP216" s="64">
        <f t="shared" si="192"/>
        <v>177993</v>
      </c>
      <c r="DQ216" s="64">
        <f t="shared" si="192"/>
        <v>36320</v>
      </c>
      <c r="DR216" s="64">
        <f t="shared" si="192"/>
        <v>90339</v>
      </c>
      <c r="DS216" s="64">
        <f t="shared" si="192"/>
        <v>42052</v>
      </c>
      <c r="DT216" s="64">
        <f t="shared" si="192"/>
        <v>209087</v>
      </c>
      <c r="DU216" s="64">
        <f t="shared" si="192"/>
        <v>154134</v>
      </c>
      <c r="DV216" s="64">
        <f t="shared" si="192"/>
        <v>3409</v>
      </c>
      <c r="DW216" s="64">
        <f t="shared" si="192"/>
        <v>460748</v>
      </c>
      <c r="DX216" s="64">
        <f t="shared" si="192"/>
        <v>93984</v>
      </c>
      <c r="DY216" s="64">
        <f t="shared" si="192"/>
        <v>29816</v>
      </c>
      <c r="DZ216" s="64">
        <f t="shared" si="192"/>
        <v>184416</v>
      </c>
      <c r="EA216" s="64">
        <f t="shared" ref="EA216:GL216" si="193">EA49-(SUM(EA41:EA44))</f>
        <v>142245</v>
      </c>
      <c r="EB216" s="64">
        <f t="shared" si="193"/>
        <v>275679</v>
      </c>
      <c r="EC216" s="64">
        <f t="shared" si="193"/>
        <v>124216</v>
      </c>
      <c r="ED216" s="64">
        <f t="shared" si="193"/>
        <v>18822</v>
      </c>
      <c r="EE216" s="64">
        <f t="shared" si="193"/>
        <v>319618</v>
      </c>
      <c r="EF216" s="64">
        <f t="shared" si="193"/>
        <v>115247</v>
      </c>
      <c r="EG216" s="64">
        <f t="shared" si="193"/>
        <v>54550</v>
      </c>
      <c r="EH216" s="64">
        <f t="shared" si="193"/>
        <v>86686</v>
      </c>
      <c r="EI216" s="64">
        <f t="shared" si="193"/>
        <v>40492</v>
      </c>
      <c r="EJ216" s="64">
        <f t="shared" si="193"/>
        <v>61307</v>
      </c>
      <c r="EK216" s="64">
        <f t="shared" si="193"/>
        <v>79464</v>
      </c>
      <c r="EL216" s="64">
        <f t="shared" si="193"/>
        <v>58050</v>
      </c>
      <c r="EM216" s="64">
        <f t="shared" si="193"/>
        <v>16630</v>
      </c>
      <c r="EN216" s="64">
        <f t="shared" si="193"/>
        <v>92545</v>
      </c>
      <c r="EO216" s="64">
        <f t="shared" si="193"/>
        <v>298984</v>
      </c>
      <c r="EP216" s="64">
        <f t="shared" si="193"/>
        <v>43800</v>
      </c>
      <c r="EQ216" s="64">
        <f t="shared" si="193"/>
        <v>54291</v>
      </c>
      <c r="ER216" s="64">
        <f t="shared" si="193"/>
        <v>66665</v>
      </c>
      <c r="ES216" s="64">
        <f t="shared" si="193"/>
        <v>56194</v>
      </c>
      <c r="ET216" s="64">
        <f t="shared" si="193"/>
        <v>231333</v>
      </c>
      <c r="EU216" s="64">
        <f t="shared" si="193"/>
        <v>24376</v>
      </c>
      <c r="EV216" s="64">
        <f t="shared" si="193"/>
        <v>35143</v>
      </c>
      <c r="EW216" s="64">
        <f t="shared" si="193"/>
        <v>139263</v>
      </c>
      <c r="EX216" s="64">
        <f t="shared" si="193"/>
        <v>10332</v>
      </c>
      <c r="EY216" s="64">
        <f t="shared" si="193"/>
        <v>118985</v>
      </c>
      <c r="EZ216" s="64">
        <f t="shared" si="193"/>
        <v>38202</v>
      </c>
      <c r="FA216" s="64">
        <f t="shared" si="193"/>
        <v>66794</v>
      </c>
      <c r="FB216" s="64">
        <f t="shared" si="193"/>
        <v>92594</v>
      </c>
      <c r="FC216" s="64">
        <f t="shared" si="193"/>
        <v>133156</v>
      </c>
      <c r="FD216" s="64">
        <f t="shared" si="193"/>
        <v>50570</v>
      </c>
      <c r="FE216" s="64">
        <f t="shared" si="193"/>
        <v>173142</v>
      </c>
      <c r="FF216" s="64">
        <f t="shared" si="193"/>
        <v>67119</v>
      </c>
      <c r="FG216" s="64">
        <f t="shared" si="193"/>
        <v>3063</v>
      </c>
      <c r="FH216" s="64">
        <f t="shared" si="193"/>
        <v>115794</v>
      </c>
      <c r="FI216" s="64">
        <f t="shared" si="193"/>
        <v>68885</v>
      </c>
      <c r="FJ216" s="64">
        <f t="shared" si="193"/>
        <v>108587</v>
      </c>
      <c r="FK216" s="64">
        <f t="shared" si="193"/>
        <v>121197</v>
      </c>
      <c r="FL216" s="64">
        <f t="shared" si="193"/>
        <v>41568</v>
      </c>
      <c r="FM216" s="64">
        <f t="shared" si="193"/>
        <v>344323</v>
      </c>
      <c r="FN216" s="64">
        <f t="shared" si="193"/>
        <v>165877</v>
      </c>
      <c r="FO216" s="64">
        <f t="shared" si="193"/>
        <v>235328</v>
      </c>
      <c r="FP216" s="64">
        <f t="shared" si="193"/>
        <v>103012</v>
      </c>
      <c r="FQ216" s="64">
        <f t="shared" si="193"/>
        <v>857421</v>
      </c>
      <c r="FR216" s="64">
        <f t="shared" si="193"/>
        <v>98235</v>
      </c>
      <c r="FS216" s="64">
        <f t="shared" si="193"/>
        <v>39791</v>
      </c>
      <c r="FT216" s="64">
        <f t="shared" si="193"/>
        <v>70135</v>
      </c>
      <c r="FU216" s="64">
        <f t="shared" si="193"/>
        <v>58560</v>
      </c>
      <c r="FV216" s="64">
        <f t="shared" si="193"/>
        <v>2278442</v>
      </c>
      <c r="FW216" s="64">
        <f t="shared" si="193"/>
        <v>472386</v>
      </c>
      <c r="FX216" s="64">
        <f t="shared" si="193"/>
        <v>149554</v>
      </c>
      <c r="FY216" s="64">
        <f t="shared" si="193"/>
        <v>106041</v>
      </c>
      <c r="FZ216" s="64">
        <f t="shared" si="193"/>
        <v>100421</v>
      </c>
      <c r="GA216" s="64">
        <f t="shared" si="193"/>
        <v>685</v>
      </c>
      <c r="GB216" s="64">
        <f t="shared" si="193"/>
        <v>49450</v>
      </c>
      <c r="GC216" s="64">
        <f t="shared" si="193"/>
        <v>139093</v>
      </c>
      <c r="GD216" s="64">
        <f t="shared" si="193"/>
        <v>83930</v>
      </c>
      <c r="GE216" s="64">
        <f t="shared" si="193"/>
        <v>362463</v>
      </c>
      <c r="GF216" s="64">
        <f t="shared" si="193"/>
        <v>212028</v>
      </c>
      <c r="GG216" s="64">
        <f t="shared" si="193"/>
        <v>75937</v>
      </c>
      <c r="GH216" s="64">
        <f t="shared" si="193"/>
        <v>81218</v>
      </c>
      <c r="GI216" s="64">
        <f t="shared" si="193"/>
        <v>53108</v>
      </c>
      <c r="GJ216" s="64">
        <f t="shared" si="193"/>
        <v>404476</v>
      </c>
      <c r="GK216" s="64">
        <f t="shared" si="193"/>
        <v>67631</v>
      </c>
      <c r="GL216" s="64">
        <f t="shared" si="193"/>
        <v>164875</v>
      </c>
      <c r="GM216" s="64">
        <f t="shared" ref="GM216:IX216" si="194">GM49-(SUM(GM41:GM44))</f>
        <v>88821</v>
      </c>
      <c r="GN216" s="64">
        <f t="shared" si="194"/>
        <v>2835</v>
      </c>
      <c r="GO216" s="64">
        <f t="shared" si="194"/>
        <v>44130</v>
      </c>
      <c r="GP216" s="64">
        <f t="shared" si="194"/>
        <v>0</v>
      </c>
      <c r="GQ216" s="64">
        <f t="shared" si="194"/>
        <v>164119</v>
      </c>
      <c r="GR216" s="64">
        <f t="shared" si="194"/>
        <v>46274</v>
      </c>
      <c r="GS216" s="64">
        <f t="shared" si="194"/>
        <v>89621</v>
      </c>
      <c r="GT216" s="64">
        <f t="shared" si="194"/>
        <v>120036</v>
      </c>
      <c r="GU216" s="64">
        <f t="shared" si="194"/>
        <v>129589</v>
      </c>
      <c r="GV216" s="64">
        <f t="shared" si="194"/>
        <v>364253</v>
      </c>
      <c r="GW216" s="64">
        <f t="shared" si="194"/>
        <v>117544</v>
      </c>
      <c r="GX216" s="64">
        <f t="shared" si="194"/>
        <v>38349</v>
      </c>
      <c r="GY216" s="64">
        <f t="shared" si="194"/>
        <v>82148</v>
      </c>
      <c r="GZ216" s="64">
        <f t="shared" si="194"/>
        <v>79357</v>
      </c>
      <c r="HA216" s="64">
        <f t="shared" si="194"/>
        <v>129112</v>
      </c>
      <c r="HB216" s="64">
        <f t="shared" si="194"/>
        <v>89358</v>
      </c>
      <c r="HC216" s="64">
        <f t="shared" si="194"/>
        <v>16000</v>
      </c>
      <c r="HD216" s="64">
        <f t="shared" si="194"/>
        <v>136017</v>
      </c>
      <c r="HE216" s="64">
        <f t="shared" si="194"/>
        <v>178073</v>
      </c>
      <c r="HF216" s="64">
        <f t="shared" si="194"/>
        <v>197047</v>
      </c>
      <c r="HG216" s="64">
        <f t="shared" si="194"/>
        <v>58520</v>
      </c>
      <c r="HH216" s="64">
        <f t="shared" si="194"/>
        <v>240516</v>
      </c>
      <c r="HI216" s="64">
        <f t="shared" si="194"/>
        <v>180753</v>
      </c>
      <c r="HJ216" s="64">
        <f t="shared" si="194"/>
        <v>100595</v>
      </c>
      <c r="HK216" s="64">
        <f t="shared" si="194"/>
        <v>264600</v>
      </c>
      <c r="HL216" s="64">
        <f t="shared" si="194"/>
        <v>175747</v>
      </c>
      <c r="HM216" s="64">
        <f t="shared" si="194"/>
        <v>101042</v>
      </c>
      <c r="HN216" s="64">
        <f t="shared" si="194"/>
        <v>157082</v>
      </c>
      <c r="HO216" s="64">
        <f t="shared" si="194"/>
        <v>206870</v>
      </c>
      <c r="HP216" s="64">
        <f t="shared" si="194"/>
        <v>342677</v>
      </c>
      <c r="HQ216" s="64">
        <f t="shared" si="194"/>
        <v>136162</v>
      </c>
      <c r="HR216" s="64">
        <f t="shared" si="194"/>
        <v>53342</v>
      </c>
      <c r="HS216" s="64">
        <f t="shared" si="194"/>
        <v>283904</v>
      </c>
      <c r="HT216" s="64">
        <f t="shared" si="194"/>
        <v>278109</v>
      </c>
      <c r="HU216" s="64">
        <f t="shared" si="194"/>
        <v>77332</v>
      </c>
      <c r="HV216" s="64">
        <f t="shared" si="194"/>
        <v>137899</v>
      </c>
      <c r="HW216" s="64">
        <f t="shared" si="194"/>
        <v>52836</v>
      </c>
      <c r="HX216" s="64">
        <f t="shared" si="194"/>
        <v>304399</v>
      </c>
      <c r="HY216" s="64">
        <f t="shared" si="194"/>
        <v>200686</v>
      </c>
      <c r="HZ216" s="64">
        <f t="shared" si="194"/>
        <v>141419</v>
      </c>
      <c r="IA216" s="64">
        <f t="shared" si="194"/>
        <v>368654</v>
      </c>
      <c r="IB216" s="64">
        <f t="shared" si="194"/>
        <v>75585</v>
      </c>
      <c r="IC216" s="64">
        <f t="shared" si="194"/>
        <v>18295</v>
      </c>
      <c r="ID216" s="64">
        <f t="shared" si="194"/>
        <v>12568</v>
      </c>
      <c r="IE216" s="64">
        <f t="shared" si="194"/>
        <v>81712</v>
      </c>
      <c r="IF216" s="64">
        <f t="shared" si="194"/>
        <v>78009</v>
      </c>
      <c r="IG216" s="64">
        <f t="shared" si="194"/>
        <v>29476</v>
      </c>
      <c r="IH216" s="64">
        <f t="shared" si="194"/>
        <v>406173</v>
      </c>
      <c r="II216" s="64">
        <f t="shared" si="194"/>
        <v>21426</v>
      </c>
      <c r="IJ216" s="64">
        <f t="shared" si="194"/>
        <v>22651</v>
      </c>
      <c r="IK216" s="64">
        <f t="shared" si="194"/>
        <v>256345</v>
      </c>
      <c r="IL216" s="64">
        <f t="shared" si="194"/>
        <v>71020</v>
      </c>
      <c r="IM216" s="64">
        <f t="shared" si="194"/>
        <v>93810</v>
      </c>
      <c r="IN216" s="64">
        <f t="shared" si="194"/>
        <v>169382</v>
      </c>
      <c r="IO216" s="64">
        <f t="shared" si="194"/>
        <v>153803</v>
      </c>
      <c r="IP216" s="64">
        <f t="shared" si="194"/>
        <v>112254</v>
      </c>
      <c r="IQ216" s="64">
        <f t="shared" si="194"/>
        <v>62894</v>
      </c>
      <c r="IR216" s="64">
        <f t="shared" si="194"/>
        <v>81057</v>
      </c>
      <c r="IS216" s="64">
        <f t="shared" si="194"/>
        <v>113122</v>
      </c>
      <c r="IT216" s="64">
        <f t="shared" si="194"/>
        <v>109238</v>
      </c>
      <c r="IU216" s="64">
        <f t="shared" si="194"/>
        <v>117410</v>
      </c>
      <c r="IV216" s="64">
        <f t="shared" si="194"/>
        <v>11890</v>
      </c>
      <c r="IW216" s="64">
        <f t="shared" si="194"/>
        <v>152108</v>
      </c>
      <c r="IX216" s="64">
        <f t="shared" si="194"/>
        <v>25784</v>
      </c>
      <c r="IY216" s="64">
        <f t="shared" ref="IY216:LJ216" si="195">IY49-(SUM(IY41:IY44))</f>
        <v>13976</v>
      </c>
      <c r="IZ216" s="64">
        <f t="shared" si="195"/>
        <v>331852</v>
      </c>
      <c r="JA216" s="64">
        <f t="shared" si="195"/>
        <v>63507</v>
      </c>
      <c r="JB216" s="64">
        <f t="shared" si="195"/>
        <v>23943</v>
      </c>
      <c r="JC216" s="64">
        <f t="shared" si="195"/>
        <v>587091</v>
      </c>
      <c r="JD216" s="64">
        <f t="shared" si="195"/>
        <v>45790</v>
      </c>
      <c r="JE216" s="64">
        <f t="shared" si="195"/>
        <v>344378</v>
      </c>
      <c r="JF216" s="64">
        <f t="shared" si="195"/>
        <v>247681</v>
      </c>
      <c r="JG216" s="64">
        <f t="shared" si="195"/>
        <v>249210</v>
      </c>
      <c r="JH216" s="64">
        <f t="shared" si="195"/>
        <v>60742</v>
      </c>
      <c r="JI216" s="64">
        <f t="shared" si="195"/>
        <v>730800</v>
      </c>
      <c r="JJ216" s="64">
        <f t="shared" si="195"/>
        <v>619734</v>
      </c>
      <c r="JK216" s="64">
        <f t="shared" si="195"/>
        <v>746292</v>
      </c>
      <c r="JL216" s="64">
        <f t="shared" si="195"/>
        <v>423207</v>
      </c>
      <c r="JM216" s="64">
        <f t="shared" si="195"/>
        <v>641354</v>
      </c>
      <c r="JN216" s="64">
        <f t="shared" si="195"/>
        <v>747147</v>
      </c>
      <c r="JO216" s="64">
        <f t="shared" si="195"/>
        <v>747092</v>
      </c>
      <c r="JP216" s="64">
        <f t="shared" si="195"/>
        <v>631460</v>
      </c>
      <c r="JQ216" s="64">
        <f t="shared" si="195"/>
        <v>751910</v>
      </c>
      <c r="JR216" s="64">
        <f t="shared" si="195"/>
        <v>467614</v>
      </c>
      <c r="JS216" s="64">
        <f t="shared" si="195"/>
        <v>582789</v>
      </c>
      <c r="JT216" s="64">
        <f t="shared" si="195"/>
        <v>805717</v>
      </c>
      <c r="JU216" s="64">
        <f t="shared" si="195"/>
        <v>1073246</v>
      </c>
      <c r="JV216" s="64">
        <f t="shared" si="195"/>
        <v>901807</v>
      </c>
      <c r="JW216" s="64">
        <f t="shared" si="195"/>
        <v>650893</v>
      </c>
      <c r="JX216" s="64">
        <f t="shared" si="195"/>
        <v>75300</v>
      </c>
      <c r="JY216" s="64">
        <f t="shared" si="195"/>
        <v>70493</v>
      </c>
      <c r="JZ216" s="64">
        <f t="shared" si="195"/>
        <v>32660</v>
      </c>
      <c r="KA216" s="64">
        <f t="shared" si="195"/>
        <v>163828</v>
      </c>
      <c r="KB216" s="64">
        <f t="shared" si="195"/>
        <v>23504</v>
      </c>
      <c r="KC216" s="64">
        <f t="shared" si="195"/>
        <v>83553</v>
      </c>
      <c r="KD216" s="64">
        <f t="shared" si="195"/>
        <v>79868</v>
      </c>
      <c r="KE216" s="64">
        <f t="shared" si="195"/>
        <v>190266</v>
      </c>
      <c r="KF216" s="64">
        <f t="shared" si="195"/>
        <v>28435</v>
      </c>
      <c r="KG216" s="64">
        <f t="shared" si="195"/>
        <v>44192</v>
      </c>
      <c r="KH216" s="64">
        <f t="shared" si="195"/>
        <v>54481</v>
      </c>
      <c r="KI216" s="64">
        <f t="shared" si="195"/>
        <v>85106</v>
      </c>
      <c r="KJ216" s="64">
        <f t="shared" si="195"/>
        <v>27730</v>
      </c>
      <c r="KK216" s="64">
        <f t="shared" si="195"/>
        <v>72388</v>
      </c>
      <c r="KL216" s="64">
        <f t="shared" si="195"/>
        <v>98639</v>
      </c>
      <c r="KM216" s="64">
        <f t="shared" si="195"/>
        <v>189071</v>
      </c>
      <c r="KN216" s="64">
        <f t="shared" si="195"/>
        <v>114666</v>
      </c>
      <c r="KO216" s="64">
        <f t="shared" si="195"/>
        <v>89358</v>
      </c>
      <c r="KP216" s="64">
        <f t="shared" si="195"/>
        <v>151807</v>
      </c>
      <c r="KQ216" s="64">
        <f t="shared" si="195"/>
        <v>174000</v>
      </c>
      <c r="KR216" s="64">
        <f t="shared" si="195"/>
        <v>36205</v>
      </c>
      <c r="KS216" s="64">
        <f t="shared" si="195"/>
        <v>0</v>
      </c>
      <c r="KT216" s="64">
        <f t="shared" si="195"/>
        <v>54063</v>
      </c>
      <c r="KU216" s="64">
        <f t="shared" si="195"/>
        <v>124301</v>
      </c>
      <c r="KV216" s="64">
        <f t="shared" si="195"/>
        <v>30176</v>
      </c>
      <c r="KW216" s="64">
        <f t="shared" si="195"/>
        <v>213995</v>
      </c>
      <c r="KX216" s="64">
        <f t="shared" si="195"/>
        <v>74872</v>
      </c>
      <c r="KY216" s="64">
        <f t="shared" si="195"/>
        <v>45005</v>
      </c>
      <c r="KZ216" s="64">
        <f t="shared" si="195"/>
        <v>13346</v>
      </c>
      <c r="LA216" s="64">
        <f t="shared" si="195"/>
        <v>93416</v>
      </c>
      <c r="LB216" s="64">
        <f t="shared" si="195"/>
        <v>598659</v>
      </c>
      <c r="LC216" s="64">
        <f t="shared" si="195"/>
        <v>333288</v>
      </c>
      <c r="LD216" s="64">
        <f t="shared" si="195"/>
        <v>42413</v>
      </c>
      <c r="LE216" s="64">
        <f t="shared" si="195"/>
        <v>336994</v>
      </c>
      <c r="LF216" s="64">
        <f t="shared" si="195"/>
        <v>50714</v>
      </c>
      <c r="LG216" s="64">
        <f t="shared" si="195"/>
        <v>177792</v>
      </c>
      <c r="LH216" s="64">
        <f t="shared" si="195"/>
        <v>87990</v>
      </c>
      <c r="LI216" s="64">
        <f t="shared" si="195"/>
        <v>92689</v>
      </c>
      <c r="LJ216" s="64">
        <f t="shared" si="195"/>
        <v>693956</v>
      </c>
      <c r="LK216" s="64">
        <f t="shared" ref="LK216:NV216" si="196">LK49-(SUM(LK41:LK44))</f>
        <v>14949</v>
      </c>
      <c r="LL216" s="64">
        <f t="shared" si="196"/>
        <v>83310</v>
      </c>
      <c r="LM216" s="64">
        <f t="shared" si="196"/>
        <v>221008</v>
      </c>
      <c r="LN216" s="64">
        <f t="shared" si="196"/>
        <v>78592</v>
      </c>
      <c r="LO216" s="64">
        <f t="shared" si="196"/>
        <v>323473</v>
      </c>
      <c r="LP216" s="64">
        <f t="shared" si="196"/>
        <v>1486851</v>
      </c>
      <c r="LQ216" s="64">
        <f t="shared" si="196"/>
        <v>41096</v>
      </c>
      <c r="LR216" s="64">
        <f t="shared" si="196"/>
        <v>114731</v>
      </c>
      <c r="LS216" s="64">
        <f t="shared" si="196"/>
        <v>51946</v>
      </c>
      <c r="LT216" s="64">
        <f t="shared" si="196"/>
        <v>1060</v>
      </c>
      <c r="LU216" s="64">
        <f t="shared" si="196"/>
        <v>183177</v>
      </c>
      <c r="LV216" s="64">
        <f t="shared" si="196"/>
        <v>94581</v>
      </c>
      <c r="LW216" s="64">
        <f t="shared" si="196"/>
        <v>103170</v>
      </c>
      <c r="LX216" s="64">
        <f t="shared" si="196"/>
        <v>71658</v>
      </c>
      <c r="LY216" s="64">
        <f t="shared" si="196"/>
        <v>49856</v>
      </c>
      <c r="LZ216" s="64">
        <f t="shared" si="196"/>
        <v>556905</v>
      </c>
      <c r="MA216" s="64">
        <f t="shared" si="196"/>
        <v>21811</v>
      </c>
      <c r="MB216" s="64">
        <f t="shared" si="196"/>
        <v>13821</v>
      </c>
      <c r="MC216" s="64">
        <f t="shared" si="196"/>
        <v>15801</v>
      </c>
      <c r="MD216" s="64">
        <f t="shared" si="196"/>
        <v>28671</v>
      </c>
      <c r="ME216" s="64">
        <f t="shared" si="196"/>
        <v>52397</v>
      </c>
      <c r="MF216" s="64">
        <f t="shared" si="196"/>
        <v>50274</v>
      </c>
      <c r="MG216" s="64">
        <f t="shared" si="196"/>
        <v>81393</v>
      </c>
      <c r="MH216" s="64">
        <f t="shared" si="196"/>
        <v>0</v>
      </c>
      <c r="MI216" s="64">
        <f t="shared" si="196"/>
        <v>0</v>
      </c>
      <c r="MJ216" s="64">
        <f t="shared" si="196"/>
        <v>49692</v>
      </c>
      <c r="MK216" s="64">
        <f t="shared" si="196"/>
        <v>60</v>
      </c>
      <c r="ML216" s="64">
        <f t="shared" si="196"/>
        <v>339159</v>
      </c>
      <c r="MM216" s="64">
        <f t="shared" si="196"/>
        <v>208749</v>
      </c>
      <c r="MN216" s="64">
        <f t="shared" si="196"/>
        <v>316954</v>
      </c>
      <c r="MO216" s="64">
        <f t="shared" si="196"/>
        <v>4440462</v>
      </c>
      <c r="MP216" s="64">
        <f t="shared" si="196"/>
        <v>28785</v>
      </c>
      <c r="MQ216" s="64">
        <f t="shared" si="196"/>
        <v>122836</v>
      </c>
      <c r="MR216" s="64">
        <f t="shared" si="196"/>
        <v>229553</v>
      </c>
      <c r="MS216" s="64">
        <f t="shared" si="196"/>
        <v>131910</v>
      </c>
      <c r="MT216" s="64">
        <f t="shared" si="196"/>
        <v>72547</v>
      </c>
      <c r="MU216" s="64">
        <f t="shared" si="196"/>
        <v>43705</v>
      </c>
      <c r="MV216" s="64">
        <f t="shared" si="196"/>
        <v>234514</v>
      </c>
      <c r="MW216" s="64">
        <f t="shared" si="196"/>
        <v>55420</v>
      </c>
      <c r="MX216" s="64">
        <f t="shared" si="196"/>
        <v>43360</v>
      </c>
      <c r="MY216" s="64">
        <f t="shared" si="196"/>
        <v>483907</v>
      </c>
      <c r="MZ216" s="64">
        <f t="shared" si="196"/>
        <v>230436</v>
      </c>
      <c r="NA216" s="64">
        <f t="shared" si="196"/>
        <v>72832</v>
      </c>
      <c r="NB216" s="64">
        <f t="shared" si="196"/>
        <v>59537</v>
      </c>
      <c r="NC216" s="64">
        <f t="shared" si="196"/>
        <v>40580</v>
      </c>
      <c r="ND216" s="64">
        <f t="shared" si="196"/>
        <v>16505</v>
      </c>
      <c r="NE216" s="64">
        <f t="shared" si="196"/>
        <v>65933</v>
      </c>
      <c r="NF216" s="64">
        <f t="shared" si="196"/>
        <v>42963</v>
      </c>
      <c r="NG216" s="64">
        <f t="shared" si="196"/>
        <v>54734</v>
      </c>
      <c r="NH216" s="64">
        <f t="shared" si="196"/>
        <v>85903</v>
      </c>
      <c r="NI216" s="64">
        <f t="shared" si="196"/>
        <v>16184</v>
      </c>
      <c r="NJ216" s="64">
        <f t="shared" si="196"/>
        <v>211666</v>
      </c>
      <c r="NK216" s="64">
        <f t="shared" si="196"/>
        <v>106887</v>
      </c>
      <c r="NL216" s="64">
        <f t="shared" si="196"/>
        <v>176520</v>
      </c>
      <c r="NM216" s="64">
        <f t="shared" si="196"/>
        <v>127149</v>
      </c>
      <c r="NN216" s="64">
        <f t="shared" si="196"/>
        <v>121839</v>
      </c>
      <c r="NO216" s="64">
        <f t="shared" si="196"/>
        <v>90218</v>
      </c>
      <c r="NP216" s="64">
        <f t="shared" si="196"/>
        <v>195988</v>
      </c>
      <c r="NQ216" s="64">
        <f t="shared" si="196"/>
        <v>23006</v>
      </c>
      <c r="NR216" s="64">
        <f t="shared" si="196"/>
        <v>47150</v>
      </c>
      <c r="NS216" s="64">
        <f t="shared" si="196"/>
        <v>240413</v>
      </c>
      <c r="NT216" s="64">
        <f t="shared" si="196"/>
        <v>14846</v>
      </c>
      <c r="NU216" s="64">
        <f t="shared" si="196"/>
        <v>469772</v>
      </c>
      <c r="NV216" s="64">
        <f t="shared" si="196"/>
        <v>86651</v>
      </c>
      <c r="NW216" s="64">
        <f t="shared" ref="NW216:OU216" si="197">NW49-(SUM(NW41:NW44))</f>
        <v>55925</v>
      </c>
      <c r="NX216" s="64">
        <f t="shared" si="197"/>
        <v>125756</v>
      </c>
      <c r="NY216" s="64">
        <f t="shared" si="197"/>
        <v>40859</v>
      </c>
      <c r="NZ216" s="64">
        <f t="shared" si="197"/>
        <v>393</v>
      </c>
      <c r="OA216" s="64">
        <f t="shared" si="197"/>
        <v>120963</v>
      </c>
      <c r="OB216" s="64">
        <f t="shared" si="197"/>
        <v>1858282</v>
      </c>
      <c r="OC216" s="64">
        <f t="shared" si="197"/>
        <v>180166</v>
      </c>
      <c r="OD216" s="64">
        <f t="shared" si="197"/>
        <v>3846</v>
      </c>
      <c r="OE216" s="64">
        <f t="shared" si="197"/>
        <v>22556</v>
      </c>
      <c r="OF216" s="64">
        <f t="shared" si="197"/>
        <v>405472</v>
      </c>
      <c r="OG216" s="64">
        <f t="shared" si="197"/>
        <v>197778</v>
      </c>
      <c r="OH216" s="64">
        <f t="shared" si="197"/>
        <v>70020</v>
      </c>
      <c r="OI216" s="64">
        <f t="shared" si="197"/>
        <v>42238</v>
      </c>
      <c r="OJ216" s="64">
        <f t="shared" si="197"/>
        <v>110978</v>
      </c>
      <c r="OK216" s="64">
        <f t="shared" si="197"/>
        <v>337024</v>
      </c>
      <c r="OL216" s="64">
        <f t="shared" si="197"/>
        <v>117718</v>
      </c>
      <c r="OM216" s="64">
        <f t="shared" si="197"/>
        <v>79308</v>
      </c>
      <c r="ON216" s="64">
        <f t="shared" si="197"/>
        <v>10212</v>
      </c>
      <c r="OO216" s="64">
        <f t="shared" si="197"/>
        <v>281935</v>
      </c>
      <c r="OP216" s="64">
        <f t="shared" si="197"/>
        <v>0</v>
      </c>
      <c r="OQ216" s="64">
        <f t="shared" si="197"/>
        <v>295484</v>
      </c>
      <c r="OR216" s="64">
        <f t="shared" si="197"/>
        <v>59047</v>
      </c>
      <c r="OS216" s="64">
        <f t="shared" si="197"/>
        <v>157430</v>
      </c>
      <c r="OT216" s="64">
        <f t="shared" si="197"/>
        <v>152430</v>
      </c>
      <c r="OU216" s="64">
        <f t="shared" si="197"/>
        <v>83518</v>
      </c>
      <c r="OV216" s="176"/>
      <c r="OW216" s="64">
        <f t="shared" ref="OW216" si="198">OW49-(SUM(OW41:OW44))</f>
        <v>83172504</v>
      </c>
      <c r="OX216" s="6"/>
      <c r="OY216" s="153"/>
      <c r="OZ216" s="6"/>
      <c r="PA216" s="146"/>
      <c r="PB216" s="146"/>
      <c r="PC216" s="146"/>
      <c r="PD216" s="146"/>
      <c r="PE216" s="146"/>
      <c r="PF216" s="146"/>
      <c r="PG216" s="146"/>
      <c r="PH216" s="146"/>
      <c r="PI216" s="146"/>
      <c r="PJ216" s="146"/>
      <c r="PK216" s="146"/>
      <c r="PL216" s="146"/>
      <c r="PM216" s="146"/>
      <c r="PN216" s="146"/>
      <c r="PO216" s="146"/>
      <c r="PP216" s="146"/>
      <c r="PQ216" s="146"/>
      <c r="PR216" s="146"/>
      <c r="PS216" s="146"/>
      <c r="PT216" s="146"/>
      <c r="PU216" s="146"/>
    </row>
    <row r="217" spans="1:437" ht="17">
      <c r="A217" s="88" t="s">
        <v>1341</v>
      </c>
      <c r="B217" s="64">
        <f>B216/B9</f>
        <v>230.5344827586207</v>
      </c>
      <c r="C217" s="64">
        <f t="shared" ref="C217:BN217" si="199">C216/C9</f>
        <v>144.13406292749659</v>
      </c>
      <c r="D217" s="64">
        <f t="shared" si="199"/>
        <v>414.5826086956522</v>
      </c>
      <c r="E217" s="64">
        <f t="shared" si="199"/>
        <v>101.33308823529411</v>
      </c>
      <c r="F217" s="64">
        <f t="shared" si="199"/>
        <v>182.18127490039839</v>
      </c>
      <c r="G217" s="64">
        <f t="shared" si="199"/>
        <v>142.89724072312083</v>
      </c>
      <c r="H217" s="64">
        <f t="shared" si="199"/>
        <v>243.52131147540985</v>
      </c>
      <c r="I217" s="64">
        <f t="shared" si="199"/>
        <v>150.35877862595419</v>
      </c>
      <c r="J217" s="64">
        <f t="shared" si="199"/>
        <v>491.44585987261149</v>
      </c>
      <c r="K217" s="64">
        <f t="shared" si="199"/>
        <v>174.4111111111111</v>
      </c>
      <c r="L217" s="64">
        <f t="shared" si="199"/>
        <v>384.82499999999999</v>
      </c>
      <c r="M217" s="64">
        <f t="shared" si="199"/>
        <v>564.60402684563758</v>
      </c>
      <c r="N217" s="64">
        <f t="shared" si="199"/>
        <v>583.67999999999995</v>
      </c>
      <c r="O217" s="64">
        <f t="shared" si="199"/>
        <v>85</v>
      </c>
      <c r="P217" s="64">
        <f t="shared" si="199"/>
        <v>290.90909090909093</v>
      </c>
      <c r="Q217" s="64">
        <f t="shared" si="199"/>
        <v>139.1344537815126</v>
      </c>
      <c r="R217" s="64">
        <f t="shared" si="199"/>
        <v>752.03785488958988</v>
      </c>
      <c r="S217" s="64">
        <f t="shared" si="199"/>
        <v>254.66967741935483</v>
      </c>
      <c r="T217" s="64">
        <f t="shared" si="199"/>
        <v>206.16322314049586</v>
      </c>
      <c r="U217" s="64">
        <f t="shared" si="199"/>
        <v>715.95652173913038</v>
      </c>
      <c r="V217" s="64">
        <f t="shared" si="199"/>
        <v>172.13074204946997</v>
      </c>
      <c r="W217" s="64">
        <f t="shared" si="199"/>
        <v>560.12552301255232</v>
      </c>
      <c r="X217" s="64">
        <f t="shared" si="199"/>
        <v>414.81716417910445</v>
      </c>
      <c r="Y217" s="64">
        <f t="shared" si="199"/>
        <v>371.41666666666669</v>
      </c>
      <c r="Z217" s="64">
        <f t="shared" si="199"/>
        <v>308.84368737474949</v>
      </c>
      <c r="AA217" s="64">
        <f t="shared" si="199"/>
        <v>148.27895981087471</v>
      </c>
      <c r="AB217" s="64">
        <f t="shared" si="199"/>
        <v>308.01766004415009</v>
      </c>
      <c r="AC217" s="64">
        <f t="shared" si="199"/>
        <v>213.88461538461539</v>
      </c>
      <c r="AD217" s="64">
        <f t="shared" si="199"/>
        <v>311.07732520148113</v>
      </c>
      <c r="AE217" s="64">
        <f t="shared" si="199"/>
        <v>298.69595782073816</v>
      </c>
      <c r="AF217" s="64">
        <f t="shared" si="199"/>
        <v>208.91139240506328</v>
      </c>
      <c r="AG217" s="64">
        <f t="shared" si="199"/>
        <v>471.38867438867442</v>
      </c>
      <c r="AH217" s="64">
        <f t="shared" si="199"/>
        <v>650.10612244897959</v>
      </c>
      <c r="AI217" s="64">
        <f t="shared" si="199"/>
        <v>241.02636916835701</v>
      </c>
      <c r="AJ217" s="64">
        <f t="shared" si="199"/>
        <v>356.86831275720164</v>
      </c>
      <c r="AK217" s="64">
        <f t="shared" si="199"/>
        <v>601.41568627450977</v>
      </c>
      <c r="AL217" s="64">
        <f t="shared" si="199"/>
        <v>840.84350547730833</v>
      </c>
      <c r="AM217" s="64">
        <f t="shared" si="199"/>
        <v>370.03636363636366</v>
      </c>
      <c r="AN217" s="64">
        <f t="shared" si="199"/>
        <v>593.11881188118809</v>
      </c>
      <c r="AO217" s="64">
        <f t="shared" si="199"/>
        <v>464.93096234309621</v>
      </c>
      <c r="AP217" s="64">
        <f t="shared" si="199"/>
        <v>457.67213114754099</v>
      </c>
      <c r="AQ217" s="64">
        <f t="shared" si="199"/>
        <v>515.24316109422489</v>
      </c>
      <c r="AR217" s="64">
        <f t="shared" si="199"/>
        <v>309.50090744101635</v>
      </c>
      <c r="AS217" s="64">
        <f t="shared" si="199"/>
        <v>106.06423982869379</v>
      </c>
      <c r="AT217" s="64">
        <f t="shared" si="199"/>
        <v>155.76551724137931</v>
      </c>
      <c r="AU217" s="64">
        <f t="shared" si="199"/>
        <v>213.86050724637681</v>
      </c>
      <c r="AV217" s="64">
        <f t="shared" si="199"/>
        <v>430.1344902386117</v>
      </c>
      <c r="AW217" s="64">
        <f t="shared" si="199"/>
        <v>744.43262411347519</v>
      </c>
      <c r="AX217" s="64">
        <f t="shared" si="199"/>
        <v>321.95444191343961</v>
      </c>
      <c r="AY217" s="64">
        <f t="shared" si="199"/>
        <v>91.236040609137049</v>
      </c>
      <c r="AZ217" s="64">
        <f t="shared" si="199"/>
        <v>248.04044117647058</v>
      </c>
      <c r="BA217" s="64">
        <f t="shared" si="199"/>
        <v>507.95838926174497</v>
      </c>
      <c r="BB217" s="64">
        <f t="shared" si="199"/>
        <v>203.66666666666666</v>
      </c>
      <c r="BC217" s="64">
        <f t="shared" si="199"/>
        <v>535.57024793388427</v>
      </c>
      <c r="BD217" s="64">
        <f t="shared" si="199"/>
        <v>212.13319672131146</v>
      </c>
      <c r="BE217" s="64">
        <f t="shared" si="199"/>
        <v>254.27338129496403</v>
      </c>
      <c r="BF217" s="64">
        <f t="shared" si="199"/>
        <v>85.397408207343418</v>
      </c>
      <c r="BG217" s="64">
        <f t="shared" si="199"/>
        <v>299.80243161094222</v>
      </c>
      <c r="BH217" s="64">
        <f t="shared" si="199"/>
        <v>17163.021505376346</v>
      </c>
      <c r="BI217" s="64">
        <f t="shared" si="199"/>
        <v>344.16190476190474</v>
      </c>
      <c r="BJ217" s="64">
        <f t="shared" si="199"/>
        <v>228.52097716409983</v>
      </c>
      <c r="BK217" s="64">
        <f t="shared" si="199"/>
        <v>1569.6342654238792</v>
      </c>
      <c r="BL217" s="64">
        <f t="shared" si="199"/>
        <v>52.323008849557525</v>
      </c>
      <c r="BM217" s="64">
        <f t="shared" si="199"/>
        <v>175.1764705882353</v>
      </c>
      <c r="BN217" s="64">
        <f t="shared" si="199"/>
        <v>326.09398496240601</v>
      </c>
      <c r="BO217" s="64">
        <f t="shared" ref="BO217:DZ217" si="200">BO216/BO9</f>
        <v>129.59430604982205</v>
      </c>
      <c r="BP217" s="64">
        <f t="shared" si="200"/>
        <v>754.50218340611355</v>
      </c>
      <c r="BQ217" s="64">
        <f t="shared" si="200"/>
        <v>766.46987951807228</v>
      </c>
      <c r="BR217" s="64">
        <f t="shared" si="200"/>
        <v>430.45086705202311</v>
      </c>
      <c r="BS217" s="64">
        <f t="shared" si="200"/>
        <v>853.19141914191414</v>
      </c>
      <c r="BT217" s="64">
        <f t="shared" si="200"/>
        <v>1314.9453125</v>
      </c>
      <c r="BU217" s="64">
        <f t="shared" si="200"/>
        <v>589.43869209809259</v>
      </c>
      <c r="BV217" s="64">
        <f t="shared" si="200"/>
        <v>559.51973684210532</v>
      </c>
      <c r="BW217" s="64">
        <f t="shared" si="200"/>
        <v>958.64864864864865</v>
      </c>
      <c r="BX217" s="64">
        <f t="shared" si="200"/>
        <v>1222.54</v>
      </c>
      <c r="BY217" s="64">
        <f t="shared" si="200"/>
        <v>472.32038834951459</v>
      </c>
      <c r="BZ217" s="64">
        <f t="shared" si="200"/>
        <v>131.52631578947367</v>
      </c>
      <c r="CA217" s="64">
        <f t="shared" si="200"/>
        <v>105.94880546075085</v>
      </c>
      <c r="CB217" s="64">
        <f t="shared" si="200"/>
        <v>5.2631578947368425</v>
      </c>
      <c r="CC217" s="64">
        <f t="shared" si="200"/>
        <v>671.99382716049388</v>
      </c>
      <c r="CD217" s="64">
        <f t="shared" si="200"/>
        <v>494.21359223300971</v>
      </c>
      <c r="CE217" s="64">
        <f t="shared" si="200"/>
        <v>734.41849148418487</v>
      </c>
      <c r="CF217" s="64">
        <f t="shared" si="200"/>
        <v>389.72712680577848</v>
      </c>
      <c r="CG217" s="64">
        <f t="shared" si="200"/>
        <v>810.47517730496452</v>
      </c>
      <c r="CH217" s="64">
        <f t="shared" si="200"/>
        <v>228.77642770352369</v>
      </c>
      <c r="CI217" s="64">
        <f t="shared" si="200"/>
        <v>17.234460196292257</v>
      </c>
      <c r="CJ217" s="64">
        <f t="shared" si="200"/>
        <v>32.584995251661915</v>
      </c>
      <c r="CK217" s="64">
        <f t="shared" si="200"/>
        <v>55.508445945945944</v>
      </c>
      <c r="CL217" s="64">
        <f t="shared" si="200"/>
        <v>39.465800865800865</v>
      </c>
      <c r="CM217" s="64">
        <f t="shared" si="200"/>
        <v>163.46620689655171</v>
      </c>
      <c r="CN217" s="64">
        <f t="shared" si="200"/>
        <v>674.73831775700933</v>
      </c>
      <c r="CO217" s="64">
        <f t="shared" si="200"/>
        <v>271.15361445783134</v>
      </c>
      <c r="CP217" s="64">
        <f t="shared" si="200"/>
        <v>374.47285464098076</v>
      </c>
      <c r="CQ217" s="64">
        <f t="shared" si="200"/>
        <v>102.6</v>
      </c>
      <c r="CR217" s="64">
        <f t="shared" si="200"/>
        <v>135.83851851851853</v>
      </c>
      <c r="CS217" s="64">
        <f t="shared" si="200"/>
        <v>39.272633744855966</v>
      </c>
      <c r="CT217" s="64">
        <f t="shared" si="200"/>
        <v>91.286324786324784</v>
      </c>
      <c r="CU217" s="64">
        <f t="shared" si="200"/>
        <v>69.392052980132448</v>
      </c>
      <c r="CV217" s="64">
        <f t="shared" si="200"/>
        <v>134.61132075471698</v>
      </c>
      <c r="CW217" s="64">
        <f t="shared" si="200"/>
        <v>142.14110429447854</v>
      </c>
      <c r="CX217" s="64">
        <f t="shared" si="200"/>
        <v>162.71238938053096</v>
      </c>
      <c r="CY217" s="64">
        <f t="shared" si="200"/>
        <v>30.535580524344571</v>
      </c>
      <c r="CZ217" s="64">
        <f t="shared" si="200"/>
        <v>85.518638573743928</v>
      </c>
      <c r="DA217" s="64">
        <f t="shared" si="200"/>
        <v>390.97777777777776</v>
      </c>
      <c r="DB217" s="64">
        <f t="shared" si="200"/>
        <v>217.8526912181303</v>
      </c>
      <c r="DC217" s="64">
        <f t="shared" si="200"/>
        <v>311.19896640826875</v>
      </c>
      <c r="DD217" s="64">
        <f t="shared" si="200"/>
        <v>219.19251336898395</v>
      </c>
      <c r="DE217" s="64">
        <f t="shared" si="200"/>
        <v>175.39414802065406</v>
      </c>
      <c r="DF217" s="64">
        <f t="shared" si="200"/>
        <v>2403.4262295081967</v>
      </c>
      <c r="DG217" s="64">
        <f t="shared" si="200"/>
        <v>301.18876404494381</v>
      </c>
      <c r="DH217" s="64">
        <f t="shared" si="200"/>
        <v>310.92376681614348</v>
      </c>
      <c r="DI217" s="64">
        <f t="shared" si="200"/>
        <v>160.21276595744681</v>
      </c>
      <c r="DJ217" s="64">
        <f t="shared" si="200"/>
        <v>681.82843137254906</v>
      </c>
      <c r="DK217" s="64">
        <f t="shared" si="200"/>
        <v>72.254521963824288</v>
      </c>
      <c r="DL217" s="64">
        <f t="shared" si="200"/>
        <v>226.38926174496643</v>
      </c>
      <c r="DM217" s="64">
        <f t="shared" si="200"/>
        <v>178.20987654320987</v>
      </c>
      <c r="DN217" s="64">
        <f t="shared" si="200"/>
        <v>410.10862619808307</v>
      </c>
      <c r="DO217" s="64">
        <f t="shared" si="200"/>
        <v>465.35576923076923</v>
      </c>
      <c r="DP217" s="64">
        <f t="shared" si="200"/>
        <v>328.40036900369006</v>
      </c>
      <c r="DQ217" s="64">
        <f t="shared" si="200"/>
        <v>114.9367088607595</v>
      </c>
      <c r="DR217" s="64">
        <f t="shared" si="200"/>
        <v>1015.0449438202247</v>
      </c>
      <c r="DS217" s="64">
        <f t="shared" si="200"/>
        <v>894.72340425531911</v>
      </c>
      <c r="DT217" s="64">
        <f t="shared" si="200"/>
        <v>247.14775413711584</v>
      </c>
      <c r="DU217" s="64">
        <f t="shared" si="200"/>
        <v>697.43891402714928</v>
      </c>
      <c r="DV217" s="64">
        <f t="shared" si="200"/>
        <v>25.825757575757574</v>
      </c>
      <c r="DW217" s="64">
        <f t="shared" si="200"/>
        <v>394.13857998289137</v>
      </c>
      <c r="DX217" s="64">
        <f t="shared" si="200"/>
        <v>213.1156462585034</v>
      </c>
      <c r="DY217" s="64">
        <f t="shared" si="200"/>
        <v>112.51320754716981</v>
      </c>
      <c r="DZ217" s="64">
        <f t="shared" si="200"/>
        <v>244.58355437665782</v>
      </c>
      <c r="EA217" s="64">
        <f t="shared" ref="EA217:GL217" si="201">EA216/EA9</f>
        <v>258.62727272727273</v>
      </c>
      <c r="EB217" s="64">
        <f t="shared" si="201"/>
        <v>820.47321428571433</v>
      </c>
      <c r="EC217" s="64">
        <f t="shared" si="201"/>
        <v>349.90422535211269</v>
      </c>
      <c r="ED217" s="64">
        <f t="shared" si="201"/>
        <v>184.52941176470588</v>
      </c>
      <c r="EE217" s="64">
        <f t="shared" si="201"/>
        <v>805.08312342569275</v>
      </c>
      <c r="EF217" s="64">
        <f t="shared" si="201"/>
        <v>585.010152284264</v>
      </c>
      <c r="EG217" s="64">
        <f t="shared" si="201"/>
        <v>519.52380952380952</v>
      </c>
      <c r="EH217" s="64">
        <f t="shared" si="201"/>
        <v>435.60804020100505</v>
      </c>
      <c r="EI217" s="64">
        <f t="shared" si="201"/>
        <v>92.871559633027516</v>
      </c>
      <c r="EJ217" s="64">
        <f t="shared" si="201"/>
        <v>851.48611111111109</v>
      </c>
      <c r="EK217" s="64">
        <f t="shared" si="201"/>
        <v>509.38461538461536</v>
      </c>
      <c r="EL217" s="64">
        <f t="shared" si="201"/>
        <v>468.14516129032256</v>
      </c>
      <c r="EM217" s="64">
        <f t="shared" si="201"/>
        <v>60.472727272727276</v>
      </c>
      <c r="EN217" s="64">
        <f t="shared" si="201"/>
        <v>179.00386847195358</v>
      </c>
      <c r="EO217" s="64">
        <f t="shared" si="201"/>
        <v>444.91666666666669</v>
      </c>
      <c r="EP217" s="64">
        <f t="shared" si="201"/>
        <v>124.78632478632478</v>
      </c>
      <c r="EQ217" s="64">
        <f t="shared" si="201"/>
        <v>126.84813084112149</v>
      </c>
      <c r="ER217" s="64">
        <f t="shared" si="201"/>
        <v>385.34682080924853</v>
      </c>
      <c r="ES217" s="64">
        <f t="shared" si="201"/>
        <v>205.08759124087592</v>
      </c>
      <c r="ET217" s="64">
        <f t="shared" si="201"/>
        <v>272.7983490566038</v>
      </c>
      <c r="EU217" s="64">
        <f t="shared" si="201"/>
        <v>136.17877094972067</v>
      </c>
      <c r="EV217" s="64">
        <f t="shared" si="201"/>
        <v>717.20408163265301</v>
      </c>
      <c r="EW217" s="64">
        <f t="shared" si="201"/>
        <v>333.16507177033492</v>
      </c>
      <c r="EX217" s="64">
        <f t="shared" si="201"/>
        <v>57.082872928176798</v>
      </c>
      <c r="EY217" s="64">
        <f t="shared" si="201"/>
        <v>391.39802631578948</v>
      </c>
      <c r="EZ217" s="64">
        <f t="shared" si="201"/>
        <v>397.9375</v>
      </c>
      <c r="FA217" s="64">
        <f t="shared" si="201"/>
        <v>123.92207792207792</v>
      </c>
      <c r="FB217" s="64">
        <f t="shared" si="201"/>
        <v>465.2964824120603</v>
      </c>
      <c r="FC217" s="64">
        <f t="shared" si="201"/>
        <v>374.03370786516854</v>
      </c>
      <c r="FD217" s="64">
        <f t="shared" si="201"/>
        <v>270.42780748663102</v>
      </c>
      <c r="FE217" s="64">
        <f t="shared" si="201"/>
        <v>273.95886075949369</v>
      </c>
      <c r="FF217" s="64">
        <f t="shared" si="201"/>
        <v>110.94049586776859</v>
      </c>
      <c r="FG217" s="64">
        <f t="shared" si="201"/>
        <v>53.736842105263158</v>
      </c>
      <c r="FH217" s="64">
        <f t="shared" si="201"/>
        <v>516.9375</v>
      </c>
      <c r="FI217" s="64">
        <f t="shared" si="201"/>
        <v>169.25061425061426</v>
      </c>
      <c r="FJ217" s="64">
        <f t="shared" si="201"/>
        <v>301.63055555555553</v>
      </c>
      <c r="FK217" s="64">
        <f t="shared" si="201"/>
        <v>167.16827586206895</v>
      </c>
      <c r="FL217" s="64">
        <f t="shared" si="201"/>
        <v>167.61290322580646</v>
      </c>
      <c r="FM217" s="64">
        <f t="shared" si="201"/>
        <v>407.96563981042652</v>
      </c>
      <c r="FN217" s="64">
        <f t="shared" si="201"/>
        <v>210.503807106599</v>
      </c>
      <c r="FO217" s="64">
        <f t="shared" si="201"/>
        <v>211.81638163816382</v>
      </c>
      <c r="FP217" s="64">
        <f t="shared" si="201"/>
        <v>432.8235294117647</v>
      </c>
      <c r="FQ217" s="64">
        <f t="shared" si="201"/>
        <v>7328.3846153846152</v>
      </c>
      <c r="FR217" s="64">
        <f t="shared" si="201"/>
        <v>269.87637362637361</v>
      </c>
      <c r="FS217" s="64">
        <f t="shared" si="201"/>
        <v>280.21830985915494</v>
      </c>
      <c r="FT217" s="64">
        <f t="shared" si="201"/>
        <v>117.08681135225376</v>
      </c>
      <c r="FU217" s="64">
        <f t="shared" si="201"/>
        <v>992.54237288135596</v>
      </c>
      <c r="FV217" s="64">
        <f t="shared" si="201"/>
        <v>677.50282485875709</v>
      </c>
      <c r="FW217" s="64">
        <f t="shared" si="201"/>
        <v>724.51840490797542</v>
      </c>
      <c r="FX217" s="64">
        <f t="shared" si="201"/>
        <v>300.91348088531186</v>
      </c>
      <c r="FY217" s="64">
        <f t="shared" si="201"/>
        <v>282.02393617021278</v>
      </c>
      <c r="FZ217" s="64">
        <f t="shared" si="201"/>
        <v>1894.7358490566037</v>
      </c>
      <c r="GA217" s="64">
        <f t="shared" si="201"/>
        <v>4.28125</v>
      </c>
      <c r="GB217" s="64">
        <f t="shared" si="201"/>
        <v>149.39577039274926</v>
      </c>
      <c r="GC217" s="64">
        <f t="shared" si="201"/>
        <v>486.33916083916085</v>
      </c>
      <c r="GD217" s="64">
        <f t="shared" si="201"/>
        <v>58.406402226861516</v>
      </c>
      <c r="GE217" s="64">
        <f t="shared" si="201"/>
        <v>1147.0348101265822</v>
      </c>
      <c r="GF217" s="64">
        <f t="shared" si="201"/>
        <v>746.57746478873241</v>
      </c>
      <c r="GG217" s="64">
        <f t="shared" si="201"/>
        <v>457.45180722891564</v>
      </c>
      <c r="GH217" s="64">
        <f t="shared" si="201"/>
        <v>248.37308868501529</v>
      </c>
      <c r="GI217" s="64">
        <f t="shared" si="201"/>
        <v>1041.3333333333333</v>
      </c>
      <c r="GJ217" s="64">
        <f t="shared" si="201"/>
        <v>940.64186046511622</v>
      </c>
      <c r="GK217" s="64">
        <f t="shared" si="201"/>
        <v>952.54929577464793</v>
      </c>
      <c r="GL217" s="64">
        <f t="shared" si="201"/>
        <v>428.24675324675326</v>
      </c>
      <c r="GM217" s="64">
        <f t="shared" ref="GM217:IX217" si="202">GM216/GM9</f>
        <v>63.716642754662843</v>
      </c>
      <c r="GN217" s="64">
        <f t="shared" si="202"/>
        <v>97.758620689655174</v>
      </c>
      <c r="GO217" s="64">
        <f t="shared" si="202"/>
        <v>531.68674698795178</v>
      </c>
      <c r="GP217" s="64">
        <f t="shared" si="202"/>
        <v>0</v>
      </c>
      <c r="GQ217" s="64">
        <f t="shared" si="202"/>
        <v>560.13310580204779</v>
      </c>
      <c r="GR217" s="64">
        <f t="shared" si="202"/>
        <v>233.7070707070707</v>
      </c>
      <c r="GS217" s="64">
        <f t="shared" si="202"/>
        <v>822.21100917431193</v>
      </c>
      <c r="GT217" s="64">
        <f t="shared" si="202"/>
        <v>245.97540983606558</v>
      </c>
      <c r="GU217" s="64">
        <f t="shared" si="202"/>
        <v>252.6101364522417</v>
      </c>
      <c r="GV217" s="64">
        <f t="shared" si="202"/>
        <v>206.72701475595915</v>
      </c>
      <c r="GW217" s="64">
        <f t="shared" si="202"/>
        <v>1655.5492957746478</v>
      </c>
      <c r="GX217" s="64">
        <f t="shared" si="202"/>
        <v>80.905063291139243</v>
      </c>
      <c r="GY217" s="64">
        <f t="shared" si="202"/>
        <v>149.63205828779599</v>
      </c>
      <c r="GZ217" s="64">
        <f t="shared" si="202"/>
        <v>112.56312056737589</v>
      </c>
      <c r="HA217" s="64">
        <f t="shared" si="202"/>
        <v>137.49946751863683</v>
      </c>
      <c r="HB217" s="64">
        <f t="shared" si="202"/>
        <v>406.17272727272729</v>
      </c>
      <c r="HC217" s="64">
        <f t="shared" si="202"/>
        <v>290.90909090909093</v>
      </c>
      <c r="HD217" s="64">
        <f t="shared" si="202"/>
        <v>957.86619718309862</v>
      </c>
      <c r="HE217" s="64">
        <f t="shared" si="202"/>
        <v>250.45428973277075</v>
      </c>
      <c r="HF217" s="64">
        <f t="shared" si="202"/>
        <v>254.25419354838709</v>
      </c>
      <c r="HG217" s="64">
        <f t="shared" si="202"/>
        <v>205.33333333333334</v>
      </c>
      <c r="HH217" s="64">
        <f t="shared" si="202"/>
        <v>396.89108910891088</v>
      </c>
      <c r="HI217" s="64">
        <f t="shared" si="202"/>
        <v>503.49025069637884</v>
      </c>
      <c r="HJ217" s="64">
        <f t="shared" si="202"/>
        <v>420.89958158995813</v>
      </c>
      <c r="HK217" s="64">
        <f t="shared" si="202"/>
        <v>517.80821917808214</v>
      </c>
      <c r="HL217" s="64">
        <f t="shared" si="202"/>
        <v>708.6572580645161</v>
      </c>
      <c r="HM217" s="64">
        <f t="shared" si="202"/>
        <v>490.49514563106794</v>
      </c>
      <c r="HN217" s="64">
        <f t="shared" si="202"/>
        <v>353.7882882882883</v>
      </c>
      <c r="HO217" s="64">
        <f t="shared" si="202"/>
        <v>262.52538071065987</v>
      </c>
      <c r="HP217" s="64">
        <f t="shared" si="202"/>
        <v>582.78401360544217</v>
      </c>
      <c r="HQ217" s="64">
        <f t="shared" si="202"/>
        <v>283.08108108108109</v>
      </c>
      <c r="HR217" s="64">
        <f t="shared" si="202"/>
        <v>395.12592592592591</v>
      </c>
      <c r="HS217" s="64">
        <f t="shared" si="202"/>
        <v>743.20418848167537</v>
      </c>
      <c r="HT217" s="64">
        <f t="shared" si="202"/>
        <v>478.67297762478483</v>
      </c>
      <c r="HU217" s="64">
        <f t="shared" si="202"/>
        <v>200.34196891191709</v>
      </c>
      <c r="HV217" s="64">
        <f t="shared" si="202"/>
        <v>441.98397435897436</v>
      </c>
      <c r="HW217" s="64">
        <f t="shared" si="202"/>
        <v>354.60402684563758</v>
      </c>
      <c r="HX217" s="64">
        <f t="shared" si="202"/>
        <v>439.24819624819622</v>
      </c>
      <c r="HY217" s="64">
        <f t="shared" si="202"/>
        <v>1194.5595238095239</v>
      </c>
      <c r="HZ217" s="64">
        <f t="shared" si="202"/>
        <v>2244.7460317460318</v>
      </c>
      <c r="IA217" s="64">
        <f t="shared" si="202"/>
        <v>1100.4597014925373</v>
      </c>
      <c r="IB217" s="64">
        <f t="shared" si="202"/>
        <v>741.02941176470586</v>
      </c>
      <c r="IC217" s="64">
        <f t="shared" si="202"/>
        <v>415.79545454545456</v>
      </c>
      <c r="ID217" s="64">
        <f t="shared" si="202"/>
        <v>144.45977011494253</v>
      </c>
      <c r="IE217" s="64">
        <f t="shared" si="202"/>
        <v>169.52697095435684</v>
      </c>
      <c r="IF217" s="64">
        <f t="shared" si="202"/>
        <v>438.25280898876406</v>
      </c>
      <c r="IG217" s="64">
        <f t="shared" si="202"/>
        <v>577.96078431372553</v>
      </c>
      <c r="IH217" s="64">
        <f t="shared" si="202"/>
        <v>509.62735257214553</v>
      </c>
      <c r="II217" s="64">
        <f t="shared" si="202"/>
        <v>396.77777777777777</v>
      </c>
      <c r="IJ217" s="64">
        <f t="shared" si="202"/>
        <v>125.14364640883979</v>
      </c>
      <c r="IK217" s="64">
        <f t="shared" si="202"/>
        <v>1675.4575163398692</v>
      </c>
      <c r="IL217" s="64">
        <f t="shared" si="202"/>
        <v>135.27619047619046</v>
      </c>
      <c r="IM217" s="64">
        <f t="shared" si="202"/>
        <v>710.68181818181813</v>
      </c>
      <c r="IN217" s="64">
        <f t="shared" si="202"/>
        <v>746.17621145374449</v>
      </c>
      <c r="IO217" s="64">
        <f t="shared" si="202"/>
        <v>699.10454545454547</v>
      </c>
      <c r="IP217" s="64">
        <f t="shared" si="202"/>
        <v>262.88992974238874</v>
      </c>
      <c r="IQ217" s="64">
        <f t="shared" si="202"/>
        <v>185.52802359882006</v>
      </c>
      <c r="IR217" s="64">
        <f t="shared" si="202"/>
        <v>471.26162790697674</v>
      </c>
      <c r="IS217" s="64">
        <f t="shared" si="202"/>
        <v>401.1418439716312</v>
      </c>
      <c r="IT217" s="64">
        <f t="shared" si="202"/>
        <v>613.69662921348311</v>
      </c>
      <c r="IU217" s="64">
        <f t="shared" si="202"/>
        <v>416.34751773049646</v>
      </c>
      <c r="IV217" s="64">
        <f t="shared" si="202"/>
        <v>208.59649122807016</v>
      </c>
      <c r="IW217" s="64">
        <f t="shared" si="202"/>
        <v>676.03555555555556</v>
      </c>
      <c r="IX217" s="64">
        <f t="shared" si="202"/>
        <v>409.26984126984127</v>
      </c>
      <c r="IY217" s="64">
        <f t="shared" ref="IY217:LJ217" si="203">IY216/IY9</f>
        <v>465.86666666666667</v>
      </c>
      <c r="IZ217" s="64">
        <f t="shared" si="203"/>
        <v>1610.9320388349515</v>
      </c>
      <c r="JA217" s="64">
        <f t="shared" si="203"/>
        <v>245.20077220077221</v>
      </c>
      <c r="JB217" s="64">
        <f t="shared" si="203"/>
        <v>181.38636363636363</v>
      </c>
      <c r="JC217" s="64">
        <f t="shared" si="203"/>
        <v>449.53369065849921</v>
      </c>
      <c r="JD217" s="64">
        <f t="shared" si="203"/>
        <v>394.74137931034483</v>
      </c>
      <c r="JE217" s="64">
        <f t="shared" si="203"/>
        <v>494.79597701149424</v>
      </c>
      <c r="JF217" s="64">
        <f t="shared" si="203"/>
        <v>342.57399723374829</v>
      </c>
      <c r="JG217" s="64">
        <f t="shared" si="203"/>
        <v>702</v>
      </c>
      <c r="JH217" s="64">
        <f t="shared" si="203"/>
        <v>351.1098265895954</v>
      </c>
      <c r="JI217" s="64">
        <f t="shared" si="203"/>
        <v>583.70607028753989</v>
      </c>
      <c r="JJ217" s="64">
        <f t="shared" si="203"/>
        <v>572.76709796672833</v>
      </c>
      <c r="JK217" s="64">
        <f t="shared" si="203"/>
        <v>622.42869057547955</v>
      </c>
      <c r="JL217" s="64">
        <f t="shared" si="203"/>
        <v>722.19624573378837</v>
      </c>
      <c r="JM217" s="64">
        <f t="shared" si="203"/>
        <v>641.99599599599594</v>
      </c>
      <c r="JN217" s="64">
        <f t="shared" si="203"/>
        <v>664.72153024911029</v>
      </c>
      <c r="JO217" s="64">
        <f t="shared" si="203"/>
        <v>645.15716753022457</v>
      </c>
      <c r="JP217" s="64">
        <f t="shared" si="203"/>
        <v>833.06068601583115</v>
      </c>
      <c r="JQ217" s="64">
        <f t="shared" si="203"/>
        <v>642.65811965811963</v>
      </c>
      <c r="JR217" s="64">
        <f t="shared" si="203"/>
        <v>795.26190476190482</v>
      </c>
      <c r="JS217" s="64">
        <f t="shared" si="203"/>
        <v>508.98602620087337</v>
      </c>
      <c r="JT217" s="64">
        <f t="shared" si="203"/>
        <v>698.80052038161318</v>
      </c>
      <c r="JU217" s="64">
        <f t="shared" si="203"/>
        <v>595.25568496949529</v>
      </c>
      <c r="JV217" s="64">
        <f t="shared" si="203"/>
        <v>785.54616724738673</v>
      </c>
      <c r="JW217" s="64">
        <f t="shared" si="203"/>
        <v>228.46367146367146</v>
      </c>
      <c r="JX217" s="64">
        <f t="shared" si="203"/>
        <v>941.25</v>
      </c>
      <c r="JY217" s="64">
        <f t="shared" si="203"/>
        <v>129.82136279926334</v>
      </c>
      <c r="JZ217" s="64">
        <f t="shared" si="203"/>
        <v>1814.4444444444443</v>
      </c>
      <c r="KA217" s="64">
        <f t="shared" si="203"/>
        <v>803.07843137254906</v>
      </c>
      <c r="KB217" s="64">
        <f t="shared" si="203"/>
        <v>51.770925110132161</v>
      </c>
      <c r="KC217" s="64">
        <f t="shared" si="203"/>
        <v>330.2490118577075</v>
      </c>
      <c r="KD217" s="64">
        <f t="shared" si="203"/>
        <v>368.05529953917051</v>
      </c>
      <c r="KE217" s="64">
        <f t="shared" si="203"/>
        <v>398.88050314465409</v>
      </c>
      <c r="KF217" s="64">
        <f t="shared" si="203"/>
        <v>42.888386123680242</v>
      </c>
      <c r="KG217" s="64">
        <f t="shared" si="203"/>
        <v>240.17391304347825</v>
      </c>
      <c r="KH217" s="64">
        <f t="shared" si="203"/>
        <v>217.05577689243029</v>
      </c>
      <c r="KI217" s="64">
        <f t="shared" si="203"/>
        <v>405.26666666666665</v>
      </c>
      <c r="KJ217" s="64">
        <f t="shared" si="203"/>
        <v>277.3</v>
      </c>
      <c r="KK217" s="64">
        <f t="shared" si="203"/>
        <v>444.09815950920245</v>
      </c>
      <c r="KL217" s="64">
        <f t="shared" si="203"/>
        <v>666.47972972972968</v>
      </c>
      <c r="KM217" s="64">
        <f t="shared" si="203"/>
        <v>379.66064257028114</v>
      </c>
      <c r="KN217" s="64">
        <f t="shared" si="203"/>
        <v>236.91322314049586</v>
      </c>
      <c r="KO217" s="64">
        <f t="shared" si="203"/>
        <v>599.71812080536915</v>
      </c>
      <c r="KP217" s="64">
        <f t="shared" si="203"/>
        <v>558.11397058823525</v>
      </c>
      <c r="KQ217" s="64">
        <f t="shared" si="203"/>
        <v>411.34751773049646</v>
      </c>
      <c r="KR217" s="64">
        <f t="shared" si="203"/>
        <v>822.84090909090912</v>
      </c>
      <c r="KS217" s="64">
        <f t="shared" si="203"/>
        <v>0</v>
      </c>
      <c r="KT217" s="64">
        <f t="shared" si="203"/>
        <v>118.29978118161925</v>
      </c>
      <c r="KU217" s="64">
        <f t="shared" si="203"/>
        <v>817.76973684210532</v>
      </c>
      <c r="KV217" s="64">
        <f t="shared" si="203"/>
        <v>113.0187265917603</v>
      </c>
      <c r="KW217" s="64">
        <f t="shared" si="203"/>
        <v>1195.5027932960893</v>
      </c>
      <c r="KX217" s="64">
        <f t="shared" si="203"/>
        <v>492.57894736842104</v>
      </c>
      <c r="KY217" s="64">
        <f t="shared" si="203"/>
        <v>266.30177514792899</v>
      </c>
      <c r="KZ217" s="64">
        <f t="shared" si="203"/>
        <v>211.84126984126985</v>
      </c>
      <c r="LA217" s="64">
        <f t="shared" si="203"/>
        <v>406.15652173913043</v>
      </c>
      <c r="LB217" s="64">
        <f t="shared" si="203"/>
        <v>699.36799065420564</v>
      </c>
      <c r="LC217" s="64">
        <f t="shared" si="203"/>
        <v>709.1234042553192</v>
      </c>
      <c r="LD217" s="64">
        <f t="shared" si="203"/>
        <v>77.11454545454545</v>
      </c>
      <c r="LE217" s="64">
        <f t="shared" si="203"/>
        <v>535.76152623211442</v>
      </c>
      <c r="LF217" s="64">
        <f t="shared" si="203"/>
        <v>188.5278810408922</v>
      </c>
      <c r="LG217" s="64">
        <f t="shared" si="203"/>
        <v>114.40926640926641</v>
      </c>
      <c r="LH217" s="64">
        <f t="shared" si="203"/>
        <v>304.46366782006919</v>
      </c>
      <c r="LI217" s="64">
        <f t="shared" si="203"/>
        <v>630.53741496598639</v>
      </c>
      <c r="LJ217" s="64">
        <f t="shared" si="203"/>
        <v>586.11148648648646</v>
      </c>
      <c r="LK217" s="64">
        <f t="shared" ref="LK217:NV217" si="204">LK216/LK9</f>
        <v>191.65384615384616</v>
      </c>
      <c r="LL217" s="64">
        <f t="shared" si="204"/>
        <v>718.18965517241384</v>
      </c>
      <c r="LM217" s="64">
        <f t="shared" si="204"/>
        <v>684.23529411764707</v>
      </c>
      <c r="LN217" s="64">
        <f t="shared" si="204"/>
        <v>994.83544303797464</v>
      </c>
      <c r="LO217" s="64">
        <f t="shared" si="204"/>
        <v>449.26805555555558</v>
      </c>
      <c r="LP217" s="64">
        <f t="shared" si="204"/>
        <v>577.86669257675862</v>
      </c>
      <c r="LQ217" s="64">
        <f t="shared" si="204"/>
        <v>140.73972602739727</v>
      </c>
      <c r="LR217" s="64">
        <f t="shared" si="204"/>
        <v>512.19196428571433</v>
      </c>
      <c r="LS217" s="64">
        <f t="shared" si="204"/>
        <v>225.85217391304349</v>
      </c>
      <c r="LT217" s="64">
        <f t="shared" si="204"/>
        <v>37.857142857142854</v>
      </c>
      <c r="LU217" s="64">
        <f t="shared" si="204"/>
        <v>363.44642857142856</v>
      </c>
      <c r="LV217" s="64">
        <f t="shared" si="204"/>
        <v>543.56896551724139</v>
      </c>
      <c r="LW217" s="64">
        <f t="shared" si="204"/>
        <v>687.8</v>
      </c>
      <c r="LX217" s="64">
        <f t="shared" si="204"/>
        <v>292.48163265306124</v>
      </c>
      <c r="LY217" s="64">
        <f t="shared" si="204"/>
        <v>195.51372549019607</v>
      </c>
      <c r="LZ217" s="64">
        <f t="shared" si="204"/>
        <v>891.048</v>
      </c>
      <c r="MA217" s="64">
        <f t="shared" si="204"/>
        <v>186.41880341880341</v>
      </c>
      <c r="MB217" s="64">
        <f t="shared" si="204"/>
        <v>383.91666666666669</v>
      </c>
      <c r="MC217" s="64">
        <f t="shared" si="204"/>
        <v>109.72916666666667</v>
      </c>
      <c r="MD217" s="64">
        <f t="shared" si="204"/>
        <v>345.43373493975906</v>
      </c>
      <c r="ME217" s="64">
        <f t="shared" si="204"/>
        <v>258.11330049261085</v>
      </c>
      <c r="MF217" s="64">
        <f t="shared" si="204"/>
        <v>136.2439024390244</v>
      </c>
      <c r="MG217" s="64">
        <f t="shared" si="204"/>
        <v>336.33471074380168</v>
      </c>
      <c r="MH217" s="64">
        <f t="shared" si="204"/>
        <v>0</v>
      </c>
      <c r="MI217" s="64">
        <f t="shared" si="204"/>
        <v>0</v>
      </c>
      <c r="MJ217" s="64">
        <f t="shared" si="204"/>
        <v>61.423980222496908</v>
      </c>
      <c r="MK217" s="64">
        <f t="shared" si="204"/>
        <v>0.46511627906976744</v>
      </c>
      <c r="ML217" s="64">
        <f t="shared" si="204"/>
        <v>637.51691729323306</v>
      </c>
      <c r="MM217" s="64">
        <f t="shared" si="204"/>
        <v>214.76234567901236</v>
      </c>
      <c r="MN217" s="64">
        <f t="shared" si="204"/>
        <v>440.2138888888889</v>
      </c>
      <c r="MO217" s="64">
        <f t="shared" si="204"/>
        <v>888.27005401080214</v>
      </c>
      <c r="MP217" s="64">
        <f t="shared" si="204"/>
        <v>126.25</v>
      </c>
      <c r="MQ217" s="64">
        <f t="shared" si="204"/>
        <v>461.78947368421052</v>
      </c>
      <c r="MR217" s="64">
        <f t="shared" si="204"/>
        <v>568.20049504950498</v>
      </c>
      <c r="MS217" s="64">
        <f t="shared" si="204"/>
        <v>237.24820143884892</v>
      </c>
      <c r="MT217" s="64">
        <f t="shared" si="204"/>
        <v>101.89185393258427</v>
      </c>
      <c r="MU217" s="64">
        <f t="shared" si="204"/>
        <v>437.05</v>
      </c>
      <c r="MV217" s="64">
        <f t="shared" si="204"/>
        <v>387.62644628099173</v>
      </c>
      <c r="MW217" s="64">
        <f t="shared" si="204"/>
        <v>710.51282051282055</v>
      </c>
      <c r="MX217" s="64">
        <f t="shared" si="204"/>
        <v>309.71428571428572</v>
      </c>
      <c r="MY217" s="64">
        <f t="shared" si="204"/>
        <v>1629.3164983164984</v>
      </c>
      <c r="MZ217" s="64">
        <f t="shared" si="204"/>
        <v>239.78772112382936</v>
      </c>
      <c r="NA217" s="64">
        <f t="shared" si="204"/>
        <v>1213.8666666666666</v>
      </c>
      <c r="NB217" s="64">
        <f t="shared" si="204"/>
        <v>405.01360544217687</v>
      </c>
      <c r="NC217" s="64">
        <f t="shared" si="204"/>
        <v>405.8</v>
      </c>
      <c r="ND217" s="64">
        <f t="shared" si="204"/>
        <v>358.80434782608694</v>
      </c>
      <c r="NE217" s="64">
        <f t="shared" si="204"/>
        <v>439.55333333333334</v>
      </c>
      <c r="NF217" s="64">
        <f t="shared" si="204"/>
        <v>294.26712328767121</v>
      </c>
      <c r="NG217" s="64">
        <f t="shared" si="204"/>
        <v>190.71080139372822</v>
      </c>
      <c r="NH217" s="64">
        <f t="shared" si="204"/>
        <v>188.79780219780218</v>
      </c>
      <c r="NI217" s="64">
        <f t="shared" si="204"/>
        <v>252.875</v>
      </c>
      <c r="NJ217" s="64">
        <f t="shared" si="204"/>
        <v>1230.6162790697674</v>
      </c>
      <c r="NK217" s="64">
        <f t="shared" si="204"/>
        <v>742.27083333333337</v>
      </c>
      <c r="NL217" s="64">
        <f t="shared" si="204"/>
        <v>828.73239436619713</v>
      </c>
      <c r="NM217" s="64">
        <f t="shared" si="204"/>
        <v>512.69758064516134</v>
      </c>
      <c r="NN217" s="64">
        <f t="shared" si="204"/>
        <v>558.89449541284398</v>
      </c>
      <c r="NO217" s="64">
        <f t="shared" si="204"/>
        <v>578.32051282051282</v>
      </c>
      <c r="NP217" s="64">
        <f t="shared" si="204"/>
        <v>343.83859649122809</v>
      </c>
      <c r="NQ217" s="64">
        <f t="shared" si="204"/>
        <v>86.815094339622647</v>
      </c>
      <c r="NR217" s="64">
        <f t="shared" si="204"/>
        <v>906.73076923076928</v>
      </c>
      <c r="NS217" s="64">
        <f t="shared" si="204"/>
        <v>1155.8317307692307</v>
      </c>
      <c r="NT217" s="64">
        <f t="shared" si="204"/>
        <v>218.3235294117647</v>
      </c>
      <c r="NU217" s="64">
        <f t="shared" si="204"/>
        <v>572.19488428745433</v>
      </c>
      <c r="NV217" s="64">
        <f t="shared" si="204"/>
        <v>214.48267326732673</v>
      </c>
      <c r="NW217" s="64">
        <f t="shared" ref="NW217:OU217" si="205">NW216/NW9</f>
        <v>129.4560185185185</v>
      </c>
      <c r="NX217" s="64">
        <f t="shared" si="205"/>
        <v>178.12464589235128</v>
      </c>
      <c r="NY217" s="64">
        <f t="shared" si="205"/>
        <v>972.83333333333337</v>
      </c>
      <c r="NZ217" s="64">
        <f t="shared" si="205"/>
        <v>10.621621621621621</v>
      </c>
      <c r="OA217" s="64">
        <f t="shared" si="205"/>
        <v>197.65196078431373</v>
      </c>
      <c r="OB217" s="64">
        <f t="shared" si="205"/>
        <v>602.75121634771324</v>
      </c>
      <c r="OC217" s="64">
        <f t="shared" si="205"/>
        <v>230.39130434782609</v>
      </c>
      <c r="OD217" s="64">
        <f t="shared" si="205"/>
        <v>60.09375</v>
      </c>
      <c r="OE217" s="64">
        <f t="shared" si="205"/>
        <v>242.53763440860214</v>
      </c>
      <c r="OF217" s="64">
        <f t="shared" si="205"/>
        <v>690.7529812606474</v>
      </c>
      <c r="OG217" s="64">
        <f t="shared" si="205"/>
        <v>373.87145557655953</v>
      </c>
      <c r="OH217" s="64">
        <f t="shared" si="205"/>
        <v>518.66666666666663</v>
      </c>
      <c r="OI217" s="64">
        <f t="shared" si="205"/>
        <v>82.819607843137248</v>
      </c>
      <c r="OJ217" s="64">
        <f t="shared" si="205"/>
        <v>438.6482213438735</v>
      </c>
      <c r="OK217" s="64">
        <f t="shared" si="205"/>
        <v>1066.5316455696202</v>
      </c>
      <c r="OL217" s="64">
        <f t="shared" si="205"/>
        <v>629.50802139037432</v>
      </c>
      <c r="OM217" s="64">
        <f t="shared" si="205"/>
        <v>288.39272727272726</v>
      </c>
      <c r="ON217" s="64">
        <f t="shared" si="205"/>
        <v>364.71428571428572</v>
      </c>
      <c r="OO217" s="64">
        <f t="shared" si="205"/>
        <v>608.93088552915765</v>
      </c>
      <c r="OP217" s="64">
        <f t="shared" si="205"/>
        <v>0</v>
      </c>
      <c r="OQ217" s="64">
        <f t="shared" si="205"/>
        <v>638.19438444924401</v>
      </c>
      <c r="OR217" s="64">
        <f t="shared" si="205"/>
        <v>188.6485623003195</v>
      </c>
      <c r="OS217" s="64">
        <f t="shared" si="205"/>
        <v>292.62081784386618</v>
      </c>
      <c r="OT217" s="64">
        <f t="shared" si="205"/>
        <v>406.48</v>
      </c>
      <c r="OU217" s="64">
        <f t="shared" si="205"/>
        <v>668.14400000000001</v>
      </c>
      <c r="OV217" s="176"/>
      <c r="OW217" s="64">
        <f t="shared" ref="OW217" si="206">OW216/OW9</f>
        <v>417.2917442239671</v>
      </c>
      <c r="OX217" s="6"/>
      <c r="OY217" s="153"/>
      <c r="OZ217" s="6"/>
      <c r="PA217" s="146"/>
      <c r="PB217" s="146"/>
      <c r="PC217" s="146"/>
      <c r="PD217" s="146"/>
      <c r="PE217" s="146"/>
      <c r="PF217" s="146"/>
      <c r="PG217" s="146"/>
      <c r="PH217" s="146"/>
      <c r="PI217" s="146"/>
      <c r="PJ217" s="146"/>
      <c r="PK217" s="146"/>
      <c r="PL217" s="146"/>
      <c r="PM217" s="146"/>
      <c r="PN217" s="146"/>
      <c r="PO217" s="146"/>
      <c r="PP217" s="146"/>
      <c r="PQ217" s="146"/>
      <c r="PR217" s="146"/>
      <c r="PS217" s="146"/>
      <c r="PT217" s="146"/>
      <c r="PU217" s="146"/>
    </row>
    <row r="218" spans="1:437" ht="17">
      <c r="A218" s="88" t="s">
        <v>1342</v>
      </c>
      <c r="B218" s="144">
        <f>B216/B166</f>
        <v>2.1554169944417934E-2</v>
      </c>
      <c r="C218" s="144">
        <f t="shared" ref="C218:BN218" si="207">C216/C166</f>
        <v>1.8414743679708391E-2</v>
      </c>
      <c r="D218" s="144">
        <f t="shared" si="207"/>
        <v>3.7219654275728493E-2</v>
      </c>
      <c r="E218" s="144">
        <f t="shared" si="207"/>
        <v>1.1464661144737426E-2</v>
      </c>
      <c r="F218" s="144">
        <f t="shared" si="207"/>
        <v>1.6657368556505282E-2</v>
      </c>
      <c r="G218" s="144">
        <f t="shared" si="207"/>
        <v>1.7408226475132321E-2</v>
      </c>
      <c r="H218" s="144">
        <f t="shared" si="207"/>
        <v>2.6974239481448448E-2</v>
      </c>
      <c r="I218" s="144">
        <f t="shared" si="207"/>
        <v>1.4641659561530724E-2</v>
      </c>
      <c r="J218" s="144">
        <f t="shared" si="207"/>
        <v>4.2461170677319429E-2</v>
      </c>
      <c r="K218" s="144">
        <f t="shared" si="207"/>
        <v>1.8401204161108128E-2</v>
      </c>
      <c r="L218" s="144">
        <f t="shared" si="207"/>
        <v>3.9297107200540991E-2</v>
      </c>
      <c r="M218" s="144">
        <f t="shared" si="207"/>
        <v>6.0404361555926052E-2</v>
      </c>
      <c r="N218" s="144">
        <f t="shared" si="207"/>
        <v>4.7693755883275811E-2</v>
      </c>
      <c r="O218" s="144">
        <f t="shared" si="207"/>
        <v>1.3425172039631108E-3</v>
      </c>
      <c r="P218" s="144">
        <f t="shared" si="207"/>
        <v>3.1925294810144261E-3</v>
      </c>
      <c r="Q218" s="144">
        <f t="shared" si="207"/>
        <v>1.4087467029694547E-2</v>
      </c>
      <c r="R218" s="144">
        <f t="shared" si="207"/>
        <v>8.2716333384337967E-2</v>
      </c>
      <c r="S218" s="144">
        <f t="shared" si="207"/>
        <v>3.3985261786162971E-2</v>
      </c>
      <c r="T218" s="144">
        <f t="shared" si="207"/>
        <v>2.0223993553162494E-2</v>
      </c>
      <c r="U218" s="144">
        <f t="shared" si="207"/>
        <v>7.9567973975034442E-2</v>
      </c>
      <c r="V218" s="144">
        <f t="shared" si="207"/>
        <v>1.7471385240224822E-2</v>
      </c>
      <c r="W218" s="144">
        <f t="shared" si="207"/>
        <v>6.1428714333305497E-2</v>
      </c>
      <c r="X218" s="144">
        <f t="shared" si="207"/>
        <v>4.4249031003895087E-2</v>
      </c>
      <c r="Y218" s="144">
        <f t="shared" si="207"/>
        <v>4.0388827419093214E-2</v>
      </c>
      <c r="Z218" s="144">
        <f t="shared" si="207"/>
        <v>3.3506912473456003E-2</v>
      </c>
      <c r="AA218" s="144">
        <f t="shared" si="207"/>
        <v>1.5763692889222875E-2</v>
      </c>
      <c r="AB218" s="144">
        <f t="shared" si="207"/>
        <v>3.3810685651879238E-2</v>
      </c>
      <c r="AC218" s="144">
        <f t="shared" si="207"/>
        <v>2.2206113409707916E-2</v>
      </c>
      <c r="AD218" s="144">
        <f t="shared" si="207"/>
        <v>3.4666448884169941E-2</v>
      </c>
      <c r="AE218" s="144">
        <f t="shared" si="207"/>
        <v>4.0205908275229983E-2</v>
      </c>
      <c r="AF218" s="144">
        <f t="shared" si="207"/>
        <v>1.8354146957731191E-2</v>
      </c>
      <c r="AG218" s="144">
        <f t="shared" si="207"/>
        <v>5.1496809823886533E-2</v>
      </c>
      <c r="AH218" s="144">
        <f t="shared" si="207"/>
        <v>7.2266164674623948E-2</v>
      </c>
      <c r="AI218" s="144">
        <f t="shared" si="207"/>
        <v>2.5935899959969668E-2</v>
      </c>
      <c r="AJ218" s="144">
        <f t="shared" si="207"/>
        <v>3.7600992587463314E-2</v>
      </c>
      <c r="AK218" s="144">
        <f t="shared" si="207"/>
        <v>6.3340068196686639E-2</v>
      </c>
      <c r="AL218" s="144">
        <f t="shared" si="207"/>
        <v>8.9623384257347199E-2</v>
      </c>
      <c r="AM218" s="144">
        <f t="shared" si="207"/>
        <v>4.1240121580547115E-2</v>
      </c>
      <c r="AN218" s="144">
        <f t="shared" si="207"/>
        <v>5.7192748297488216E-2</v>
      </c>
      <c r="AO218" s="144">
        <f t="shared" si="207"/>
        <v>5.5265019038638293E-2</v>
      </c>
      <c r="AP218" s="144">
        <f t="shared" si="207"/>
        <v>5.185166612341098E-2</v>
      </c>
      <c r="AQ218" s="144">
        <f t="shared" si="207"/>
        <v>5.2742688238954574E-2</v>
      </c>
      <c r="AR218" s="144">
        <f t="shared" si="207"/>
        <v>3.3146313759058459E-2</v>
      </c>
      <c r="AS218" s="144">
        <f t="shared" si="207"/>
        <v>1.1540290482988137E-2</v>
      </c>
      <c r="AT218" s="144">
        <f t="shared" si="207"/>
        <v>1.6590472135778318E-2</v>
      </c>
      <c r="AU218" s="144">
        <f t="shared" si="207"/>
        <v>2.1922459959583536E-2</v>
      </c>
      <c r="AV218" s="144">
        <f t="shared" si="207"/>
        <v>5.0743941829691039E-2</v>
      </c>
      <c r="AW218" s="144">
        <f t="shared" si="207"/>
        <v>7.3533571299594577E-2</v>
      </c>
      <c r="AX218" s="144">
        <f t="shared" si="207"/>
        <v>3.3443116202394527E-2</v>
      </c>
      <c r="AY218" s="144">
        <f t="shared" si="207"/>
        <v>9.08974476167646E-3</v>
      </c>
      <c r="AZ218" s="144">
        <f t="shared" si="207"/>
        <v>2.8286449194699671E-2</v>
      </c>
      <c r="BA218" s="144">
        <f t="shared" si="207"/>
        <v>5.0758584169364018E-2</v>
      </c>
      <c r="BB218" s="144">
        <f t="shared" si="207"/>
        <v>1.6778427796043771E-2</v>
      </c>
      <c r="BC218" s="144">
        <f t="shared" si="207"/>
        <v>6.3100230671635185E-2</v>
      </c>
      <c r="BD218" s="144">
        <f t="shared" si="207"/>
        <v>2.4127361030120222E-2</v>
      </c>
      <c r="BE218" s="144">
        <f t="shared" si="207"/>
        <v>2.9663835324756638E-2</v>
      </c>
      <c r="BF218" s="144">
        <f t="shared" si="207"/>
        <v>1.0158642232552978E-2</v>
      </c>
      <c r="BG218" s="144">
        <f t="shared" si="207"/>
        <v>3.6427635736199435E-2</v>
      </c>
      <c r="BH218" s="144">
        <f t="shared" si="207"/>
        <v>0.52675043111791009</v>
      </c>
      <c r="BI218" s="144">
        <f t="shared" si="207"/>
        <v>2.7581580019936099E-2</v>
      </c>
      <c r="BJ218" s="144">
        <f t="shared" si="207"/>
        <v>2.5942240089718231E-2</v>
      </c>
      <c r="BK218" s="144">
        <f t="shared" si="207"/>
        <v>0.1718010430721747</v>
      </c>
      <c r="BL218" s="144">
        <f t="shared" si="207"/>
        <v>6.3137919913886821E-3</v>
      </c>
      <c r="BM218" s="144">
        <f t="shared" si="207"/>
        <v>1.58629754265039E-2</v>
      </c>
      <c r="BN218" s="144">
        <f t="shared" si="207"/>
        <v>3.4843908200978019E-2</v>
      </c>
      <c r="BO218" s="144">
        <f t="shared" ref="BO218:DZ218" si="208">BO216/BO166</f>
        <v>1.2435269962416911E-2</v>
      </c>
      <c r="BP218" s="144">
        <f t="shared" si="208"/>
        <v>4.5405093182653136E-2</v>
      </c>
      <c r="BQ218" s="144">
        <f t="shared" si="208"/>
        <v>5.3227475775838341E-2</v>
      </c>
      <c r="BR218" s="144">
        <f t="shared" si="208"/>
        <v>3.6266217843731116E-2</v>
      </c>
      <c r="BS218" s="144">
        <f t="shared" si="208"/>
        <v>6.8974248283494605E-2</v>
      </c>
      <c r="BT218" s="144">
        <f t="shared" si="208"/>
        <v>5.6649947864532604E-2</v>
      </c>
      <c r="BU218" s="144">
        <f t="shared" si="208"/>
        <v>3.7486795298710442E-2</v>
      </c>
      <c r="BV218" s="144">
        <f t="shared" si="208"/>
        <v>3.5025272212180332E-2</v>
      </c>
      <c r="BW218" s="144">
        <f t="shared" si="208"/>
        <v>7.270798348371979E-2</v>
      </c>
      <c r="BX218" s="144">
        <f t="shared" si="208"/>
        <v>4.9089435817210973E-2</v>
      </c>
      <c r="BY218" s="144">
        <f t="shared" si="208"/>
        <v>2.4874716286908266E-2</v>
      </c>
      <c r="BZ218" s="144">
        <f t="shared" si="208"/>
        <v>8.8122998406739775E-3</v>
      </c>
      <c r="CA218" s="144">
        <f t="shared" si="208"/>
        <v>4.3935492399356547E-3</v>
      </c>
      <c r="CB218" s="144">
        <f t="shared" si="208"/>
        <v>5.0816235787334049E-4</v>
      </c>
      <c r="CC218" s="144">
        <f t="shared" si="208"/>
        <v>4.1129468871713669E-2</v>
      </c>
      <c r="CD218" s="144">
        <f t="shared" si="208"/>
        <v>4.9031487492655484E-2</v>
      </c>
      <c r="CE218" s="144">
        <f t="shared" si="208"/>
        <v>7.1610620955464652E-2</v>
      </c>
      <c r="CF218" s="144">
        <f t="shared" si="208"/>
        <v>4.6839302032667521E-2</v>
      </c>
      <c r="CG218" s="144">
        <f t="shared" si="208"/>
        <v>7.0063047975870901E-2</v>
      </c>
      <c r="CH218" s="144">
        <f t="shared" si="208"/>
        <v>2.5506829755326369E-2</v>
      </c>
      <c r="CI218" s="144">
        <f t="shared" si="208"/>
        <v>2.0068767656521848E-3</v>
      </c>
      <c r="CJ218" s="144">
        <f t="shared" si="208"/>
        <v>3.6860204944114548E-3</v>
      </c>
      <c r="CK218" s="144">
        <f t="shared" si="208"/>
        <v>6.1492416322053269E-3</v>
      </c>
      <c r="CL218" s="144">
        <f t="shared" si="208"/>
        <v>4.2971323290131045E-3</v>
      </c>
      <c r="CM218" s="144">
        <f t="shared" si="208"/>
        <v>1.7574285101636437E-2</v>
      </c>
      <c r="CN218" s="144">
        <f t="shared" si="208"/>
        <v>5.6718695007290459E-2</v>
      </c>
      <c r="CO218" s="144">
        <f t="shared" si="208"/>
        <v>2.7940099317194288E-2</v>
      </c>
      <c r="CP218" s="144">
        <f t="shared" si="208"/>
        <v>4.0508569878343947E-2</v>
      </c>
      <c r="CQ218" s="144">
        <f t="shared" si="208"/>
        <v>1.1354709394114332E-2</v>
      </c>
      <c r="CR218" s="144">
        <f t="shared" si="208"/>
        <v>1.4887077657449952E-2</v>
      </c>
      <c r="CS218" s="144">
        <f t="shared" si="208"/>
        <v>4.5000826974042445E-3</v>
      </c>
      <c r="CT218" s="144">
        <f t="shared" si="208"/>
        <v>9.7641373381690579E-3</v>
      </c>
      <c r="CU218" s="144">
        <f t="shared" si="208"/>
        <v>7.9901064269792335E-3</v>
      </c>
      <c r="CV218" s="144">
        <f t="shared" si="208"/>
        <v>1.535889225840989E-2</v>
      </c>
      <c r="CW218" s="144">
        <f t="shared" si="208"/>
        <v>1.4032885328955245E-2</v>
      </c>
      <c r="CX218" s="144">
        <f t="shared" si="208"/>
        <v>1.6889456570838186E-2</v>
      </c>
      <c r="CY218" s="144">
        <f t="shared" si="208"/>
        <v>3.66937710602128E-3</v>
      </c>
      <c r="CZ218" s="144">
        <f t="shared" si="208"/>
        <v>1.0367667574439323E-2</v>
      </c>
      <c r="DA218" s="144">
        <f t="shared" si="208"/>
        <v>4.3295547273369768E-2</v>
      </c>
      <c r="DB218" s="144">
        <f t="shared" si="208"/>
        <v>2.4083390878300616E-2</v>
      </c>
      <c r="DC218" s="144">
        <f t="shared" si="208"/>
        <v>3.6239623731877217E-2</v>
      </c>
      <c r="DD218" s="144">
        <f t="shared" si="208"/>
        <v>2.4542819702874346E-2</v>
      </c>
      <c r="DE218" s="144">
        <f t="shared" si="208"/>
        <v>4.0679947209960168E-2</v>
      </c>
      <c r="DF218" s="144">
        <f t="shared" si="208"/>
        <v>0.21003944086520623</v>
      </c>
      <c r="DG218" s="144">
        <f t="shared" si="208"/>
        <v>3.371358557209763E-2</v>
      </c>
      <c r="DH218" s="144">
        <f t="shared" si="208"/>
        <v>2.8970683353138491E-2</v>
      </c>
      <c r="DI218" s="144">
        <f t="shared" si="208"/>
        <v>1.7155628663797523E-2</v>
      </c>
      <c r="DJ218" s="144">
        <f t="shared" si="208"/>
        <v>4.8152292143684529E-2</v>
      </c>
      <c r="DK218" s="144">
        <f t="shared" si="208"/>
        <v>1.1921066234659021E-2</v>
      </c>
      <c r="DL218" s="144">
        <f t="shared" si="208"/>
        <v>2.5466973792391163E-2</v>
      </c>
      <c r="DM218" s="144">
        <f t="shared" si="208"/>
        <v>1.852490349340196E-2</v>
      </c>
      <c r="DN218" s="144">
        <f t="shared" si="208"/>
        <v>4.9624867639571392E-2</v>
      </c>
      <c r="DO218" s="144">
        <f t="shared" si="208"/>
        <v>4.8631862717809386E-2</v>
      </c>
      <c r="DP218" s="144">
        <f t="shared" si="208"/>
        <v>3.7220451393092907E-2</v>
      </c>
      <c r="DQ218" s="144">
        <f t="shared" si="208"/>
        <v>1.2982588961296372E-2</v>
      </c>
      <c r="DR218" s="144">
        <f t="shared" si="208"/>
        <v>0.10580877142639626</v>
      </c>
      <c r="DS218" s="144">
        <f t="shared" si="208"/>
        <v>5.8651484488431355E-2</v>
      </c>
      <c r="DT218" s="144">
        <f t="shared" si="208"/>
        <v>2.9659590005501054E-2</v>
      </c>
      <c r="DU218" s="144">
        <f t="shared" si="208"/>
        <v>5.8799159521531537E-2</v>
      </c>
      <c r="DV218" s="144">
        <f t="shared" si="208"/>
        <v>2.3077490679983782E-3</v>
      </c>
      <c r="DW218" s="144">
        <f t="shared" si="208"/>
        <v>3.9140623632833105E-2</v>
      </c>
      <c r="DX218" s="144">
        <f t="shared" si="208"/>
        <v>2.1712843577610524E-2</v>
      </c>
      <c r="DY218" s="144">
        <f t="shared" si="208"/>
        <v>1.2773574090242714E-2</v>
      </c>
      <c r="DZ218" s="144">
        <f t="shared" si="208"/>
        <v>2.5932822099822297E-2</v>
      </c>
      <c r="EA218" s="144">
        <f t="shared" ref="EA218:GL218" si="209">EA216/EA166</f>
        <v>2.7410133993537724E-2</v>
      </c>
      <c r="EB218" s="144">
        <f t="shared" si="209"/>
        <v>6.4578493091191222E-2</v>
      </c>
      <c r="EC218" s="144">
        <f t="shared" si="209"/>
        <v>3.4814555093943746E-2</v>
      </c>
      <c r="ED218" s="144">
        <f t="shared" si="209"/>
        <v>1.6706193948775483E-2</v>
      </c>
      <c r="EE218" s="144">
        <f t="shared" si="209"/>
        <v>7.8087558684528394E-2</v>
      </c>
      <c r="EF218" s="144">
        <f t="shared" si="209"/>
        <v>5.4919301074730795E-2</v>
      </c>
      <c r="EG218" s="144">
        <f t="shared" si="209"/>
        <v>4.5520696687795612E-2</v>
      </c>
      <c r="EH218" s="144">
        <f t="shared" si="209"/>
        <v>4.5685404923963939E-2</v>
      </c>
      <c r="EI218" s="144">
        <f t="shared" si="209"/>
        <v>9.6795252892299625E-3</v>
      </c>
      <c r="EJ218" s="144">
        <f t="shared" si="209"/>
        <v>7.1349183535000749E-2</v>
      </c>
      <c r="EK218" s="144">
        <f t="shared" si="209"/>
        <v>4.6140768130214234E-2</v>
      </c>
      <c r="EL218" s="144">
        <f t="shared" si="209"/>
        <v>4.2268442839303463E-2</v>
      </c>
      <c r="EM218" s="144">
        <f t="shared" si="209"/>
        <v>7.4012689415517835E-3</v>
      </c>
      <c r="EN218" s="144">
        <f t="shared" si="209"/>
        <v>2.0416771734336866E-2</v>
      </c>
      <c r="EO218" s="144">
        <f t="shared" si="209"/>
        <v>5.0979619849013814E-2</v>
      </c>
      <c r="EP218" s="144">
        <f t="shared" si="209"/>
        <v>1.2289738152818684E-2</v>
      </c>
      <c r="EQ218" s="144">
        <f t="shared" si="209"/>
        <v>1.545574241852719E-2</v>
      </c>
      <c r="ER218" s="144">
        <f t="shared" si="209"/>
        <v>3.462010838095881E-2</v>
      </c>
      <c r="ES218" s="144">
        <f t="shared" si="209"/>
        <v>2.2678083327851539E-2</v>
      </c>
      <c r="ET218" s="144">
        <f t="shared" si="209"/>
        <v>3.1606944939347369E-2</v>
      </c>
      <c r="EU218" s="144">
        <f t="shared" si="209"/>
        <v>1.5237304642327152E-2</v>
      </c>
      <c r="EV218" s="144">
        <f t="shared" si="209"/>
        <v>7.4245356364189496E-2</v>
      </c>
      <c r="EW218" s="144">
        <f t="shared" si="209"/>
        <v>3.6701017017404275E-2</v>
      </c>
      <c r="EX218" s="144">
        <f t="shared" si="209"/>
        <v>6.0603145591842621E-3</v>
      </c>
      <c r="EY218" s="144">
        <f t="shared" si="209"/>
        <v>3.3394301989344469E-2</v>
      </c>
      <c r="EZ218" s="144">
        <f t="shared" si="209"/>
        <v>3.8037942354624502E-2</v>
      </c>
      <c r="FA218" s="144">
        <f t="shared" si="209"/>
        <v>1.3468764379903282E-2</v>
      </c>
      <c r="FB218" s="144">
        <f t="shared" si="209"/>
        <v>4.1900600448265921E-2</v>
      </c>
      <c r="FC218" s="144">
        <f t="shared" si="209"/>
        <v>3.9282868455375167E-2</v>
      </c>
      <c r="FD218" s="144">
        <f t="shared" si="209"/>
        <v>2.9000716845878138E-2</v>
      </c>
      <c r="FE218" s="144">
        <f t="shared" si="209"/>
        <v>3.2315284837449311E-2</v>
      </c>
      <c r="FF218" s="144">
        <f t="shared" si="209"/>
        <v>1.4017959629679754E-2</v>
      </c>
      <c r="FG218" s="144">
        <f t="shared" si="209"/>
        <v>4.4782927806352952E-3</v>
      </c>
      <c r="FH218" s="144">
        <f t="shared" si="209"/>
        <v>4.9862891474123351E-2</v>
      </c>
      <c r="FI218" s="144">
        <f t="shared" si="209"/>
        <v>1.9657940141236955E-2</v>
      </c>
      <c r="FJ218" s="144">
        <f t="shared" si="209"/>
        <v>3.4922227635922745E-2</v>
      </c>
      <c r="FK218" s="144">
        <f t="shared" si="209"/>
        <v>2.0595160493290094E-2</v>
      </c>
      <c r="FL218" s="144">
        <f t="shared" si="209"/>
        <v>1.8309910027371482E-2</v>
      </c>
      <c r="FM218" s="144">
        <f t="shared" si="209"/>
        <v>4.3343284964887742E-2</v>
      </c>
      <c r="FN218" s="144">
        <f t="shared" si="209"/>
        <v>2.4586437758265651E-2</v>
      </c>
      <c r="FO218" s="144">
        <f t="shared" si="209"/>
        <v>2.5587616067023967E-2</v>
      </c>
      <c r="FP218" s="144">
        <f t="shared" si="209"/>
        <v>3.1654109438555317E-2</v>
      </c>
      <c r="FQ218" s="144">
        <f t="shared" si="209"/>
        <v>0.27310558741107721</v>
      </c>
      <c r="FR218" s="144">
        <f t="shared" si="209"/>
        <v>2.3661773571989623E-2</v>
      </c>
      <c r="FS218" s="144">
        <f t="shared" si="209"/>
        <v>3.0932707698311454E-2</v>
      </c>
      <c r="FT218" s="144">
        <f t="shared" si="209"/>
        <v>1.5106150131892079E-2</v>
      </c>
      <c r="FU218" s="144">
        <f t="shared" si="209"/>
        <v>8.8154402677148053E-2</v>
      </c>
      <c r="FV218" s="144">
        <f t="shared" si="209"/>
        <v>8.5583261298451882E-2</v>
      </c>
      <c r="FW218" s="144">
        <f t="shared" si="209"/>
        <v>6.6171143483574113E-2</v>
      </c>
      <c r="FX218" s="144">
        <f t="shared" si="209"/>
        <v>3.1314287580798857E-2</v>
      </c>
      <c r="FY218" s="144">
        <f t="shared" si="209"/>
        <v>2.4593106666375993E-2</v>
      </c>
      <c r="FZ218" s="144">
        <f t="shared" si="209"/>
        <v>9.202340424557047E-2</v>
      </c>
      <c r="GA218" s="144">
        <f t="shared" si="209"/>
        <v>4.3858413516330698E-4</v>
      </c>
      <c r="GB218" s="144">
        <f t="shared" si="209"/>
        <v>1.5579081876975346E-2</v>
      </c>
      <c r="GC218" s="144">
        <f t="shared" si="209"/>
        <v>4.8152292143684529E-2</v>
      </c>
      <c r="GD218" s="144">
        <f t="shared" si="209"/>
        <v>6.5755120348009351E-3</v>
      </c>
      <c r="GE218" s="144">
        <f t="shared" si="209"/>
        <v>0.11751022767539746</v>
      </c>
      <c r="GF218" s="144">
        <f t="shared" si="209"/>
        <v>7.5434053194619419E-2</v>
      </c>
      <c r="GG218" s="144">
        <f t="shared" si="209"/>
        <v>5.3553470252460211E-2</v>
      </c>
      <c r="GH218" s="144">
        <f t="shared" si="209"/>
        <v>2.2673488422473156E-2</v>
      </c>
      <c r="GI218" s="144">
        <f t="shared" si="209"/>
        <v>9.013317674133639E-2</v>
      </c>
      <c r="GJ218" s="144">
        <f t="shared" si="209"/>
        <v>9.9375408765504838E-2</v>
      </c>
      <c r="GK218" s="144">
        <f t="shared" si="209"/>
        <v>7.9251579910730507E-2</v>
      </c>
      <c r="GL218" s="144">
        <f t="shared" si="209"/>
        <v>4.7535779774192433E-2</v>
      </c>
      <c r="GM218" s="144">
        <f t="shared" ref="GM218:IX218" si="210">GM216/GM166</f>
        <v>8.2338879912756263E-3</v>
      </c>
      <c r="GN218" s="144">
        <f t="shared" si="210"/>
        <v>9.0226856095325398E-3</v>
      </c>
      <c r="GO218" s="144">
        <f t="shared" si="210"/>
        <v>3.8309885565168476E-2</v>
      </c>
      <c r="GP218" s="144">
        <f t="shared" si="210"/>
        <v>0</v>
      </c>
      <c r="GQ218" s="144">
        <f t="shared" si="210"/>
        <v>6.280343346916846E-2</v>
      </c>
      <c r="GR218" s="144">
        <f t="shared" si="210"/>
        <v>2.1070010864210124E-2</v>
      </c>
      <c r="GS218" s="144">
        <f t="shared" si="210"/>
        <v>4.8801538630762378E-2</v>
      </c>
      <c r="GT218" s="144">
        <f t="shared" si="210"/>
        <v>2.9839467067853988E-2</v>
      </c>
      <c r="GU218" s="144">
        <f t="shared" si="210"/>
        <v>2.5987545374275479E-2</v>
      </c>
      <c r="GV218" s="144">
        <f t="shared" si="210"/>
        <v>2.2823108487413372E-2</v>
      </c>
      <c r="GW218" s="144">
        <f t="shared" si="210"/>
        <v>0.17940362610711652</v>
      </c>
      <c r="GX218" s="144">
        <f t="shared" si="210"/>
        <v>9.8525723848959593E-3</v>
      </c>
      <c r="GY218" s="144">
        <f t="shared" si="210"/>
        <v>1.7408559922082349E-2</v>
      </c>
      <c r="GZ218" s="144">
        <f t="shared" si="210"/>
        <v>1.3098688051435423E-2</v>
      </c>
      <c r="HA218" s="144">
        <f t="shared" si="210"/>
        <v>1.5930411178629814E-2</v>
      </c>
      <c r="HB218" s="144">
        <f t="shared" si="210"/>
        <v>3.8299327775177569E-2</v>
      </c>
      <c r="HC218" s="144">
        <f t="shared" si="210"/>
        <v>2.8504798604690108E-2</v>
      </c>
      <c r="HD218" s="144">
        <f t="shared" si="210"/>
        <v>8.8320662633860514E-2</v>
      </c>
      <c r="HE218" s="144">
        <f t="shared" si="210"/>
        <v>2.5472667588647167E-2</v>
      </c>
      <c r="HF218" s="144">
        <f t="shared" si="210"/>
        <v>2.697649470264208E-2</v>
      </c>
      <c r="HG218" s="144">
        <f t="shared" si="210"/>
        <v>2.6504967643286255E-2</v>
      </c>
      <c r="HH218" s="144">
        <f t="shared" si="210"/>
        <v>4.1799435493163159E-2</v>
      </c>
      <c r="HI218" s="144">
        <f t="shared" si="210"/>
        <v>5.3174564417084062E-2</v>
      </c>
      <c r="HJ218" s="144">
        <f t="shared" si="210"/>
        <v>4.7360130016139028E-2</v>
      </c>
      <c r="HK218" s="144">
        <f t="shared" si="210"/>
        <v>5.16477707916436E-2</v>
      </c>
      <c r="HL218" s="144">
        <f t="shared" si="210"/>
        <v>8.2802313698681129E-2</v>
      </c>
      <c r="HM218" s="144">
        <f t="shared" si="210"/>
        <v>5.1471970388920499E-2</v>
      </c>
      <c r="HN218" s="144">
        <f t="shared" si="210"/>
        <v>3.57421754120264E-2</v>
      </c>
      <c r="HO218" s="144">
        <f t="shared" si="210"/>
        <v>2.7348588276369996E-2</v>
      </c>
      <c r="HP218" s="144">
        <f t="shared" si="210"/>
        <v>6.1587692418292428E-2</v>
      </c>
      <c r="HQ218" s="144">
        <f t="shared" si="210"/>
        <v>3.2689123463728591E-2</v>
      </c>
      <c r="HR218" s="144">
        <f t="shared" si="210"/>
        <v>4.6614664804713372E-2</v>
      </c>
      <c r="HS218" s="144">
        <f t="shared" si="210"/>
        <v>9.291621229238968E-2</v>
      </c>
      <c r="HT218" s="144">
        <f t="shared" si="210"/>
        <v>5.3772312080455159E-2</v>
      </c>
      <c r="HU218" s="144">
        <f t="shared" si="210"/>
        <v>2.019947147868166E-2</v>
      </c>
      <c r="HV218" s="144">
        <f t="shared" si="210"/>
        <v>4.6621915163727282E-2</v>
      </c>
      <c r="HW218" s="144">
        <f t="shared" si="210"/>
        <v>4.2352726162162943E-2</v>
      </c>
      <c r="HX218" s="144">
        <f t="shared" si="210"/>
        <v>5.1810629145480944E-2</v>
      </c>
      <c r="HY218" s="144">
        <f t="shared" si="210"/>
        <v>0.11763830059122206</v>
      </c>
      <c r="HZ218" s="144">
        <f t="shared" si="210"/>
        <v>0.23069419182238607</v>
      </c>
      <c r="IA218" s="144">
        <f t="shared" si="210"/>
        <v>0.10726814154760075</v>
      </c>
      <c r="IB218" s="144">
        <f t="shared" si="210"/>
        <v>5.7591599101209895E-2</v>
      </c>
      <c r="IC218" s="144">
        <f t="shared" si="210"/>
        <v>3.8860874035116039E-2</v>
      </c>
      <c r="ID218" s="144">
        <f t="shared" si="210"/>
        <v>1.4553286590202471E-2</v>
      </c>
      <c r="IE218" s="144">
        <f t="shared" si="210"/>
        <v>2.1752550890698701E-2</v>
      </c>
      <c r="IF218" s="144">
        <f t="shared" si="210"/>
        <v>4.0232766116779152E-2</v>
      </c>
      <c r="IG218" s="144">
        <f t="shared" si="210"/>
        <v>5.1455005673387448E-2</v>
      </c>
      <c r="IH218" s="144">
        <f t="shared" si="210"/>
        <v>5.6743256994469471E-2</v>
      </c>
      <c r="II218" s="144">
        <f t="shared" si="210"/>
        <v>3.5351127140973881E-2</v>
      </c>
      <c r="IJ218" s="144">
        <f t="shared" si="210"/>
        <v>1.3030974380451985E-2</v>
      </c>
      <c r="IK218" s="144">
        <f t="shared" si="210"/>
        <v>0.17290454956592591</v>
      </c>
      <c r="IL218" s="144">
        <f t="shared" si="210"/>
        <v>1.5180105042394003E-2</v>
      </c>
      <c r="IM218" s="144">
        <f t="shared" si="210"/>
        <v>7.5708786286710406E-2</v>
      </c>
      <c r="IN218" s="144">
        <f t="shared" si="210"/>
        <v>8.7145810331220139E-2</v>
      </c>
      <c r="IO218" s="144">
        <f t="shared" si="210"/>
        <v>7.502793980125301E-2</v>
      </c>
      <c r="IP218" s="144">
        <f t="shared" si="210"/>
        <v>2.7837156083881955E-2</v>
      </c>
      <c r="IQ218" s="144">
        <f t="shared" si="210"/>
        <v>2.0365223112750557E-2</v>
      </c>
      <c r="IR218" s="144">
        <f t="shared" si="210"/>
        <v>4.7291324993742681E-2</v>
      </c>
      <c r="IS218" s="144">
        <f t="shared" si="210"/>
        <v>4.0077744915615728E-2</v>
      </c>
      <c r="IT218" s="144">
        <f t="shared" si="210"/>
        <v>6.7229755927638676E-2</v>
      </c>
      <c r="IU218" s="144">
        <f t="shared" si="210"/>
        <v>4.4136210638852945E-2</v>
      </c>
      <c r="IV218" s="144">
        <f t="shared" si="210"/>
        <v>1.8984603151539926E-2</v>
      </c>
      <c r="IW218" s="144">
        <f t="shared" si="210"/>
        <v>6.7160801701494105E-2</v>
      </c>
      <c r="IX218" s="144">
        <f t="shared" si="210"/>
        <v>4.6498626717955099E-2</v>
      </c>
      <c r="IY218" s="144">
        <f t="shared" ref="IY218:LJ218" si="211">IY216/IY166</f>
        <v>4.5056401097395456E-2</v>
      </c>
      <c r="IZ218" s="144">
        <f t="shared" si="211"/>
        <v>9.2919771673822621E-2</v>
      </c>
      <c r="JA218" s="144">
        <f t="shared" si="211"/>
        <v>2.4895987405194966E-2</v>
      </c>
      <c r="JB218" s="144">
        <f t="shared" si="211"/>
        <v>1.5583639619140352E-2</v>
      </c>
      <c r="JC218" s="144">
        <f t="shared" si="211"/>
        <v>4.7666641145556313E-2</v>
      </c>
      <c r="JD218" s="144">
        <f t="shared" si="211"/>
        <v>4.1967668672633851E-2</v>
      </c>
      <c r="JE218" s="144">
        <f t="shared" si="211"/>
        <v>5.4156212282639893E-2</v>
      </c>
      <c r="JF218" s="144">
        <f t="shared" si="211"/>
        <v>4.1120830302715364E-2</v>
      </c>
      <c r="JG218" s="144">
        <f t="shared" si="211"/>
        <v>7.2112233615742288E-2</v>
      </c>
      <c r="JH218" s="144">
        <f t="shared" si="211"/>
        <v>3.3574512069070347E-2</v>
      </c>
      <c r="JI218" s="144">
        <f t="shared" si="211"/>
        <v>6.7785316075471364E-2</v>
      </c>
      <c r="JJ218" s="144">
        <f t="shared" si="211"/>
        <v>6.9171210952136311E-2</v>
      </c>
      <c r="JK218" s="144">
        <f t="shared" si="211"/>
        <v>6.6609419260137512E-2</v>
      </c>
      <c r="JL218" s="144">
        <f t="shared" si="211"/>
        <v>7.7705757108159773E-2</v>
      </c>
      <c r="JM218" s="144">
        <f t="shared" si="211"/>
        <v>7.369692785640318E-2</v>
      </c>
      <c r="JN218" s="144">
        <f t="shared" si="211"/>
        <v>7.8842382559570739E-2</v>
      </c>
      <c r="JO218" s="144">
        <f t="shared" si="211"/>
        <v>7.6855449923472915E-2</v>
      </c>
      <c r="JP218" s="144">
        <f t="shared" si="211"/>
        <v>8.9320053813260178E-2</v>
      </c>
      <c r="JQ218" s="144">
        <f t="shared" si="211"/>
        <v>7.2648891773721469E-2</v>
      </c>
      <c r="JR218" s="144">
        <f t="shared" si="211"/>
        <v>7.8990612628524831E-2</v>
      </c>
      <c r="JS218" s="144">
        <f t="shared" si="211"/>
        <v>6.1073904487119898E-2</v>
      </c>
      <c r="JT218" s="144">
        <f t="shared" si="211"/>
        <v>8.3381377254946765E-2</v>
      </c>
      <c r="JU218" s="144">
        <f t="shared" si="211"/>
        <v>6.9393882828032563E-2</v>
      </c>
      <c r="JV218" s="144">
        <f t="shared" si="211"/>
        <v>9.235405883106558E-2</v>
      </c>
      <c r="JW218" s="144">
        <f t="shared" si="211"/>
        <v>2.6363851882406964E-2</v>
      </c>
      <c r="JX218" s="144">
        <f t="shared" si="211"/>
        <v>8.9290796288917978E-2</v>
      </c>
      <c r="JY218" s="144">
        <f t="shared" si="211"/>
        <v>1.5841796426859477E-2</v>
      </c>
      <c r="JZ218" s="144">
        <f t="shared" si="211"/>
        <v>7.4754974890934647E-2</v>
      </c>
      <c r="KA218" s="144">
        <f t="shared" si="211"/>
        <v>6.3934749309735889E-2</v>
      </c>
      <c r="KB218" s="144">
        <f t="shared" si="211"/>
        <v>5.272767693799002E-3</v>
      </c>
      <c r="KC218" s="144">
        <f t="shared" si="211"/>
        <v>3.4013068202403664E-2</v>
      </c>
      <c r="KD218" s="144">
        <f t="shared" si="211"/>
        <v>4.0009998993087367E-2</v>
      </c>
      <c r="KE218" s="144">
        <f t="shared" si="211"/>
        <v>4.2387301587301585E-2</v>
      </c>
      <c r="KF218" s="144">
        <f t="shared" si="211"/>
        <v>4.149703376838453E-3</v>
      </c>
      <c r="KG218" s="144">
        <f t="shared" si="211"/>
        <v>2.5317616000879974E-2</v>
      </c>
      <c r="KH218" s="144">
        <f t="shared" si="211"/>
        <v>2.2546713839529772E-2</v>
      </c>
      <c r="KI218" s="144">
        <f t="shared" si="211"/>
        <v>3.6458879981630478E-2</v>
      </c>
      <c r="KJ218" s="144">
        <f t="shared" si="211"/>
        <v>2.3459562076894574E-2</v>
      </c>
      <c r="KK218" s="144">
        <f t="shared" si="211"/>
        <v>2.2324783847006702E-2</v>
      </c>
      <c r="KL218" s="144">
        <f t="shared" si="211"/>
        <v>6.8780925232758569E-2</v>
      </c>
      <c r="KM218" s="144">
        <f t="shared" si="211"/>
        <v>4.2383411489033657E-2</v>
      </c>
      <c r="KN218" s="144">
        <f t="shared" si="211"/>
        <v>1.7896512812989197E-2</v>
      </c>
      <c r="KO218" s="144">
        <f t="shared" si="211"/>
        <v>3.8299327775177569E-2</v>
      </c>
      <c r="KP218" s="144">
        <f t="shared" si="211"/>
        <v>5.9828625297749946E-2</v>
      </c>
      <c r="KQ218" s="144">
        <f t="shared" si="211"/>
        <v>4.7169619511957091E-2</v>
      </c>
      <c r="KR218" s="144">
        <f t="shared" si="211"/>
        <v>9.6097698220580119E-2</v>
      </c>
      <c r="KS218" s="144">
        <f t="shared" si="211"/>
        <v>0</v>
      </c>
      <c r="KT218" s="144">
        <f t="shared" si="211"/>
        <v>1.313153124443623E-2</v>
      </c>
      <c r="KU218" s="144">
        <f t="shared" si="211"/>
        <v>7.9420281335936788E-2</v>
      </c>
      <c r="KV218" s="144">
        <f t="shared" si="211"/>
        <v>1.2628837072265942E-2</v>
      </c>
      <c r="KW218" s="144">
        <f t="shared" si="211"/>
        <v>0.11534993081537596</v>
      </c>
      <c r="KX218" s="144">
        <f t="shared" si="211"/>
        <v>4.6694868690950846E-2</v>
      </c>
      <c r="KY218" s="144">
        <f t="shared" si="211"/>
        <v>2.3421074543599991E-2</v>
      </c>
      <c r="KZ218" s="144">
        <f t="shared" si="211"/>
        <v>2.4233290360067546E-2</v>
      </c>
      <c r="LA218" s="144">
        <f t="shared" si="211"/>
        <v>3.7917539013062669E-2</v>
      </c>
      <c r="LB218" s="144">
        <f t="shared" si="211"/>
        <v>7.8554915706784162E-2</v>
      </c>
      <c r="LC218" s="144">
        <f t="shared" si="211"/>
        <v>7.6478020210382941E-2</v>
      </c>
      <c r="LD218" s="144">
        <f t="shared" si="211"/>
        <v>7.7580295230585215E-3</v>
      </c>
      <c r="LE218" s="144">
        <f t="shared" si="211"/>
        <v>5.6460389901954872E-2</v>
      </c>
      <c r="LF218" s="144">
        <f t="shared" si="211"/>
        <v>1.8520892336402861E-2</v>
      </c>
      <c r="LG218" s="144">
        <f t="shared" si="211"/>
        <v>1.4542867972791671E-2</v>
      </c>
      <c r="LH218" s="144">
        <f t="shared" si="211"/>
        <v>2.9493057282696938E-2</v>
      </c>
      <c r="LI218" s="144">
        <f t="shared" si="211"/>
        <v>6.6390662660310934E-2</v>
      </c>
      <c r="LJ218" s="144">
        <f t="shared" si="211"/>
        <v>6.7883588111832288E-2</v>
      </c>
      <c r="LK218" s="144">
        <f t="shared" ref="LK218:NV218" si="212">LK216/LK166</f>
        <v>1.6959728444671848E-2</v>
      </c>
      <c r="LL218" s="144">
        <f t="shared" si="212"/>
        <v>2.1147686548182762E-2</v>
      </c>
      <c r="LM218" s="144">
        <f t="shared" si="212"/>
        <v>7.2966471634237931E-2</v>
      </c>
      <c r="LN218" s="144">
        <f t="shared" si="212"/>
        <v>0.10887912355852086</v>
      </c>
      <c r="LO218" s="144">
        <f t="shared" si="212"/>
        <v>4.9453217326429183E-2</v>
      </c>
      <c r="LP218" s="144">
        <f t="shared" si="212"/>
        <v>6.5394186133758983E-2</v>
      </c>
      <c r="LQ218" s="144">
        <f t="shared" si="212"/>
        <v>1.4132744491905895E-2</v>
      </c>
      <c r="LR218" s="144">
        <f t="shared" si="212"/>
        <v>4.815139374679462E-2</v>
      </c>
      <c r="LS218" s="144">
        <f t="shared" si="212"/>
        <v>2.3173688009514658E-2</v>
      </c>
      <c r="LT218" s="144">
        <f t="shared" si="212"/>
        <v>3.3365124631331111E-3</v>
      </c>
      <c r="LU218" s="144">
        <f t="shared" si="212"/>
        <v>3.5561975979838956E-2</v>
      </c>
      <c r="LV218" s="144">
        <f t="shared" si="212"/>
        <v>6.3372085621764176E-2</v>
      </c>
      <c r="LW218" s="144">
        <f t="shared" si="212"/>
        <v>6.394467425218138E-2</v>
      </c>
      <c r="LX218" s="144">
        <f t="shared" si="212"/>
        <v>2.7873206433965961E-2</v>
      </c>
      <c r="LY218" s="144">
        <f t="shared" si="212"/>
        <v>1.761628884834077E-2</v>
      </c>
      <c r="LZ218" s="144">
        <f t="shared" si="212"/>
        <v>7.8672443744198337E-2</v>
      </c>
      <c r="MA218" s="144">
        <f t="shared" si="212"/>
        <v>2.2429977663604838E-2</v>
      </c>
      <c r="MB218" s="144">
        <f t="shared" si="212"/>
        <v>3.6535945120742298E-2</v>
      </c>
      <c r="MC218" s="144">
        <f t="shared" si="212"/>
        <v>1.0464820559554307E-2</v>
      </c>
      <c r="MD218" s="144">
        <f t="shared" si="212"/>
        <v>2.9147355226466137E-2</v>
      </c>
      <c r="ME218" s="144">
        <f t="shared" si="212"/>
        <v>1.9336791274326911E-2</v>
      </c>
      <c r="MF218" s="144">
        <f t="shared" si="212"/>
        <v>1.5661448053113224E-2</v>
      </c>
      <c r="MG218" s="144">
        <f t="shared" si="212"/>
        <v>3.5406610730430728E-2</v>
      </c>
      <c r="MH218" s="144">
        <f t="shared" si="212"/>
        <v>0</v>
      </c>
      <c r="MI218" s="144">
        <f t="shared" si="212"/>
        <v>0</v>
      </c>
      <c r="MJ218" s="144">
        <f t="shared" si="212"/>
        <v>8.3605318692700319E-3</v>
      </c>
      <c r="MK218" s="144">
        <f t="shared" si="212"/>
        <v>5.9874503041624757E-5</v>
      </c>
      <c r="ML218" s="144">
        <f t="shared" si="212"/>
        <v>7.0994327512225078E-2</v>
      </c>
      <c r="MM218" s="144">
        <f t="shared" si="212"/>
        <v>2.5498636625647563E-2</v>
      </c>
      <c r="MN218" s="144">
        <f t="shared" si="212"/>
        <v>4.429378335267916E-2</v>
      </c>
      <c r="MO218" s="144">
        <f t="shared" si="212"/>
        <v>0.1038471457962325</v>
      </c>
      <c r="MP218" s="144">
        <f t="shared" si="212"/>
        <v>1.143855586096343E-2</v>
      </c>
      <c r="MQ218" s="144">
        <f t="shared" si="212"/>
        <v>4.6147771599411976E-2</v>
      </c>
      <c r="MR218" s="144">
        <f t="shared" si="212"/>
        <v>5.3245398583744254E-2</v>
      </c>
      <c r="MS218" s="144">
        <f t="shared" si="212"/>
        <v>2.8551793550900699E-2</v>
      </c>
      <c r="MT218" s="144">
        <f t="shared" si="212"/>
        <v>1.2373688918907624E-2</v>
      </c>
      <c r="MU218" s="144">
        <f t="shared" si="212"/>
        <v>4.0352028865480616E-2</v>
      </c>
      <c r="MV218" s="144">
        <f t="shared" si="212"/>
        <v>5.0013382312954185E-2</v>
      </c>
      <c r="MW218" s="144">
        <f t="shared" si="212"/>
        <v>6.6743823908066463E-2</v>
      </c>
      <c r="MX218" s="144">
        <f t="shared" si="212"/>
        <v>2.9164441443101763E-2</v>
      </c>
      <c r="MY218" s="144">
        <f t="shared" si="212"/>
        <v>8.7395033563252927E-2</v>
      </c>
      <c r="MZ218" s="144">
        <f t="shared" si="212"/>
        <v>2.6644561918636012E-2</v>
      </c>
      <c r="NA218" s="144">
        <f t="shared" si="212"/>
        <v>0.10793827694751881</v>
      </c>
      <c r="NB218" s="144">
        <f t="shared" si="212"/>
        <v>4.474144992447527E-2</v>
      </c>
      <c r="NC218" s="144">
        <f t="shared" si="212"/>
        <v>3.7713474249262087E-2</v>
      </c>
      <c r="ND218" s="144">
        <f t="shared" si="212"/>
        <v>3.189322677137358E-2</v>
      </c>
      <c r="NE218" s="144">
        <f t="shared" si="212"/>
        <v>4.2926807036733204E-2</v>
      </c>
      <c r="NF218" s="144">
        <f t="shared" si="212"/>
        <v>2.7992973576634536E-2</v>
      </c>
      <c r="NG218" s="144">
        <f t="shared" si="212"/>
        <v>1.9261927586357371E-2</v>
      </c>
      <c r="NH218" s="144">
        <f t="shared" si="212"/>
        <v>2.1105952604417992E-2</v>
      </c>
      <c r="NI218" s="144">
        <f t="shared" si="212"/>
        <v>9.1331416110988217E-3</v>
      </c>
      <c r="NJ218" s="144">
        <f t="shared" si="212"/>
        <v>6.7106740317338737E-2</v>
      </c>
      <c r="NK218" s="144">
        <f t="shared" si="212"/>
        <v>4.5620944993399311E-2</v>
      </c>
      <c r="NL218" s="144">
        <f t="shared" si="212"/>
        <v>8.6193173883448784E-2</v>
      </c>
      <c r="NM218" s="144">
        <f t="shared" si="212"/>
        <v>4.7623363835248456E-2</v>
      </c>
      <c r="NN218" s="144">
        <f t="shared" si="212"/>
        <v>6.2346454476838647E-2</v>
      </c>
      <c r="NO218" s="144">
        <f t="shared" si="212"/>
        <v>6.2919846902338872E-2</v>
      </c>
      <c r="NP218" s="144">
        <f t="shared" si="212"/>
        <v>3.2611233161132153E-2</v>
      </c>
      <c r="NQ218" s="144">
        <f t="shared" si="212"/>
        <v>7.6040273647150127E-3</v>
      </c>
      <c r="NR218" s="144">
        <f t="shared" si="212"/>
        <v>6.8296116898617559E-2</v>
      </c>
      <c r="NS218" s="144">
        <f t="shared" si="212"/>
        <v>0.12002160671485576</v>
      </c>
      <c r="NT218" s="144">
        <f t="shared" si="212"/>
        <v>1.8061552349425219E-2</v>
      </c>
      <c r="NU218" s="144">
        <f t="shared" si="212"/>
        <v>6.1393346096278292E-2</v>
      </c>
      <c r="NV218" s="144">
        <f t="shared" si="212"/>
        <v>2.2455397461131101E-2</v>
      </c>
      <c r="NW218" s="144">
        <f t="shared" ref="NW218:OU218" si="213">NW216/NW166</f>
        <v>1.1921066234659021E-2</v>
      </c>
      <c r="NX218" s="144">
        <f t="shared" si="213"/>
        <v>1.689293840356117E-2</v>
      </c>
      <c r="NY218" s="144">
        <f t="shared" si="213"/>
        <v>7.3364037095890899E-2</v>
      </c>
      <c r="NZ218" s="144">
        <f t="shared" si="213"/>
        <v>6.392229131323712E-4</v>
      </c>
      <c r="OA218" s="144">
        <f t="shared" si="213"/>
        <v>2.3464446600212872E-2</v>
      </c>
      <c r="OB218" s="144">
        <f t="shared" si="213"/>
        <v>7.3053317408711654E-2</v>
      </c>
      <c r="OC218" s="144">
        <f t="shared" si="213"/>
        <v>2.5732342560685587E-2</v>
      </c>
      <c r="OD218" s="144">
        <f t="shared" si="213"/>
        <v>4.0642931870779574E-3</v>
      </c>
      <c r="OE218" s="144">
        <f t="shared" si="213"/>
        <v>2.7584047820828426E-2</v>
      </c>
      <c r="OF218" s="144">
        <f t="shared" si="213"/>
        <v>7.2129625264723329E-2</v>
      </c>
      <c r="OG218" s="144">
        <f t="shared" si="213"/>
        <v>3.9042726930495625E-2</v>
      </c>
      <c r="OH218" s="144">
        <f t="shared" si="213"/>
        <v>4.8038167085279755E-2</v>
      </c>
      <c r="OI218" s="144">
        <f t="shared" si="213"/>
        <v>9.1794021327038424E-3</v>
      </c>
      <c r="OJ218" s="144">
        <f t="shared" si="213"/>
        <v>5.8474287815863266E-2</v>
      </c>
      <c r="OK218" s="144">
        <f t="shared" si="213"/>
        <v>9.9745829027106436E-2</v>
      </c>
      <c r="OL218" s="144">
        <f t="shared" si="213"/>
        <v>5.856803400705296E-2</v>
      </c>
      <c r="OM218" s="144">
        <f t="shared" si="213"/>
        <v>2.564641526444834E-2</v>
      </c>
      <c r="ON218" s="144">
        <f t="shared" si="213"/>
        <v>3.5404611752306393E-2</v>
      </c>
      <c r="OO218" s="144">
        <f t="shared" si="213"/>
        <v>3.9706772523226068E-2</v>
      </c>
      <c r="OP218" s="144">
        <f t="shared" si="213"/>
        <v>0</v>
      </c>
      <c r="OQ218" s="144">
        <f t="shared" si="213"/>
        <v>4.5959619604837861E-2</v>
      </c>
      <c r="OR218" s="144">
        <f t="shared" si="213"/>
        <v>1.9208191921219316E-2</v>
      </c>
      <c r="OS218" s="144">
        <f t="shared" si="213"/>
        <v>3.0023976461416052E-2</v>
      </c>
      <c r="OT218" s="144">
        <f t="shared" si="213"/>
        <v>4.3767590448139007E-2</v>
      </c>
      <c r="OU218" s="144">
        <f t="shared" si="213"/>
        <v>7.5755280637767347E-2</v>
      </c>
      <c r="OV218" s="176"/>
      <c r="OW218" s="144">
        <f t="shared" ref="OW218" si="214">OW216/OW166</f>
        <v>4.4856388565040255E-2</v>
      </c>
      <c r="OX218" s="6"/>
      <c r="OY218" s="153"/>
      <c r="OZ218" s="6"/>
      <c r="PA218" s="146"/>
      <c r="PB218" s="146"/>
      <c r="PC218" s="146"/>
      <c r="PD218" s="146"/>
      <c r="PE218" s="146"/>
      <c r="PF218" s="146"/>
      <c r="PG218" s="146"/>
      <c r="PH218" s="146"/>
      <c r="PI218" s="146"/>
      <c r="PJ218" s="146"/>
      <c r="PK218" s="146"/>
      <c r="PL218" s="146"/>
      <c r="PM218" s="146"/>
      <c r="PN218" s="146"/>
      <c r="PO218" s="146"/>
      <c r="PP218" s="146"/>
      <c r="PQ218" s="146"/>
      <c r="PR218" s="146"/>
      <c r="PS218" s="146"/>
      <c r="PT218" s="146"/>
      <c r="PU218" s="146"/>
    </row>
    <row r="219" spans="1:437">
      <c r="A219" s="143" t="s">
        <v>1315</v>
      </c>
      <c r="B219" s="64">
        <f>B23+B24+B25+B27+B41+B42+B43+B45</f>
        <v>156772</v>
      </c>
      <c r="C219" s="64">
        <f t="shared" ref="C219:BN219" si="215">C23+C24+C25+C27+C41+C42+C43+C45</f>
        <v>720517</v>
      </c>
      <c r="D219" s="64">
        <f t="shared" si="215"/>
        <v>212886</v>
      </c>
      <c r="E219" s="64">
        <f t="shared" si="215"/>
        <v>3335813</v>
      </c>
      <c r="F219" s="64">
        <f t="shared" si="215"/>
        <v>1423006</v>
      </c>
      <c r="G219" s="64">
        <f t="shared" si="215"/>
        <v>2337962</v>
      </c>
      <c r="H219" s="64">
        <f t="shared" si="215"/>
        <v>1101484</v>
      </c>
      <c r="I219" s="64">
        <f t="shared" si="215"/>
        <v>160377</v>
      </c>
      <c r="J219" s="64">
        <f t="shared" si="215"/>
        <v>375036</v>
      </c>
      <c r="K219" s="64">
        <f t="shared" si="215"/>
        <v>371001</v>
      </c>
      <c r="L219" s="64">
        <f t="shared" si="215"/>
        <v>251242</v>
      </c>
      <c r="M219" s="64">
        <f t="shared" si="215"/>
        <v>730284</v>
      </c>
      <c r="N219" s="64">
        <f t="shared" si="215"/>
        <v>106128</v>
      </c>
      <c r="O219" s="64">
        <f t="shared" si="215"/>
        <v>35624</v>
      </c>
      <c r="P219" s="64">
        <f t="shared" si="215"/>
        <v>17834</v>
      </c>
      <c r="Q219" s="64">
        <f t="shared" si="215"/>
        <v>210753</v>
      </c>
      <c r="R219" s="64">
        <f t="shared" si="215"/>
        <v>234594</v>
      </c>
      <c r="S219" s="64">
        <f t="shared" si="215"/>
        <v>857132</v>
      </c>
      <c r="T219" s="64">
        <f t="shared" si="215"/>
        <v>900453</v>
      </c>
      <c r="U219" s="64">
        <f t="shared" si="215"/>
        <v>380133</v>
      </c>
      <c r="V219" s="64">
        <f t="shared" si="215"/>
        <v>479306</v>
      </c>
      <c r="W219" s="64">
        <f t="shared" si="215"/>
        <v>452807</v>
      </c>
      <c r="X219" s="64">
        <f t="shared" si="215"/>
        <v>490353</v>
      </c>
      <c r="Y219" s="64">
        <f t="shared" si="215"/>
        <v>729092</v>
      </c>
      <c r="Z219" s="64">
        <f t="shared" si="215"/>
        <v>957037</v>
      </c>
      <c r="AA219" s="64">
        <f t="shared" si="215"/>
        <v>735307</v>
      </c>
      <c r="AB219" s="64">
        <f t="shared" si="215"/>
        <v>694430</v>
      </c>
      <c r="AC219" s="64">
        <f t="shared" si="215"/>
        <v>798889</v>
      </c>
      <c r="AD219" s="64">
        <f t="shared" si="215"/>
        <v>14848792</v>
      </c>
      <c r="AE219" s="64">
        <f t="shared" si="215"/>
        <v>11481634</v>
      </c>
      <c r="AF219" s="64">
        <f t="shared" si="215"/>
        <v>395015</v>
      </c>
      <c r="AG219" s="64">
        <f t="shared" si="215"/>
        <v>1507444</v>
      </c>
      <c r="AH219" s="64">
        <f t="shared" si="215"/>
        <v>936678</v>
      </c>
      <c r="AI219" s="64">
        <f t="shared" si="215"/>
        <v>838419</v>
      </c>
      <c r="AJ219" s="64">
        <f t="shared" si="215"/>
        <v>891268</v>
      </c>
      <c r="AK219" s="64">
        <f t="shared" si="215"/>
        <v>939590</v>
      </c>
      <c r="AL219" s="64">
        <f t="shared" si="215"/>
        <v>1090497</v>
      </c>
      <c r="AM219" s="64">
        <f t="shared" si="215"/>
        <v>1261973</v>
      </c>
      <c r="AN219" s="64">
        <f t="shared" si="215"/>
        <v>1402553</v>
      </c>
      <c r="AO219" s="64">
        <f t="shared" si="215"/>
        <v>858906</v>
      </c>
      <c r="AP219" s="64">
        <f t="shared" si="215"/>
        <v>873154</v>
      </c>
      <c r="AQ219" s="64">
        <f t="shared" si="215"/>
        <v>1156603</v>
      </c>
      <c r="AR219" s="64">
        <f t="shared" si="215"/>
        <v>1156104</v>
      </c>
      <c r="AS219" s="64">
        <f t="shared" si="215"/>
        <v>882856</v>
      </c>
      <c r="AT219" s="64">
        <f t="shared" si="215"/>
        <v>1365478</v>
      </c>
      <c r="AU219" s="64">
        <f t="shared" si="215"/>
        <v>1086490</v>
      </c>
      <c r="AV219" s="64">
        <f t="shared" si="215"/>
        <v>723272</v>
      </c>
      <c r="AW219" s="64">
        <f t="shared" si="215"/>
        <v>1068131</v>
      </c>
      <c r="AX219" s="64">
        <f t="shared" si="215"/>
        <v>846412</v>
      </c>
      <c r="AY219" s="64">
        <f t="shared" si="215"/>
        <v>1666820</v>
      </c>
      <c r="AZ219" s="64">
        <f t="shared" si="215"/>
        <v>1474759</v>
      </c>
      <c r="BA219" s="64">
        <f t="shared" si="215"/>
        <v>1634984</v>
      </c>
      <c r="BB219" s="64">
        <f t="shared" si="215"/>
        <v>80027</v>
      </c>
      <c r="BC219" s="64">
        <f t="shared" si="215"/>
        <v>123754</v>
      </c>
      <c r="BD219" s="64">
        <f t="shared" si="215"/>
        <v>448403</v>
      </c>
      <c r="BE219" s="64">
        <f t="shared" si="215"/>
        <v>264858</v>
      </c>
      <c r="BF219" s="64">
        <f t="shared" si="215"/>
        <v>431374</v>
      </c>
      <c r="BG219" s="64">
        <f t="shared" si="215"/>
        <v>305767</v>
      </c>
      <c r="BH219" s="64">
        <f t="shared" si="215"/>
        <v>1030086</v>
      </c>
      <c r="BI219" s="64">
        <f t="shared" si="215"/>
        <v>255799</v>
      </c>
      <c r="BJ219" s="64">
        <f t="shared" si="215"/>
        <v>2914728</v>
      </c>
      <c r="BK219" s="64">
        <f t="shared" si="215"/>
        <v>4080967</v>
      </c>
      <c r="BL219" s="64">
        <f t="shared" si="215"/>
        <v>323396</v>
      </c>
      <c r="BM219" s="64">
        <f t="shared" si="215"/>
        <v>194282</v>
      </c>
      <c r="BN219" s="64">
        <f t="shared" si="215"/>
        <v>447686</v>
      </c>
      <c r="BO219" s="64">
        <f t="shared" ref="BO219:DZ219" si="216">BO23+BO24+BO25+BO27+BO41+BO42+BO43+BO45</f>
        <v>1231102</v>
      </c>
      <c r="BP219" s="64">
        <f t="shared" si="216"/>
        <v>808182</v>
      </c>
      <c r="BQ219" s="64">
        <f t="shared" si="216"/>
        <v>1358081</v>
      </c>
      <c r="BR219" s="64">
        <f t="shared" si="216"/>
        <v>1190545</v>
      </c>
      <c r="BS219" s="64">
        <f t="shared" si="216"/>
        <v>1106933</v>
      </c>
      <c r="BT219" s="64">
        <f t="shared" si="216"/>
        <v>586466</v>
      </c>
      <c r="BU219" s="64">
        <f t="shared" si="216"/>
        <v>1332250</v>
      </c>
      <c r="BV219" s="64">
        <f t="shared" si="216"/>
        <v>1131138</v>
      </c>
      <c r="BW219" s="64">
        <f t="shared" si="216"/>
        <v>1333116</v>
      </c>
      <c r="BX219" s="64">
        <f t="shared" si="216"/>
        <v>333269</v>
      </c>
      <c r="BY219" s="64">
        <f t="shared" si="216"/>
        <v>711219</v>
      </c>
      <c r="BZ219" s="64">
        <f t="shared" si="216"/>
        <v>857466</v>
      </c>
      <c r="CA219" s="64">
        <f t="shared" si="216"/>
        <v>4046962</v>
      </c>
      <c r="CB219" s="64">
        <f t="shared" si="216"/>
        <v>223153</v>
      </c>
      <c r="CC219" s="64">
        <f t="shared" si="216"/>
        <v>244574</v>
      </c>
      <c r="CD219" s="64">
        <f t="shared" si="216"/>
        <v>221141</v>
      </c>
      <c r="CE219" s="64">
        <f t="shared" si="216"/>
        <v>459464</v>
      </c>
      <c r="CF219" s="64">
        <f t="shared" si="216"/>
        <v>558527</v>
      </c>
      <c r="CG219" s="64">
        <f t="shared" si="216"/>
        <v>401782</v>
      </c>
      <c r="CH219" s="64">
        <f t="shared" si="216"/>
        <v>998346</v>
      </c>
      <c r="CI219" s="64">
        <f t="shared" si="216"/>
        <v>866543</v>
      </c>
      <c r="CJ219" s="64">
        <f t="shared" si="216"/>
        <v>1123617</v>
      </c>
      <c r="CK219" s="64">
        <f t="shared" si="216"/>
        <v>786214</v>
      </c>
      <c r="CL219" s="64">
        <f t="shared" si="216"/>
        <v>1253132</v>
      </c>
      <c r="CM219" s="64">
        <f t="shared" si="216"/>
        <v>936903</v>
      </c>
      <c r="CN219" s="64">
        <f t="shared" si="216"/>
        <v>757688</v>
      </c>
      <c r="CO219" s="64">
        <f t="shared" si="216"/>
        <v>667522</v>
      </c>
      <c r="CP219" s="64">
        <f t="shared" si="216"/>
        <v>816542</v>
      </c>
      <c r="CQ219" s="64">
        <f t="shared" si="216"/>
        <v>802175</v>
      </c>
      <c r="CR219" s="64">
        <f t="shared" si="216"/>
        <v>765596</v>
      </c>
      <c r="CS219" s="64">
        <f t="shared" si="216"/>
        <v>1128006</v>
      </c>
      <c r="CT219" s="64">
        <f t="shared" si="216"/>
        <v>1048409</v>
      </c>
      <c r="CU219" s="64">
        <f t="shared" si="216"/>
        <v>934461</v>
      </c>
      <c r="CV219" s="64">
        <f t="shared" si="216"/>
        <v>949172</v>
      </c>
      <c r="CW219" s="64">
        <f t="shared" si="216"/>
        <v>709072</v>
      </c>
      <c r="CX219" s="64">
        <f t="shared" si="216"/>
        <v>713659</v>
      </c>
      <c r="CY219" s="64">
        <f t="shared" si="216"/>
        <v>638656</v>
      </c>
      <c r="CZ219" s="64">
        <f t="shared" si="216"/>
        <v>437625</v>
      </c>
      <c r="DA219" s="64">
        <f t="shared" si="216"/>
        <v>906847</v>
      </c>
      <c r="DB219" s="64">
        <f t="shared" si="216"/>
        <v>919709</v>
      </c>
      <c r="DC219" s="64">
        <f t="shared" si="216"/>
        <v>802960</v>
      </c>
      <c r="DD219" s="64">
        <f t="shared" si="216"/>
        <v>450697</v>
      </c>
      <c r="DE219" s="64">
        <f t="shared" si="216"/>
        <v>1588291</v>
      </c>
      <c r="DF219" s="64">
        <f t="shared" si="216"/>
        <v>123178</v>
      </c>
      <c r="DG219" s="64">
        <f t="shared" si="216"/>
        <v>1158694</v>
      </c>
      <c r="DH219" s="64">
        <f t="shared" si="216"/>
        <v>192094</v>
      </c>
      <c r="DI219" s="64">
        <f t="shared" si="216"/>
        <v>403191</v>
      </c>
      <c r="DJ219" s="64">
        <f t="shared" si="216"/>
        <v>471757</v>
      </c>
      <c r="DK219" s="64">
        <f t="shared" si="216"/>
        <v>621814</v>
      </c>
      <c r="DL219" s="64">
        <f t="shared" si="216"/>
        <v>146565</v>
      </c>
      <c r="DM219" s="64">
        <f t="shared" si="216"/>
        <v>870162</v>
      </c>
      <c r="DN219" s="64">
        <f t="shared" si="216"/>
        <v>462697</v>
      </c>
      <c r="DO219" s="64">
        <f t="shared" si="216"/>
        <v>450986</v>
      </c>
      <c r="DP219" s="64">
        <f t="shared" si="216"/>
        <v>455977</v>
      </c>
      <c r="DQ219" s="64">
        <f t="shared" si="216"/>
        <v>480683</v>
      </c>
      <c r="DR219" s="64">
        <f t="shared" si="216"/>
        <v>80913</v>
      </c>
      <c r="DS219" s="64">
        <f t="shared" si="216"/>
        <v>121939</v>
      </c>
      <c r="DT219" s="64">
        <f t="shared" si="216"/>
        <v>1781376</v>
      </c>
      <c r="DU219" s="64">
        <f t="shared" si="216"/>
        <v>312694</v>
      </c>
      <c r="DV219" s="64">
        <f t="shared" si="216"/>
        <v>289075</v>
      </c>
      <c r="DW219" s="64">
        <f t="shared" si="216"/>
        <v>1041820</v>
      </c>
      <c r="DX219" s="64">
        <f t="shared" si="216"/>
        <v>694827</v>
      </c>
      <c r="DY219" s="64">
        <f t="shared" si="216"/>
        <v>551577</v>
      </c>
      <c r="DZ219" s="64">
        <f t="shared" si="216"/>
        <v>1048615</v>
      </c>
      <c r="EA219" s="64">
        <f t="shared" ref="EA219:GL219" si="217">EA23+EA24+EA25+EA27+EA41+EA42+EA43+EA45</f>
        <v>544294</v>
      </c>
      <c r="EB219" s="64">
        <f t="shared" si="217"/>
        <v>765507</v>
      </c>
      <c r="EC219" s="64">
        <f t="shared" si="217"/>
        <v>366993</v>
      </c>
      <c r="ED219" s="64">
        <f t="shared" si="217"/>
        <v>180191</v>
      </c>
      <c r="EE219" s="64">
        <f t="shared" si="217"/>
        <v>1235444</v>
      </c>
      <c r="EF219" s="64">
        <f t="shared" si="217"/>
        <v>281012</v>
      </c>
      <c r="EG219" s="64">
        <f t="shared" si="217"/>
        <v>214059</v>
      </c>
      <c r="EH219" s="64">
        <f t="shared" si="217"/>
        <v>595047</v>
      </c>
      <c r="EI219" s="64">
        <f t="shared" si="217"/>
        <v>544812</v>
      </c>
      <c r="EJ219" s="64">
        <f t="shared" si="217"/>
        <v>136644</v>
      </c>
      <c r="EK219" s="64">
        <f t="shared" si="217"/>
        <v>121037</v>
      </c>
      <c r="EL219" s="64">
        <f t="shared" si="217"/>
        <v>322336</v>
      </c>
      <c r="EM219" s="64">
        <f t="shared" si="217"/>
        <v>218943</v>
      </c>
      <c r="EN219" s="64">
        <f t="shared" si="217"/>
        <v>736562</v>
      </c>
      <c r="EO219" s="64">
        <f t="shared" si="217"/>
        <v>720497</v>
      </c>
      <c r="EP219" s="64">
        <f t="shared" si="217"/>
        <v>427873</v>
      </c>
      <c r="EQ219" s="64">
        <f t="shared" si="217"/>
        <v>368565</v>
      </c>
      <c r="ER219" s="64">
        <f t="shared" si="217"/>
        <v>410238</v>
      </c>
      <c r="ES219" s="64">
        <f t="shared" si="217"/>
        <v>448085</v>
      </c>
      <c r="ET219" s="64">
        <f t="shared" si="217"/>
        <v>1323288</v>
      </c>
      <c r="EU219" s="64">
        <f t="shared" si="217"/>
        <v>266223</v>
      </c>
      <c r="EV219" s="64">
        <f t="shared" si="217"/>
        <v>117001</v>
      </c>
      <c r="EW219" s="64">
        <f t="shared" si="217"/>
        <v>592468</v>
      </c>
      <c r="EX219" s="64">
        <f t="shared" si="217"/>
        <v>209557</v>
      </c>
      <c r="EY219" s="64">
        <f t="shared" si="217"/>
        <v>581592</v>
      </c>
      <c r="EZ219" s="64">
        <f t="shared" si="217"/>
        <v>137449</v>
      </c>
      <c r="FA219" s="64">
        <f t="shared" si="217"/>
        <v>1895531</v>
      </c>
      <c r="FB219" s="64">
        <f t="shared" si="217"/>
        <v>605282</v>
      </c>
      <c r="FC219" s="64">
        <f t="shared" si="217"/>
        <v>564242</v>
      </c>
      <c r="FD219" s="64">
        <f t="shared" si="217"/>
        <v>483850</v>
      </c>
      <c r="FE219" s="64">
        <f t="shared" si="217"/>
        <v>1211397</v>
      </c>
      <c r="FF219" s="64">
        <f t="shared" si="217"/>
        <v>613732</v>
      </c>
      <c r="FG219" s="64">
        <f t="shared" si="217"/>
        <v>24932</v>
      </c>
      <c r="FH219" s="64">
        <f t="shared" si="217"/>
        <v>298238</v>
      </c>
      <c r="FI219" s="64">
        <f t="shared" si="217"/>
        <v>723184</v>
      </c>
      <c r="FJ219" s="64">
        <f t="shared" si="217"/>
        <v>532523</v>
      </c>
      <c r="FK219" s="64">
        <f t="shared" si="217"/>
        <v>1237867</v>
      </c>
      <c r="FL219" s="64">
        <f t="shared" si="217"/>
        <v>383486</v>
      </c>
      <c r="FM219" s="64">
        <f t="shared" si="217"/>
        <v>1422976</v>
      </c>
      <c r="FN219" s="64">
        <f t="shared" si="217"/>
        <v>1352091</v>
      </c>
      <c r="FO219" s="64">
        <f t="shared" si="217"/>
        <v>1644074</v>
      </c>
      <c r="FP219" s="64">
        <f t="shared" si="217"/>
        <v>515008</v>
      </c>
      <c r="FQ219" s="64">
        <f t="shared" si="217"/>
        <v>620533</v>
      </c>
      <c r="FR219" s="64">
        <f t="shared" si="217"/>
        <v>814255</v>
      </c>
      <c r="FS219" s="64">
        <f t="shared" si="217"/>
        <v>168244</v>
      </c>
      <c r="FT219" s="64">
        <f t="shared" si="217"/>
        <v>247430</v>
      </c>
      <c r="FU219" s="64">
        <f t="shared" si="217"/>
        <v>127055</v>
      </c>
      <c r="FV219" s="64">
        <f t="shared" si="217"/>
        <v>1522352</v>
      </c>
      <c r="FW219" s="64">
        <f t="shared" si="217"/>
        <v>1092851</v>
      </c>
      <c r="FX219" s="64">
        <f t="shared" si="217"/>
        <v>523642</v>
      </c>
      <c r="FY219" s="64">
        <f t="shared" si="217"/>
        <v>421924</v>
      </c>
      <c r="FZ219" s="64">
        <f t="shared" si="217"/>
        <v>296025</v>
      </c>
      <c r="GA219" s="64">
        <f t="shared" si="217"/>
        <v>299760</v>
      </c>
      <c r="GB219" s="64">
        <f t="shared" si="217"/>
        <v>508459</v>
      </c>
      <c r="GC219" s="64">
        <f t="shared" si="217"/>
        <v>471757</v>
      </c>
      <c r="GD219" s="64">
        <f t="shared" si="217"/>
        <v>1310865</v>
      </c>
      <c r="GE219" s="64">
        <f t="shared" si="217"/>
        <v>481153</v>
      </c>
      <c r="GF219" s="64">
        <f t="shared" si="217"/>
        <v>426137</v>
      </c>
      <c r="GG219" s="64">
        <f t="shared" si="217"/>
        <v>50486</v>
      </c>
      <c r="GH219" s="64">
        <f t="shared" si="217"/>
        <v>551043</v>
      </c>
      <c r="GI219" s="64">
        <f t="shared" si="217"/>
        <v>140090</v>
      </c>
      <c r="GJ219" s="64">
        <f t="shared" si="217"/>
        <v>570020</v>
      </c>
      <c r="GK219" s="64">
        <f t="shared" si="217"/>
        <v>207809</v>
      </c>
      <c r="GL219" s="64">
        <f t="shared" si="217"/>
        <v>374621</v>
      </c>
      <c r="GM219" s="64">
        <f t="shared" ref="GM219:IX219" si="218">GM23+GM24+GM25+GM27+GM41+GM42+GM43+GM45</f>
        <v>1973938</v>
      </c>
      <c r="GN219" s="64">
        <f t="shared" si="218"/>
        <v>54648</v>
      </c>
      <c r="GO219" s="64">
        <f t="shared" si="218"/>
        <v>373692</v>
      </c>
      <c r="GP219" s="64">
        <f t="shared" si="218"/>
        <v>295747</v>
      </c>
      <c r="GQ219" s="64">
        <f t="shared" si="218"/>
        <v>384726</v>
      </c>
      <c r="GR219" s="64">
        <f t="shared" si="218"/>
        <v>215889</v>
      </c>
      <c r="GS219" s="64">
        <f t="shared" si="218"/>
        <v>204701</v>
      </c>
      <c r="GT219" s="64">
        <f t="shared" si="218"/>
        <v>610477</v>
      </c>
      <c r="GU219" s="64">
        <f t="shared" si="218"/>
        <v>898578</v>
      </c>
      <c r="GV219" s="64">
        <f t="shared" si="218"/>
        <v>3276160</v>
      </c>
      <c r="GW219" s="64">
        <f t="shared" si="218"/>
        <v>150355</v>
      </c>
      <c r="GX219" s="64">
        <f t="shared" si="218"/>
        <v>287651</v>
      </c>
      <c r="GY219" s="64">
        <f t="shared" si="218"/>
        <v>466118</v>
      </c>
      <c r="GZ219" s="64">
        <f t="shared" si="218"/>
        <v>835745</v>
      </c>
      <c r="HA219" s="64">
        <f t="shared" si="218"/>
        <v>1040333</v>
      </c>
      <c r="HB219" s="64">
        <f t="shared" si="218"/>
        <v>451733</v>
      </c>
      <c r="HC219" s="64">
        <f t="shared" si="218"/>
        <v>80485</v>
      </c>
      <c r="HD219" s="64">
        <f t="shared" si="218"/>
        <v>383345</v>
      </c>
      <c r="HE219" s="64">
        <f t="shared" si="218"/>
        <v>789122</v>
      </c>
      <c r="HF219" s="64">
        <f t="shared" si="218"/>
        <v>643417</v>
      </c>
      <c r="HG219" s="64">
        <f t="shared" si="218"/>
        <v>295219</v>
      </c>
      <c r="HH219" s="64">
        <f t="shared" si="218"/>
        <v>1108654</v>
      </c>
      <c r="HI219" s="64">
        <f t="shared" si="218"/>
        <v>1073656</v>
      </c>
      <c r="HJ219" s="64">
        <f t="shared" si="218"/>
        <v>472101</v>
      </c>
      <c r="HK219" s="64">
        <f t="shared" si="218"/>
        <v>947482</v>
      </c>
      <c r="HL219" s="64">
        <f t="shared" si="218"/>
        <v>412856</v>
      </c>
      <c r="HM219" s="64">
        <f t="shared" si="218"/>
        <v>542247</v>
      </c>
      <c r="HN219" s="64">
        <f t="shared" si="218"/>
        <v>1060288</v>
      </c>
      <c r="HO219" s="64">
        <f t="shared" si="218"/>
        <v>1676639</v>
      </c>
      <c r="HP219" s="64">
        <f t="shared" si="218"/>
        <v>1355740</v>
      </c>
      <c r="HQ219" s="64">
        <f t="shared" si="218"/>
        <v>1099676</v>
      </c>
      <c r="HR219" s="64">
        <f t="shared" si="218"/>
        <v>285867</v>
      </c>
      <c r="HS219" s="64">
        <f t="shared" si="218"/>
        <v>753003</v>
      </c>
      <c r="HT219" s="64">
        <f t="shared" si="218"/>
        <v>1358895</v>
      </c>
      <c r="HU219" s="64">
        <f t="shared" si="218"/>
        <v>965724</v>
      </c>
      <c r="HV219" s="64">
        <f t="shared" si="218"/>
        <v>990545</v>
      </c>
      <c r="HW219" s="64">
        <f t="shared" si="218"/>
        <v>378754</v>
      </c>
      <c r="HX219" s="64">
        <f t="shared" si="218"/>
        <v>1371034</v>
      </c>
      <c r="HY219" s="64">
        <f t="shared" si="218"/>
        <v>698753</v>
      </c>
      <c r="HZ219" s="64">
        <f t="shared" si="218"/>
        <v>151677</v>
      </c>
      <c r="IA219" s="64">
        <f t="shared" si="218"/>
        <v>927581</v>
      </c>
      <c r="IB219" s="64">
        <f t="shared" si="218"/>
        <v>474994</v>
      </c>
      <c r="IC219" s="64">
        <f t="shared" si="218"/>
        <v>115756</v>
      </c>
      <c r="ID219" s="64">
        <f t="shared" si="218"/>
        <v>136846</v>
      </c>
      <c r="IE219" s="64">
        <f t="shared" si="218"/>
        <v>908356</v>
      </c>
      <c r="IF219" s="64">
        <f t="shared" si="218"/>
        <v>332729</v>
      </c>
      <c r="IG219" s="64">
        <f t="shared" si="218"/>
        <v>101548</v>
      </c>
      <c r="IH219" s="64">
        <f t="shared" si="218"/>
        <v>737469</v>
      </c>
      <c r="II219" s="64">
        <f t="shared" si="218"/>
        <v>201174</v>
      </c>
      <c r="IJ219" s="64">
        <f t="shared" si="218"/>
        <v>376354</v>
      </c>
      <c r="IK219" s="64">
        <f t="shared" si="218"/>
        <v>289473</v>
      </c>
      <c r="IL219" s="64">
        <f t="shared" si="218"/>
        <v>1033824</v>
      </c>
      <c r="IM219" s="64">
        <f t="shared" si="218"/>
        <v>231632</v>
      </c>
      <c r="IN219" s="64">
        <f t="shared" si="218"/>
        <v>403376</v>
      </c>
      <c r="IO219" s="64">
        <f t="shared" si="218"/>
        <v>311648</v>
      </c>
      <c r="IP219" s="64">
        <f t="shared" si="218"/>
        <v>741648</v>
      </c>
      <c r="IQ219" s="64">
        <f t="shared" si="218"/>
        <v>603416</v>
      </c>
      <c r="IR219" s="64">
        <f t="shared" si="218"/>
        <v>280484</v>
      </c>
      <c r="IS219" s="64">
        <f t="shared" si="218"/>
        <v>480903</v>
      </c>
      <c r="IT219" s="64">
        <f t="shared" si="218"/>
        <v>347392</v>
      </c>
      <c r="IU219" s="64">
        <f t="shared" si="218"/>
        <v>455280</v>
      </c>
      <c r="IV219" s="64">
        <f t="shared" si="218"/>
        <v>166101</v>
      </c>
      <c r="IW219" s="64">
        <f t="shared" si="218"/>
        <v>322703</v>
      </c>
      <c r="IX219" s="64">
        <f t="shared" si="218"/>
        <v>44676</v>
      </c>
      <c r="IY219" s="64">
        <f t="shared" ref="IY219:LJ219" si="219">IY23+IY24+IY25+IY27+IY41+IY42+IY43+IY45</f>
        <v>37813</v>
      </c>
      <c r="IZ219" s="64">
        <f t="shared" si="219"/>
        <v>589577</v>
      </c>
      <c r="JA219" s="64">
        <f t="shared" si="219"/>
        <v>480811</v>
      </c>
      <c r="JB219" s="64">
        <f t="shared" si="219"/>
        <v>294011</v>
      </c>
      <c r="JC219" s="64">
        <f t="shared" si="219"/>
        <v>1524687</v>
      </c>
      <c r="JD219" s="64">
        <f t="shared" si="219"/>
        <v>208046</v>
      </c>
      <c r="JE219" s="64">
        <f t="shared" si="219"/>
        <v>1474073</v>
      </c>
      <c r="JF219" s="64">
        <f t="shared" si="219"/>
        <v>1276502</v>
      </c>
      <c r="JG219" s="64">
        <f t="shared" si="219"/>
        <v>711415</v>
      </c>
      <c r="JH219" s="64">
        <f t="shared" si="219"/>
        <v>355840</v>
      </c>
      <c r="JI219" s="64">
        <f t="shared" si="219"/>
        <v>2268707</v>
      </c>
      <c r="JJ219" s="64">
        <f t="shared" si="219"/>
        <v>1975502</v>
      </c>
      <c r="JK219" s="64">
        <f t="shared" si="219"/>
        <v>2353055</v>
      </c>
      <c r="JL219" s="64">
        <f t="shared" si="219"/>
        <v>1656268</v>
      </c>
      <c r="JM219" s="64">
        <f t="shared" si="219"/>
        <v>2123001</v>
      </c>
      <c r="JN219" s="64">
        <f t="shared" si="219"/>
        <v>2010568</v>
      </c>
      <c r="JO219" s="64">
        <f t="shared" si="219"/>
        <v>2173659</v>
      </c>
      <c r="JP219" s="64">
        <f t="shared" si="219"/>
        <v>1760861</v>
      </c>
      <c r="JQ219" s="64">
        <f t="shared" si="219"/>
        <v>2125567</v>
      </c>
      <c r="JR219" s="64">
        <f t="shared" si="219"/>
        <v>1327181</v>
      </c>
      <c r="JS219" s="64">
        <f t="shared" si="219"/>
        <v>2242251</v>
      </c>
      <c r="JT219" s="64">
        <f t="shared" si="219"/>
        <v>2018087</v>
      </c>
      <c r="JU219" s="64">
        <f t="shared" si="219"/>
        <v>3075861</v>
      </c>
      <c r="JV219" s="64">
        <f t="shared" si="219"/>
        <v>2075093</v>
      </c>
      <c r="JW219" s="64">
        <f t="shared" si="219"/>
        <v>4999284</v>
      </c>
      <c r="JX219" s="64">
        <f t="shared" si="219"/>
        <v>292431</v>
      </c>
      <c r="JY219" s="64">
        <f t="shared" si="219"/>
        <v>951098</v>
      </c>
      <c r="JZ219" s="64">
        <f t="shared" si="219"/>
        <v>101602</v>
      </c>
      <c r="KA219" s="64">
        <f t="shared" si="219"/>
        <v>276645</v>
      </c>
      <c r="KB219" s="64">
        <f t="shared" si="219"/>
        <v>980785</v>
      </c>
      <c r="KC219" s="64">
        <f t="shared" si="219"/>
        <v>494292</v>
      </c>
      <c r="KD219" s="64">
        <f t="shared" si="219"/>
        <v>190699</v>
      </c>
      <c r="KE219" s="64">
        <f t="shared" si="219"/>
        <v>731029</v>
      </c>
      <c r="KF219" s="64">
        <f t="shared" si="219"/>
        <v>2635611</v>
      </c>
      <c r="KG219" s="64">
        <f t="shared" si="219"/>
        <v>299315</v>
      </c>
      <c r="KH219" s="64">
        <f t="shared" si="219"/>
        <v>523812</v>
      </c>
      <c r="KI219" s="64">
        <f t="shared" si="219"/>
        <v>396191</v>
      </c>
      <c r="KJ219" s="64">
        <f t="shared" si="219"/>
        <v>142064</v>
      </c>
      <c r="KK219" s="64">
        <f t="shared" si="219"/>
        <v>195316</v>
      </c>
      <c r="KL219" s="64">
        <f t="shared" si="219"/>
        <v>231739</v>
      </c>
      <c r="KM219" s="64">
        <f t="shared" si="219"/>
        <v>1386665</v>
      </c>
      <c r="KN219" s="64">
        <f t="shared" si="219"/>
        <v>852720</v>
      </c>
      <c r="KO219" s="64">
        <f t="shared" si="219"/>
        <v>451733</v>
      </c>
      <c r="KP219" s="64">
        <f t="shared" si="219"/>
        <v>259946</v>
      </c>
      <c r="KQ219" s="64">
        <f t="shared" si="219"/>
        <v>197452</v>
      </c>
      <c r="KR219" s="64">
        <f t="shared" si="219"/>
        <v>85954</v>
      </c>
      <c r="KS219" s="64">
        <f t="shared" si="219"/>
        <v>154601</v>
      </c>
      <c r="KT219" s="64">
        <f t="shared" si="219"/>
        <v>626495</v>
      </c>
      <c r="KU219" s="64">
        <f t="shared" si="219"/>
        <v>301962</v>
      </c>
      <c r="KV219" s="64">
        <f t="shared" si="219"/>
        <v>361225</v>
      </c>
      <c r="KW219" s="64">
        <f t="shared" si="219"/>
        <v>321789</v>
      </c>
      <c r="KX219" s="64">
        <f t="shared" si="219"/>
        <v>426952</v>
      </c>
      <c r="KY219" s="64">
        <f t="shared" si="219"/>
        <v>420990</v>
      </c>
      <c r="KZ219" s="64">
        <f t="shared" si="219"/>
        <v>127193</v>
      </c>
      <c r="LA219" s="64">
        <f t="shared" si="219"/>
        <v>311356</v>
      </c>
      <c r="LB219" s="64">
        <f t="shared" si="219"/>
        <v>1079414</v>
      </c>
      <c r="LC219" s="64">
        <f t="shared" si="219"/>
        <v>308757</v>
      </c>
      <c r="LD219" s="64">
        <f t="shared" si="219"/>
        <v>670121</v>
      </c>
      <c r="LE219" s="64">
        <f t="shared" si="219"/>
        <v>845307</v>
      </c>
      <c r="LF219" s="64">
        <f t="shared" si="219"/>
        <v>363502</v>
      </c>
      <c r="LG219" s="64">
        <f t="shared" si="219"/>
        <v>3780402</v>
      </c>
      <c r="LH219" s="64">
        <f t="shared" si="219"/>
        <v>460132</v>
      </c>
      <c r="LI219" s="64">
        <f t="shared" si="219"/>
        <v>431882</v>
      </c>
      <c r="LJ219" s="64">
        <f t="shared" si="219"/>
        <v>1351049</v>
      </c>
      <c r="LK219" s="64">
        <f t="shared" ref="LK219:NV219" si="220">LK23+LK24+LK25+LK27+LK41+LK42+LK43+LK45</f>
        <v>220640</v>
      </c>
      <c r="LL219" s="64">
        <f t="shared" si="220"/>
        <v>211163</v>
      </c>
      <c r="LM219" s="64">
        <f t="shared" si="220"/>
        <v>362479</v>
      </c>
      <c r="LN219" s="64">
        <f t="shared" si="220"/>
        <v>157405</v>
      </c>
      <c r="LO219" s="64">
        <f t="shared" si="220"/>
        <v>1235702</v>
      </c>
      <c r="LP219" s="64">
        <f t="shared" si="220"/>
        <v>2599326</v>
      </c>
      <c r="LQ219" s="64">
        <f t="shared" si="220"/>
        <v>970126</v>
      </c>
      <c r="LR219" s="64">
        <f t="shared" si="220"/>
        <v>653500</v>
      </c>
      <c r="LS219" s="64">
        <f t="shared" si="220"/>
        <v>319405</v>
      </c>
      <c r="LT219" s="64">
        <f t="shared" si="220"/>
        <v>94270</v>
      </c>
      <c r="LU219" s="64">
        <f t="shared" si="220"/>
        <v>1016860</v>
      </c>
      <c r="LV219" s="64">
        <f t="shared" si="220"/>
        <v>214602</v>
      </c>
      <c r="LW219" s="64">
        <f t="shared" si="220"/>
        <v>317579</v>
      </c>
      <c r="LX219" s="64">
        <f t="shared" si="220"/>
        <v>226140</v>
      </c>
      <c r="LY219" s="64">
        <f t="shared" si="220"/>
        <v>333260</v>
      </c>
      <c r="LZ219" s="64">
        <f t="shared" si="220"/>
        <v>1387757</v>
      </c>
      <c r="MA219" s="64">
        <f t="shared" si="220"/>
        <v>270171</v>
      </c>
      <c r="MB219" s="64">
        <f t="shared" si="220"/>
        <v>61482</v>
      </c>
      <c r="MC219" s="64">
        <f t="shared" si="220"/>
        <v>204450</v>
      </c>
      <c r="MD219" s="64">
        <f t="shared" si="220"/>
        <v>196138</v>
      </c>
      <c r="ME219" s="64">
        <f t="shared" si="220"/>
        <v>230960</v>
      </c>
      <c r="MF219" s="64">
        <f t="shared" si="220"/>
        <v>524517</v>
      </c>
      <c r="MG219" s="64">
        <f t="shared" si="220"/>
        <v>363763</v>
      </c>
      <c r="MH219" s="64">
        <f t="shared" si="220"/>
        <v>10389</v>
      </c>
      <c r="MI219" s="64">
        <f t="shared" si="220"/>
        <v>9462</v>
      </c>
      <c r="MJ219" s="64">
        <f t="shared" si="220"/>
        <v>434809</v>
      </c>
      <c r="MK219" s="64">
        <f t="shared" si="220"/>
        <v>9053</v>
      </c>
      <c r="ML219" s="64">
        <f t="shared" si="220"/>
        <v>638438</v>
      </c>
      <c r="MM219" s="64">
        <f t="shared" si="220"/>
        <v>1259138</v>
      </c>
      <c r="MN219" s="64">
        <f t="shared" si="220"/>
        <v>1760175</v>
      </c>
      <c r="MO219" s="64">
        <f t="shared" si="220"/>
        <v>4933092</v>
      </c>
      <c r="MP219" s="64">
        <f t="shared" si="220"/>
        <v>257705</v>
      </c>
      <c r="MQ219" s="64">
        <f t="shared" si="220"/>
        <v>472838</v>
      </c>
      <c r="MR219" s="64">
        <f t="shared" si="220"/>
        <v>585642</v>
      </c>
      <c r="MS219" s="64">
        <f t="shared" si="220"/>
        <v>539496</v>
      </c>
      <c r="MT219" s="64">
        <f t="shared" si="220"/>
        <v>741524</v>
      </c>
      <c r="MU219" s="64">
        <f t="shared" si="220"/>
        <v>102145</v>
      </c>
      <c r="MV219" s="64">
        <f t="shared" si="220"/>
        <v>594017</v>
      </c>
      <c r="MW219" s="64">
        <f t="shared" si="220"/>
        <v>143000</v>
      </c>
      <c r="MX219" s="64">
        <f t="shared" si="220"/>
        <v>199143</v>
      </c>
      <c r="MY219" s="64">
        <f t="shared" si="220"/>
        <v>629189</v>
      </c>
      <c r="MZ219" s="64">
        <f t="shared" si="220"/>
        <v>1388139</v>
      </c>
      <c r="NA219" s="64">
        <f t="shared" si="220"/>
        <v>119844</v>
      </c>
      <c r="NB219" s="64">
        <f t="shared" si="220"/>
        <v>68303</v>
      </c>
      <c r="NC219" s="64">
        <f t="shared" si="220"/>
        <v>149757</v>
      </c>
      <c r="ND219" s="64">
        <f t="shared" si="220"/>
        <v>160239</v>
      </c>
      <c r="NE219" s="64">
        <f t="shared" si="220"/>
        <v>234980</v>
      </c>
      <c r="NF219" s="64">
        <f t="shared" si="220"/>
        <v>152527</v>
      </c>
      <c r="NG219" s="64">
        <f t="shared" si="220"/>
        <v>515805</v>
      </c>
      <c r="NH219" s="64">
        <f t="shared" si="220"/>
        <v>638874</v>
      </c>
      <c r="NI219" s="64">
        <f t="shared" si="220"/>
        <v>72510</v>
      </c>
      <c r="NJ219" s="64">
        <f t="shared" si="220"/>
        <v>642904</v>
      </c>
      <c r="NK219" s="64">
        <f t="shared" si="220"/>
        <v>293537</v>
      </c>
      <c r="NL219" s="64">
        <f t="shared" si="220"/>
        <v>265913</v>
      </c>
      <c r="NM219" s="64">
        <f t="shared" si="220"/>
        <v>279917</v>
      </c>
      <c r="NN219" s="64">
        <f t="shared" si="220"/>
        <v>323049</v>
      </c>
      <c r="NO219" s="64">
        <f t="shared" si="220"/>
        <v>412514</v>
      </c>
      <c r="NP219" s="64">
        <f t="shared" si="220"/>
        <v>696430</v>
      </c>
      <c r="NQ219" s="64">
        <f t="shared" si="220"/>
        <v>672462</v>
      </c>
      <c r="NR219" s="64">
        <f t="shared" si="220"/>
        <v>165817</v>
      </c>
      <c r="NS219" s="64">
        <f t="shared" si="220"/>
        <v>388920</v>
      </c>
      <c r="NT219" s="64">
        <f t="shared" si="220"/>
        <v>310191</v>
      </c>
      <c r="NU219" s="64">
        <f t="shared" si="220"/>
        <v>702914</v>
      </c>
      <c r="NV219" s="64">
        <f t="shared" si="220"/>
        <v>397385</v>
      </c>
      <c r="NW219" s="64">
        <f t="shared" ref="NW219:OU219" si="221">NW23+NW24+NW25+NW27+NW41+NW42+NW43+NW45</f>
        <v>621814</v>
      </c>
      <c r="NX219" s="64">
        <f t="shared" si="221"/>
        <v>1043504</v>
      </c>
      <c r="NY219" s="64">
        <f t="shared" si="221"/>
        <v>119272</v>
      </c>
      <c r="NZ219" s="64">
        <f t="shared" si="221"/>
        <v>116299</v>
      </c>
      <c r="OA219" s="64">
        <f t="shared" si="221"/>
        <v>514428</v>
      </c>
      <c r="OB219" s="64">
        <f t="shared" si="221"/>
        <v>1595949</v>
      </c>
      <c r="OC219" s="64">
        <f t="shared" si="221"/>
        <v>687621</v>
      </c>
      <c r="OD219" s="64">
        <f t="shared" si="221"/>
        <v>189460</v>
      </c>
      <c r="OE219" s="64">
        <f t="shared" si="221"/>
        <v>152322</v>
      </c>
      <c r="OF219" s="64">
        <f t="shared" si="221"/>
        <v>815050</v>
      </c>
      <c r="OG219" s="64">
        <f t="shared" si="221"/>
        <v>818036</v>
      </c>
      <c r="OH219" s="64">
        <f t="shared" si="221"/>
        <v>264045</v>
      </c>
      <c r="OI219" s="64">
        <f t="shared" si="221"/>
        <v>975481</v>
      </c>
      <c r="OJ219" s="64">
        <f t="shared" si="221"/>
        <v>340536</v>
      </c>
      <c r="OK219" s="64">
        <f t="shared" si="221"/>
        <v>668408</v>
      </c>
      <c r="OL219" s="64">
        <f t="shared" si="221"/>
        <v>291910</v>
      </c>
      <c r="OM219" s="64">
        <f t="shared" si="221"/>
        <v>468720</v>
      </c>
      <c r="ON219" s="64">
        <f t="shared" si="221"/>
        <v>63289</v>
      </c>
      <c r="OO219" s="64">
        <f t="shared" si="221"/>
        <v>1062012</v>
      </c>
      <c r="OP219" s="64">
        <f t="shared" si="221"/>
        <v>121419</v>
      </c>
      <c r="OQ219" s="64">
        <f t="shared" si="221"/>
        <v>1478092</v>
      </c>
      <c r="OR219" s="64">
        <f t="shared" si="221"/>
        <v>735613</v>
      </c>
      <c r="OS219" s="64">
        <f t="shared" si="221"/>
        <v>748210</v>
      </c>
      <c r="OT219" s="64">
        <f t="shared" si="221"/>
        <v>531215</v>
      </c>
      <c r="OU219" s="64">
        <f t="shared" si="221"/>
        <v>209943</v>
      </c>
      <c r="OV219" s="4"/>
      <c r="OW219" s="150">
        <f t="shared" ref="OW219" si="222">SUM(B219:OU219)</f>
        <v>322819208</v>
      </c>
      <c r="OX219" s="6">
        <f t="shared" si="56"/>
        <v>1619.6433183654015</v>
      </c>
      <c r="OY219" s="153"/>
      <c r="OZ219" s="6"/>
      <c r="PA219" s="146"/>
      <c r="PB219" s="146"/>
      <c r="PC219" s="146"/>
      <c r="PD219" s="146"/>
      <c r="PE219" s="146"/>
      <c r="PF219" s="146"/>
      <c r="PG219" s="146"/>
      <c r="PH219" s="146"/>
      <c r="PI219" s="146"/>
      <c r="PJ219" s="146"/>
      <c r="PK219" s="146"/>
      <c r="PL219" s="146"/>
      <c r="PM219" s="146"/>
      <c r="PN219" s="146"/>
      <c r="PO219" s="146"/>
      <c r="PP219" s="146"/>
      <c r="PQ219" s="146"/>
      <c r="PR219" s="146"/>
      <c r="PS219" s="146"/>
      <c r="PT219" s="146"/>
      <c r="PU219" s="146"/>
    </row>
    <row r="220" spans="1:437" ht="17">
      <c r="A220" s="88" t="s">
        <v>1303</v>
      </c>
      <c r="B220" s="64">
        <f t="shared" ref="B220:BM220" si="223">B219/B9</f>
        <v>2702.9655172413795</v>
      </c>
      <c r="C220" s="64">
        <f t="shared" si="223"/>
        <v>985.65937072503425</v>
      </c>
      <c r="D220" s="64">
        <f t="shared" si="223"/>
        <v>1851.1826086956521</v>
      </c>
      <c r="E220" s="64">
        <f t="shared" si="223"/>
        <v>2452.803676470588</v>
      </c>
      <c r="F220" s="64">
        <f t="shared" si="223"/>
        <v>2834.6733067729083</v>
      </c>
      <c r="G220" s="64">
        <f t="shared" si="223"/>
        <v>2224.5118934348238</v>
      </c>
      <c r="H220" s="64">
        <f t="shared" si="223"/>
        <v>1805.7114754098361</v>
      </c>
      <c r="I220" s="64">
        <f t="shared" si="223"/>
        <v>1224.2519083969466</v>
      </c>
      <c r="J220" s="64">
        <f t="shared" si="223"/>
        <v>2388.7643312101909</v>
      </c>
      <c r="K220" s="64">
        <f t="shared" si="223"/>
        <v>2061.1166666666668</v>
      </c>
      <c r="L220" s="64">
        <f t="shared" si="223"/>
        <v>697.89444444444439</v>
      </c>
      <c r="M220" s="64">
        <f t="shared" si="223"/>
        <v>1633.744966442953</v>
      </c>
      <c r="N220" s="64">
        <f t="shared" si="223"/>
        <v>1061.28</v>
      </c>
      <c r="O220" s="64">
        <f t="shared" si="223"/>
        <v>3562.4</v>
      </c>
      <c r="P220" s="64">
        <f t="shared" si="223"/>
        <v>1621.2727272727273</v>
      </c>
      <c r="Q220" s="64">
        <f t="shared" si="223"/>
        <v>1771.0336134453783</v>
      </c>
      <c r="R220" s="64">
        <f t="shared" si="223"/>
        <v>740.0441640378549</v>
      </c>
      <c r="S220" s="64">
        <f t="shared" si="223"/>
        <v>1105.9767741935484</v>
      </c>
      <c r="T220" s="64">
        <f t="shared" si="223"/>
        <v>1860.4400826446281</v>
      </c>
      <c r="U220" s="64">
        <f t="shared" si="223"/>
        <v>2065.9402173913045</v>
      </c>
      <c r="V220" s="64">
        <f t="shared" si="223"/>
        <v>1693.660777385159</v>
      </c>
      <c r="W220" s="64">
        <f t="shared" si="223"/>
        <v>1894.5899581589958</v>
      </c>
      <c r="X220" s="64">
        <f t="shared" si="223"/>
        <v>1829.6753731343283</v>
      </c>
      <c r="Y220" s="64">
        <f t="shared" si="223"/>
        <v>1518.9416666666666</v>
      </c>
      <c r="Z220" s="64">
        <f t="shared" si="223"/>
        <v>1917.9098196392786</v>
      </c>
      <c r="AA220" s="64">
        <f t="shared" si="223"/>
        <v>1738.3144208037825</v>
      </c>
      <c r="AB220" s="64">
        <f t="shared" si="223"/>
        <v>1532.9580573951434</v>
      </c>
      <c r="AC220" s="64">
        <f t="shared" si="223"/>
        <v>2048.4333333333334</v>
      </c>
      <c r="AD220" s="64">
        <f t="shared" si="223"/>
        <v>1617.1631452842519</v>
      </c>
      <c r="AE220" s="64">
        <f t="shared" si="223"/>
        <v>1681.5515524311659</v>
      </c>
      <c r="AF220" s="64">
        <f t="shared" si="223"/>
        <v>1666.7299578059071</v>
      </c>
      <c r="AG220" s="64">
        <f t="shared" si="223"/>
        <v>1940.082368082368</v>
      </c>
      <c r="AH220" s="64">
        <f t="shared" si="223"/>
        <v>1911.5877551020408</v>
      </c>
      <c r="AI220" s="64">
        <f t="shared" si="223"/>
        <v>1700.6470588235295</v>
      </c>
      <c r="AJ220" s="64">
        <f t="shared" si="223"/>
        <v>1833.8847736625514</v>
      </c>
      <c r="AK220" s="64">
        <f t="shared" si="223"/>
        <v>1842.3333333333333</v>
      </c>
      <c r="AL220" s="64">
        <f t="shared" si="223"/>
        <v>1706.5680751173709</v>
      </c>
      <c r="AM220" s="64">
        <f t="shared" si="223"/>
        <v>1638.925974025974</v>
      </c>
      <c r="AN220" s="64">
        <f t="shared" si="223"/>
        <v>1735.8329207920792</v>
      </c>
      <c r="AO220" s="64">
        <f t="shared" si="223"/>
        <v>1796.8744769874477</v>
      </c>
      <c r="AP220" s="64">
        <f t="shared" si="223"/>
        <v>1789.25</v>
      </c>
      <c r="AQ220" s="64">
        <f t="shared" si="223"/>
        <v>1757.7553191489362</v>
      </c>
      <c r="AR220" s="64">
        <f t="shared" si="223"/>
        <v>2098.192377495463</v>
      </c>
      <c r="AS220" s="64">
        <f t="shared" si="223"/>
        <v>1890.4839400428266</v>
      </c>
      <c r="AT220" s="64">
        <f t="shared" si="223"/>
        <v>1883.4179310344828</v>
      </c>
      <c r="AU220" s="64">
        <f t="shared" si="223"/>
        <v>1968.2789855072465</v>
      </c>
      <c r="AV220" s="64">
        <f t="shared" si="223"/>
        <v>1568.9197396963123</v>
      </c>
      <c r="AW220" s="64">
        <f t="shared" si="223"/>
        <v>1893.8492907801419</v>
      </c>
      <c r="AX220" s="64">
        <f t="shared" si="223"/>
        <v>1928.0455580865603</v>
      </c>
      <c r="AY220" s="64">
        <f t="shared" si="223"/>
        <v>2115.2538071065992</v>
      </c>
      <c r="AZ220" s="64">
        <f t="shared" si="223"/>
        <v>1807.3026960784314</v>
      </c>
      <c r="BA220" s="64">
        <f t="shared" si="223"/>
        <v>2194.6093959731543</v>
      </c>
      <c r="BB220" s="64">
        <f t="shared" si="223"/>
        <v>1025.9871794871794</v>
      </c>
      <c r="BC220" s="64">
        <f t="shared" si="223"/>
        <v>1022.7603305785124</v>
      </c>
      <c r="BD220" s="64">
        <f t="shared" si="223"/>
        <v>918.85860655737702</v>
      </c>
      <c r="BE220" s="64">
        <f t="shared" si="223"/>
        <v>952.726618705036</v>
      </c>
      <c r="BF220" s="64">
        <f t="shared" si="223"/>
        <v>931.69330453563714</v>
      </c>
      <c r="BG220" s="64">
        <f t="shared" si="223"/>
        <v>929.38297872340422</v>
      </c>
      <c r="BH220" s="64">
        <f t="shared" si="223"/>
        <v>5538.0967741935483</v>
      </c>
      <c r="BI220" s="64">
        <f t="shared" si="223"/>
        <v>2436.1809523809525</v>
      </c>
      <c r="BJ220" s="64">
        <f t="shared" si="223"/>
        <v>1547.9171534784919</v>
      </c>
      <c r="BK220" s="64">
        <f t="shared" si="223"/>
        <v>1811.3479804704839</v>
      </c>
      <c r="BL220" s="64">
        <f t="shared" si="223"/>
        <v>1430.9557522123894</v>
      </c>
      <c r="BM220" s="64">
        <f t="shared" si="223"/>
        <v>2857.0882352941176</v>
      </c>
      <c r="BN220" s="64">
        <f t="shared" ref="BN220:DY220" si="224">BN219/BN9</f>
        <v>841.51503759398497</v>
      </c>
      <c r="BO220" s="64">
        <f t="shared" si="224"/>
        <v>1460.3819691577698</v>
      </c>
      <c r="BP220" s="64">
        <f t="shared" si="224"/>
        <v>3529.1790393013102</v>
      </c>
      <c r="BQ220" s="64">
        <f t="shared" si="224"/>
        <v>4090.6054216867469</v>
      </c>
      <c r="BR220" s="64">
        <f t="shared" si="224"/>
        <v>3440.8815028901736</v>
      </c>
      <c r="BS220" s="64">
        <f t="shared" si="224"/>
        <v>3653.2442244224421</v>
      </c>
      <c r="BT220" s="64">
        <f t="shared" si="224"/>
        <v>4581.765625</v>
      </c>
      <c r="BU220" s="64">
        <f t="shared" si="224"/>
        <v>3630.108991825613</v>
      </c>
      <c r="BV220" s="64">
        <f t="shared" si="224"/>
        <v>3720.8486842105262</v>
      </c>
      <c r="BW220" s="64">
        <f t="shared" si="224"/>
        <v>4003.3513513513512</v>
      </c>
      <c r="BX220" s="64">
        <f t="shared" si="224"/>
        <v>6665.38</v>
      </c>
      <c r="BY220" s="64">
        <f t="shared" si="224"/>
        <v>3452.519417475728</v>
      </c>
      <c r="BZ220" s="64">
        <f t="shared" si="224"/>
        <v>4102.7081339712922</v>
      </c>
      <c r="CA220" s="64">
        <f t="shared" si="224"/>
        <v>13812.156996587031</v>
      </c>
      <c r="CB220" s="64">
        <f t="shared" si="224"/>
        <v>2936.2236842105262</v>
      </c>
      <c r="CC220" s="64">
        <f t="shared" si="224"/>
        <v>1509.7160493827159</v>
      </c>
      <c r="CD220" s="64">
        <f t="shared" si="224"/>
        <v>2147</v>
      </c>
      <c r="CE220" s="64">
        <f t="shared" si="224"/>
        <v>1117.9172749391728</v>
      </c>
      <c r="CF220" s="64">
        <f t="shared" si="224"/>
        <v>896.51203852327444</v>
      </c>
      <c r="CG220" s="64">
        <f t="shared" si="224"/>
        <v>1424.758865248227</v>
      </c>
      <c r="CH220" s="64">
        <f t="shared" si="224"/>
        <v>1213.0571081409478</v>
      </c>
      <c r="CI220" s="64">
        <f t="shared" si="224"/>
        <v>944.97600872410032</v>
      </c>
      <c r="CJ220" s="64">
        <f t="shared" si="224"/>
        <v>1067.0626780626781</v>
      </c>
      <c r="CK220" s="64">
        <f t="shared" si="224"/>
        <v>1328.0641891891892</v>
      </c>
      <c r="CL220" s="64">
        <f t="shared" si="224"/>
        <v>1084.9627705627706</v>
      </c>
      <c r="CM220" s="64">
        <f t="shared" si="224"/>
        <v>1292.28</v>
      </c>
      <c r="CN220" s="64">
        <f t="shared" si="224"/>
        <v>3540.5981308411215</v>
      </c>
      <c r="CO220" s="64">
        <f t="shared" si="224"/>
        <v>2010.6084337349398</v>
      </c>
      <c r="CP220" s="64">
        <f t="shared" si="224"/>
        <v>1430.0210157618214</v>
      </c>
      <c r="CQ220" s="64">
        <f t="shared" si="224"/>
        <v>1315.0409836065573</v>
      </c>
      <c r="CR220" s="64">
        <f t="shared" si="224"/>
        <v>1134.2162962962964</v>
      </c>
      <c r="CS220" s="64">
        <f t="shared" si="224"/>
        <v>1160.5</v>
      </c>
      <c r="CT220" s="64">
        <f t="shared" si="224"/>
        <v>1493.4601139601139</v>
      </c>
      <c r="CU220" s="64">
        <f t="shared" si="224"/>
        <v>1237.6966887417218</v>
      </c>
      <c r="CV220" s="64">
        <f t="shared" si="224"/>
        <v>1193.9270440251573</v>
      </c>
      <c r="CW220" s="64">
        <f t="shared" si="224"/>
        <v>1450.0449897750511</v>
      </c>
      <c r="CX220" s="64">
        <f t="shared" si="224"/>
        <v>1578.891592920354</v>
      </c>
      <c r="CY220" s="64">
        <f t="shared" si="224"/>
        <v>2391.9700374531835</v>
      </c>
      <c r="CZ220" s="64">
        <f t="shared" si="224"/>
        <v>709.27876823338738</v>
      </c>
      <c r="DA220" s="64">
        <f t="shared" si="224"/>
        <v>1343.477037037037</v>
      </c>
      <c r="DB220" s="64">
        <f t="shared" si="224"/>
        <v>1302.7039660056657</v>
      </c>
      <c r="DC220" s="64">
        <f t="shared" si="224"/>
        <v>1037.4160206718345</v>
      </c>
      <c r="DD220" s="64">
        <f t="shared" si="224"/>
        <v>1205.0721925133689</v>
      </c>
      <c r="DE220" s="64">
        <f t="shared" si="224"/>
        <v>546.74388984509471</v>
      </c>
      <c r="DF220" s="64">
        <f t="shared" si="224"/>
        <v>2019.311475409836</v>
      </c>
      <c r="DG220" s="64">
        <f t="shared" si="224"/>
        <v>2603.8067415730338</v>
      </c>
      <c r="DH220" s="64">
        <f t="shared" si="224"/>
        <v>861.40807174887891</v>
      </c>
      <c r="DI220" s="64">
        <f t="shared" si="224"/>
        <v>1715.7063829787235</v>
      </c>
      <c r="DJ220" s="64">
        <f t="shared" si="224"/>
        <v>2312.5343137254904</v>
      </c>
      <c r="DK220" s="64">
        <f t="shared" si="224"/>
        <v>803.37726098191217</v>
      </c>
      <c r="DL220" s="64">
        <f t="shared" si="224"/>
        <v>983.65771812080538</v>
      </c>
      <c r="DM220" s="64">
        <f t="shared" si="224"/>
        <v>1790.4567901234568</v>
      </c>
      <c r="DN220" s="64">
        <f t="shared" si="224"/>
        <v>1478.2651757188498</v>
      </c>
      <c r="DO220" s="64">
        <f t="shared" si="224"/>
        <v>867.28076923076924</v>
      </c>
      <c r="DP220" s="64">
        <f t="shared" si="224"/>
        <v>841.28597785977865</v>
      </c>
      <c r="DQ220" s="64">
        <f t="shared" si="224"/>
        <v>1521.1487341772151</v>
      </c>
      <c r="DR220" s="64">
        <f t="shared" si="224"/>
        <v>909.13483146067415</v>
      </c>
      <c r="DS220" s="64">
        <f t="shared" si="224"/>
        <v>2594.4468085106382</v>
      </c>
      <c r="DT220" s="64">
        <f t="shared" si="224"/>
        <v>2105.6453900709221</v>
      </c>
      <c r="DU220" s="64">
        <f t="shared" si="224"/>
        <v>1414.9049773755655</v>
      </c>
      <c r="DV220" s="64">
        <f t="shared" si="224"/>
        <v>2189.962121212121</v>
      </c>
      <c r="DW220" s="64">
        <f t="shared" si="224"/>
        <v>891.20615911035077</v>
      </c>
      <c r="DX220" s="64">
        <f t="shared" si="224"/>
        <v>1575.5714285714287</v>
      </c>
      <c r="DY220" s="64">
        <f t="shared" si="224"/>
        <v>2081.422641509434</v>
      </c>
      <c r="DZ220" s="64">
        <f t="shared" ref="DZ220:GK220" si="225">DZ219/DZ9</f>
        <v>1390.7360742705571</v>
      </c>
      <c r="EA220" s="64">
        <f t="shared" si="225"/>
        <v>989.62545454545455</v>
      </c>
      <c r="EB220" s="64">
        <f t="shared" si="225"/>
        <v>2278.2946428571427</v>
      </c>
      <c r="EC220" s="64">
        <f t="shared" si="225"/>
        <v>1033.7830985915493</v>
      </c>
      <c r="ED220" s="64">
        <f t="shared" si="225"/>
        <v>1766.5784313725489</v>
      </c>
      <c r="EE220" s="64">
        <f t="shared" si="225"/>
        <v>3111.9496221662466</v>
      </c>
      <c r="EF220" s="64">
        <f t="shared" si="225"/>
        <v>1426.4568527918782</v>
      </c>
      <c r="EG220" s="64">
        <f t="shared" si="225"/>
        <v>2038.6571428571428</v>
      </c>
      <c r="EH220" s="64">
        <f t="shared" si="225"/>
        <v>2990.1859296482412</v>
      </c>
      <c r="EI220" s="64">
        <f t="shared" si="225"/>
        <v>1249.5688073394494</v>
      </c>
      <c r="EJ220" s="64">
        <f t="shared" si="225"/>
        <v>1897.8333333333333</v>
      </c>
      <c r="EK220" s="64">
        <f t="shared" si="225"/>
        <v>775.87820512820508</v>
      </c>
      <c r="EL220" s="64">
        <f t="shared" si="225"/>
        <v>2599.483870967742</v>
      </c>
      <c r="EM220" s="64">
        <f t="shared" si="225"/>
        <v>796.15636363636361</v>
      </c>
      <c r="EN220" s="64">
        <f t="shared" si="225"/>
        <v>1424.6847195357834</v>
      </c>
      <c r="EO220" s="64">
        <f t="shared" si="225"/>
        <v>1072.1681547619048</v>
      </c>
      <c r="EP220" s="64">
        <f t="shared" si="225"/>
        <v>1219.0113960113961</v>
      </c>
      <c r="EQ220" s="64">
        <f t="shared" si="225"/>
        <v>861.13317757009349</v>
      </c>
      <c r="ER220" s="64">
        <f t="shared" si="225"/>
        <v>2371.3179190751443</v>
      </c>
      <c r="ES220" s="64">
        <f t="shared" si="225"/>
        <v>1635.3467153284671</v>
      </c>
      <c r="ET220" s="64">
        <f t="shared" si="225"/>
        <v>1560.4811320754718</v>
      </c>
      <c r="EU220" s="64">
        <f t="shared" si="225"/>
        <v>1487.2793296089385</v>
      </c>
      <c r="EV220" s="64">
        <f t="shared" si="225"/>
        <v>2387.7755102040815</v>
      </c>
      <c r="EW220" s="64">
        <f t="shared" si="225"/>
        <v>1417.3875598086124</v>
      </c>
      <c r="EX220" s="64">
        <f t="shared" si="225"/>
        <v>1157.7734806629835</v>
      </c>
      <c r="EY220" s="64">
        <f t="shared" si="225"/>
        <v>1913.1315789473683</v>
      </c>
      <c r="EZ220" s="64">
        <f t="shared" si="225"/>
        <v>1431.7604166666667</v>
      </c>
      <c r="FA220" s="64">
        <f t="shared" si="225"/>
        <v>3516.7551020408164</v>
      </c>
      <c r="FB220" s="64">
        <f t="shared" si="225"/>
        <v>3041.6180904522612</v>
      </c>
      <c r="FC220" s="64">
        <f t="shared" si="225"/>
        <v>1584.9494382022472</v>
      </c>
      <c r="FD220" s="64">
        <f t="shared" si="225"/>
        <v>2587.433155080214</v>
      </c>
      <c r="FE220" s="64">
        <f t="shared" si="225"/>
        <v>1916.7674050632911</v>
      </c>
      <c r="FF220" s="64">
        <f t="shared" si="225"/>
        <v>1014.4330578512397</v>
      </c>
      <c r="FG220" s="64">
        <f t="shared" si="225"/>
        <v>437.40350877192981</v>
      </c>
      <c r="FH220" s="64">
        <f t="shared" si="225"/>
        <v>1331.4196428571429</v>
      </c>
      <c r="FI220" s="64">
        <f t="shared" si="225"/>
        <v>1776.8648648648648</v>
      </c>
      <c r="FJ220" s="64">
        <f t="shared" si="225"/>
        <v>1479.2305555555556</v>
      </c>
      <c r="FK220" s="64">
        <f t="shared" si="225"/>
        <v>1707.4027586206896</v>
      </c>
      <c r="FL220" s="64">
        <f t="shared" si="225"/>
        <v>1546.3145161290322</v>
      </c>
      <c r="FM220" s="64">
        <f t="shared" si="225"/>
        <v>1685.9905213270142</v>
      </c>
      <c r="FN220" s="64">
        <f t="shared" si="225"/>
        <v>1715.8515228426395</v>
      </c>
      <c r="FO220" s="64">
        <f t="shared" si="225"/>
        <v>1479.8145814581458</v>
      </c>
      <c r="FP220" s="64">
        <f t="shared" si="225"/>
        <v>2163.8991596638657</v>
      </c>
      <c r="FQ220" s="64">
        <f t="shared" si="225"/>
        <v>5303.7008547008545</v>
      </c>
      <c r="FR220" s="64">
        <f t="shared" si="225"/>
        <v>2236.9642857142858</v>
      </c>
      <c r="FS220" s="64">
        <f t="shared" si="225"/>
        <v>1184.8169014084508</v>
      </c>
      <c r="FT220" s="64">
        <f t="shared" si="225"/>
        <v>413.07178631051755</v>
      </c>
      <c r="FU220" s="64">
        <f t="shared" si="225"/>
        <v>2153.4745762711864</v>
      </c>
      <c r="FV220" s="64">
        <f t="shared" si="225"/>
        <v>452.67677668748144</v>
      </c>
      <c r="FW220" s="64">
        <f t="shared" si="225"/>
        <v>1676.1518404907974</v>
      </c>
      <c r="FX220" s="64">
        <f t="shared" si="225"/>
        <v>1053.605633802817</v>
      </c>
      <c r="FY220" s="64">
        <f t="shared" si="225"/>
        <v>1122.1382978723404</v>
      </c>
      <c r="FZ220" s="64">
        <f t="shared" si="225"/>
        <v>5585.3773584905657</v>
      </c>
      <c r="GA220" s="64">
        <f t="shared" si="225"/>
        <v>1873.5</v>
      </c>
      <c r="GB220" s="64">
        <f t="shared" si="225"/>
        <v>1536.1299093655589</v>
      </c>
      <c r="GC220" s="64">
        <f t="shared" si="225"/>
        <v>1649.5</v>
      </c>
      <c r="GD220" s="64">
        <f t="shared" si="225"/>
        <v>912.22338204592904</v>
      </c>
      <c r="GE220" s="64">
        <f t="shared" si="225"/>
        <v>1522.6360759493671</v>
      </c>
      <c r="GF220" s="64">
        <f t="shared" si="225"/>
        <v>1500.4823943661972</v>
      </c>
      <c r="GG220" s="64">
        <f t="shared" si="225"/>
        <v>304.13253012048193</v>
      </c>
      <c r="GH220" s="64">
        <f t="shared" si="225"/>
        <v>1685.1467889908256</v>
      </c>
      <c r="GI220" s="64">
        <f t="shared" si="225"/>
        <v>2746.8627450980393</v>
      </c>
      <c r="GJ220" s="64">
        <f t="shared" si="225"/>
        <v>1325.6279069767443</v>
      </c>
      <c r="GK220" s="64">
        <f t="shared" si="225"/>
        <v>2926.8873239436621</v>
      </c>
      <c r="GL220" s="64">
        <f t="shared" ref="GL220:IW220" si="226">GL219/GL9</f>
        <v>973.04155844155844</v>
      </c>
      <c r="GM220" s="64">
        <f t="shared" si="226"/>
        <v>1416.0243902439024</v>
      </c>
      <c r="GN220" s="64">
        <f t="shared" si="226"/>
        <v>1884.4137931034484</v>
      </c>
      <c r="GO220" s="64">
        <f t="shared" si="226"/>
        <v>4502.3132530120483</v>
      </c>
      <c r="GP220" s="64">
        <f t="shared" si="226"/>
        <v>1883.7388535031846</v>
      </c>
      <c r="GQ220" s="64">
        <f t="shared" si="226"/>
        <v>1313.0580204778157</v>
      </c>
      <c r="GR220" s="64">
        <f t="shared" si="226"/>
        <v>1090.3484848484848</v>
      </c>
      <c r="GS220" s="64">
        <f t="shared" si="226"/>
        <v>1877.9908256880733</v>
      </c>
      <c r="GT220" s="64">
        <f t="shared" si="226"/>
        <v>1250.9774590163934</v>
      </c>
      <c r="GU220" s="64">
        <f t="shared" si="226"/>
        <v>1751.6140350877192</v>
      </c>
      <c r="GV220" s="64">
        <f t="shared" si="226"/>
        <v>1859.3416572077185</v>
      </c>
      <c r="GW220" s="64">
        <f t="shared" si="226"/>
        <v>2117.676056338028</v>
      </c>
      <c r="GX220" s="64">
        <f t="shared" si="226"/>
        <v>606.85864978902953</v>
      </c>
      <c r="GY220" s="64">
        <f t="shared" si="226"/>
        <v>849.03096539162118</v>
      </c>
      <c r="GZ220" s="64">
        <f t="shared" si="226"/>
        <v>1185.4539007092199</v>
      </c>
      <c r="HA220" s="64">
        <f t="shared" si="226"/>
        <v>1107.9158679446221</v>
      </c>
      <c r="HB220" s="64">
        <f t="shared" si="226"/>
        <v>2053.3318181818181</v>
      </c>
      <c r="HC220" s="64">
        <f t="shared" si="226"/>
        <v>1463.3636363636363</v>
      </c>
      <c r="HD220" s="64">
        <f t="shared" si="226"/>
        <v>2699.6126760563379</v>
      </c>
      <c r="HE220" s="64">
        <f t="shared" si="226"/>
        <v>1109.8762306610408</v>
      </c>
      <c r="HF220" s="64">
        <f t="shared" si="226"/>
        <v>830.21548387096777</v>
      </c>
      <c r="HG220" s="64">
        <f t="shared" si="226"/>
        <v>1035.8561403508772</v>
      </c>
      <c r="HH220" s="64">
        <f t="shared" si="226"/>
        <v>1829.4620462046205</v>
      </c>
      <c r="HI220" s="64">
        <f t="shared" si="226"/>
        <v>2990.685236768802</v>
      </c>
      <c r="HJ220" s="64">
        <f t="shared" si="226"/>
        <v>1975.3179916317993</v>
      </c>
      <c r="HK220" s="64">
        <f t="shared" si="226"/>
        <v>1854.1722113502935</v>
      </c>
      <c r="HL220" s="64">
        <f t="shared" si="226"/>
        <v>1664.741935483871</v>
      </c>
      <c r="HM220" s="64">
        <f t="shared" si="226"/>
        <v>2632.2669902912621</v>
      </c>
      <c r="HN220" s="64">
        <f t="shared" si="226"/>
        <v>2388.036036036036</v>
      </c>
      <c r="HO220" s="64">
        <f t="shared" si="226"/>
        <v>2127.7144670050761</v>
      </c>
      <c r="HP220" s="64">
        <f t="shared" si="226"/>
        <v>2305.6802721088434</v>
      </c>
      <c r="HQ220" s="64">
        <f t="shared" si="226"/>
        <v>2286.2286902286901</v>
      </c>
      <c r="HR220" s="64">
        <f t="shared" si="226"/>
        <v>2117.5333333333333</v>
      </c>
      <c r="HS220" s="64">
        <f t="shared" si="226"/>
        <v>1971.2120418848167</v>
      </c>
      <c r="HT220" s="64">
        <f t="shared" si="226"/>
        <v>2338.8898450946645</v>
      </c>
      <c r="HU220" s="64">
        <f t="shared" si="226"/>
        <v>2501.8756476683939</v>
      </c>
      <c r="HV220" s="64">
        <f t="shared" si="226"/>
        <v>3174.8237179487178</v>
      </c>
      <c r="HW220" s="64">
        <f t="shared" si="226"/>
        <v>2541.9731543624162</v>
      </c>
      <c r="HX220" s="64">
        <f t="shared" si="226"/>
        <v>1978.4040404040404</v>
      </c>
      <c r="HY220" s="64">
        <f t="shared" si="226"/>
        <v>4159.2440476190477</v>
      </c>
      <c r="HZ220" s="64">
        <f t="shared" si="226"/>
        <v>2407.5714285714284</v>
      </c>
      <c r="IA220" s="64">
        <f t="shared" si="226"/>
        <v>2768.8985074626867</v>
      </c>
      <c r="IB220" s="64">
        <f t="shared" si="226"/>
        <v>4656.8039215686276</v>
      </c>
      <c r="IC220" s="64">
        <f t="shared" si="226"/>
        <v>2630.818181818182</v>
      </c>
      <c r="ID220" s="64">
        <f t="shared" si="226"/>
        <v>1572.9425287356321</v>
      </c>
      <c r="IE220" s="64">
        <f t="shared" si="226"/>
        <v>1884.5560165975103</v>
      </c>
      <c r="IF220" s="64">
        <f t="shared" si="226"/>
        <v>1869.2640449438202</v>
      </c>
      <c r="IG220" s="64">
        <f t="shared" si="226"/>
        <v>1991.1372549019609</v>
      </c>
      <c r="IH220" s="64">
        <f t="shared" si="226"/>
        <v>925.30614805520702</v>
      </c>
      <c r="II220" s="64">
        <f t="shared" si="226"/>
        <v>3725.4444444444443</v>
      </c>
      <c r="IJ220" s="64">
        <f t="shared" si="226"/>
        <v>2079.3038674033151</v>
      </c>
      <c r="IK220" s="64">
        <f t="shared" si="226"/>
        <v>1891.9803921568628</v>
      </c>
      <c r="IL220" s="64">
        <f t="shared" si="226"/>
        <v>1969.1885714285713</v>
      </c>
      <c r="IM220" s="64">
        <f t="shared" si="226"/>
        <v>1754.7878787878788</v>
      </c>
      <c r="IN220" s="64">
        <f t="shared" si="226"/>
        <v>1776.9867841409691</v>
      </c>
      <c r="IO220" s="64">
        <f t="shared" si="226"/>
        <v>1416.5818181818181</v>
      </c>
      <c r="IP220" s="64">
        <f t="shared" si="226"/>
        <v>1736.88056206089</v>
      </c>
      <c r="IQ220" s="64">
        <f t="shared" si="226"/>
        <v>1779.9882005899706</v>
      </c>
      <c r="IR220" s="64">
        <f t="shared" si="226"/>
        <v>1630.7209302325582</v>
      </c>
      <c r="IS220" s="64">
        <f t="shared" si="226"/>
        <v>1705.3297872340424</v>
      </c>
      <c r="IT220" s="64">
        <f t="shared" si="226"/>
        <v>1951.6404494382023</v>
      </c>
      <c r="IU220" s="64">
        <f t="shared" si="226"/>
        <v>1614.4680851063829</v>
      </c>
      <c r="IV220" s="64">
        <f t="shared" si="226"/>
        <v>2914.0526315789475</v>
      </c>
      <c r="IW220" s="64">
        <f t="shared" si="226"/>
        <v>1434.2355555555555</v>
      </c>
      <c r="IX220" s="64">
        <f t="shared" ref="IX220:LI220" si="227">IX219/IX9</f>
        <v>709.14285714285711</v>
      </c>
      <c r="IY220" s="64">
        <f t="shared" si="227"/>
        <v>1260.4333333333334</v>
      </c>
      <c r="IZ220" s="64">
        <f t="shared" si="227"/>
        <v>2862.0242718446602</v>
      </c>
      <c r="JA220" s="64">
        <f t="shared" si="227"/>
        <v>1856.4131274131273</v>
      </c>
      <c r="JB220" s="64">
        <f t="shared" si="227"/>
        <v>2227.3560606060605</v>
      </c>
      <c r="JC220" s="64">
        <f t="shared" si="227"/>
        <v>1167.4479326186829</v>
      </c>
      <c r="JD220" s="64">
        <f t="shared" si="227"/>
        <v>1793.5</v>
      </c>
      <c r="JE220" s="64">
        <f t="shared" si="227"/>
        <v>2117.9209770114944</v>
      </c>
      <c r="JF220" s="64">
        <f t="shared" si="227"/>
        <v>1765.5629322268326</v>
      </c>
      <c r="JG220" s="64">
        <f t="shared" si="227"/>
        <v>2003.9859154929577</v>
      </c>
      <c r="JH220" s="64">
        <f t="shared" si="227"/>
        <v>2056.8786127167632</v>
      </c>
      <c r="JI220" s="64">
        <f t="shared" si="227"/>
        <v>1812.0662939297124</v>
      </c>
      <c r="JJ220" s="64">
        <f t="shared" si="227"/>
        <v>1825.7874306839187</v>
      </c>
      <c r="JK220" s="64">
        <f t="shared" si="227"/>
        <v>1962.5145954962468</v>
      </c>
      <c r="JL220" s="64">
        <f t="shared" si="227"/>
        <v>2826.3959044368603</v>
      </c>
      <c r="JM220" s="64">
        <f t="shared" si="227"/>
        <v>2125.1261261261261</v>
      </c>
      <c r="JN220" s="64">
        <f t="shared" si="227"/>
        <v>1788.761565836299</v>
      </c>
      <c r="JO220" s="64">
        <f t="shared" si="227"/>
        <v>1877.0803108808291</v>
      </c>
      <c r="JP220" s="64">
        <f t="shared" si="227"/>
        <v>2323.0356200527704</v>
      </c>
      <c r="JQ220" s="64">
        <f t="shared" si="227"/>
        <v>1816.7239316239315</v>
      </c>
      <c r="JR220" s="64">
        <f t="shared" si="227"/>
        <v>2257.1105442176872</v>
      </c>
      <c r="JS220" s="64">
        <f t="shared" si="227"/>
        <v>1958.2978165938864</v>
      </c>
      <c r="JT220" s="64">
        <f t="shared" si="227"/>
        <v>1750.2922810060711</v>
      </c>
      <c r="JU220" s="64">
        <f t="shared" si="227"/>
        <v>1705.9683860232944</v>
      </c>
      <c r="JV220" s="64">
        <f t="shared" si="227"/>
        <v>1807.5722996515678</v>
      </c>
      <c r="JW220" s="64">
        <f t="shared" si="227"/>
        <v>1754.7504387504387</v>
      </c>
      <c r="JX220" s="64">
        <f t="shared" si="227"/>
        <v>3655.3874999999998</v>
      </c>
      <c r="JY220" s="64">
        <f t="shared" si="227"/>
        <v>1751.561694290976</v>
      </c>
      <c r="JZ220" s="64">
        <f t="shared" si="227"/>
        <v>5644.5555555555557</v>
      </c>
      <c r="KA220" s="64">
        <f t="shared" si="227"/>
        <v>1356.1029411764705</v>
      </c>
      <c r="KB220" s="64">
        <f t="shared" si="227"/>
        <v>2160.3193832599118</v>
      </c>
      <c r="KC220" s="64">
        <f t="shared" si="227"/>
        <v>1953.7233201581028</v>
      </c>
      <c r="KD220" s="64">
        <f t="shared" si="227"/>
        <v>878.79723502304148</v>
      </c>
      <c r="KE220" s="64">
        <f t="shared" si="227"/>
        <v>1532.5555555555557</v>
      </c>
      <c r="KF220" s="64">
        <f t="shared" si="227"/>
        <v>3975.2805429864252</v>
      </c>
      <c r="KG220" s="64">
        <f t="shared" si="227"/>
        <v>1626.7119565217392</v>
      </c>
      <c r="KH220" s="64">
        <f t="shared" si="227"/>
        <v>2086.9003984063743</v>
      </c>
      <c r="KI220" s="64">
        <f t="shared" si="227"/>
        <v>1886.6238095238095</v>
      </c>
      <c r="KJ220" s="64">
        <f t="shared" si="227"/>
        <v>1420.64</v>
      </c>
      <c r="KK220" s="64">
        <f t="shared" si="227"/>
        <v>1198.2576687116564</v>
      </c>
      <c r="KL220" s="64">
        <f t="shared" si="227"/>
        <v>1565.8040540540539</v>
      </c>
      <c r="KM220" s="64">
        <f t="shared" si="227"/>
        <v>2784.4678714859438</v>
      </c>
      <c r="KN220" s="64">
        <f t="shared" si="227"/>
        <v>1761.8181818181818</v>
      </c>
      <c r="KO220" s="64">
        <f t="shared" si="227"/>
        <v>3031.7651006711408</v>
      </c>
      <c r="KP220" s="64">
        <f t="shared" si="227"/>
        <v>955.68382352941171</v>
      </c>
      <c r="KQ220" s="64">
        <f t="shared" si="227"/>
        <v>466.78959810874704</v>
      </c>
      <c r="KR220" s="64">
        <f t="shared" si="227"/>
        <v>1953.5</v>
      </c>
      <c r="KS220" s="64">
        <f t="shared" si="227"/>
        <v>1577.5612244897959</v>
      </c>
      <c r="KT220" s="64">
        <f t="shared" si="227"/>
        <v>1370.8862144420132</v>
      </c>
      <c r="KU220" s="64">
        <f t="shared" si="227"/>
        <v>1986.5921052631579</v>
      </c>
      <c r="KV220" s="64">
        <f t="shared" si="227"/>
        <v>1352.9026217228463</v>
      </c>
      <c r="KW220" s="64">
        <f t="shared" si="227"/>
        <v>1797.7039106145251</v>
      </c>
      <c r="KX220" s="64">
        <f t="shared" si="227"/>
        <v>2808.8947368421054</v>
      </c>
      <c r="KY220" s="64">
        <f t="shared" si="227"/>
        <v>2491.0650887573966</v>
      </c>
      <c r="KZ220" s="64">
        <f t="shared" si="227"/>
        <v>2018.936507936508</v>
      </c>
      <c r="LA220" s="64">
        <f t="shared" si="227"/>
        <v>1353.7217391304348</v>
      </c>
      <c r="LB220" s="64">
        <f t="shared" si="227"/>
        <v>1260.997663551402</v>
      </c>
      <c r="LC220" s="64">
        <f t="shared" si="227"/>
        <v>656.92978723404258</v>
      </c>
      <c r="LD220" s="64">
        <f t="shared" si="227"/>
        <v>1218.4018181818183</v>
      </c>
      <c r="LE220" s="64">
        <f t="shared" si="227"/>
        <v>1343.8903020667726</v>
      </c>
      <c r="LF220" s="64">
        <f t="shared" si="227"/>
        <v>1351.3085501858736</v>
      </c>
      <c r="LG220" s="64">
        <f t="shared" si="227"/>
        <v>2432.6911196911196</v>
      </c>
      <c r="LH220" s="64">
        <f t="shared" si="227"/>
        <v>1592.1522491349481</v>
      </c>
      <c r="LI220" s="64">
        <f t="shared" si="227"/>
        <v>2937.9727891156463</v>
      </c>
      <c r="LJ220" s="64">
        <f t="shared" ref="LJ220:NU220" si="228">LJ219/LJ9</f>
        <v>1141.0886824324325</v>
      </c>
      <c r="LK220" s="64">
        <f t="shared" si="228"/>
        <v>2828.7179487179487</v>
      </c>
      <c r="LL220" s="64">
        <f t="shared" si="228"/>
        <v>1820.3706896551723</v>
      </c>
      <c r="LM220" s="64">
        <f t="shared" si="228"/>
        <v>1122.2260061919505</v>
      </c>
      <c r="LN220" s="64">
        <f t="shared" si="228"/>
        <v>1992.4683544303798</v>
      </c>
      <c r="LO220" s="64">
        <f t="shared" si="228"/>
        <v>1716.2527777777777</v>
      </c>
      <c r="LP220" s="64">
        <f t="shared" si="228"/>
        <v>1010.2316362223086</v>
      </c>
      <c r="LQ220" s="64">
        <f t="shared" si="228"/>
        <v>3322.3493150684931</v>
      </c>
      <c r="LR220" s="64">
        <f t="shared" si="228"/>
        <v>2917.4107142857142</v>
      </c>
      <c r="LS220" s="64">
        <f t="shared" si="228"/>
        <v>1388.7173913043478</v>
      </c>
      <c r="LT220" s="64">
        <f t="shared" si="228"/>
        <v>3366.7857142857142</v>
      </c>
      <c r="LU220" s="64">
        <f t="shared" si="228"/>
        <v>2017.5793650793651</v>
      </c>
      <c r="LV220" s="64">
        <f t="shared" si="228"/>
        <v>1233.344827586207</v>
      </c>
      <c r="LW220" s="64">
        <f t="shared" si="228"/>
        <v>2117.1933333333332</v>
      </c>
      <c r="LX220" s="64">
        <f t="shared" si="228"/>
        <v>923.0204081632653</v>
      </c>
      <c r="LY220" s="64">
        <f t="shared" si="228"/>
        <v>1306.9019607843138</v>
      </c>
      <c r="LZ220" s="64">
        <f t="shared" si="228"/>
        <v>2220.4112</v>
      </c>
      <c r="MA220" s="64">
        <f t="shared" si="228"/>
        <v>2309.1538461538462</v>
      </c>
      <c r="MB220" s="64">
        <f t="shared" si="228"/>
        <v>1707.8333333333333</v>
      </c>
      <c r="MC220" s="64">
        <f t="shared" si="228"/>
        <v>1419.7916666666667</v>
      </c>
      <c r="MD220" s="64">
        <f t="shared" si="228"/>
        <v>2363.1084337349398</v>
      </c>
      <c r="ME220" s="64">
        <f t="shared" si="228"/>
        <v>1137.7339901477833</v>
      </c>
      <c r="MF220" s="64">
        <f t="shared" si="228"/>
        <v>1421.4552845528456</v>
      </c>
      <c r="MG220" s="64">
        <f t="shared" si="228"/>
        <v>1503.1528925619834</v>
      </c>
      <c r="MH220" s="64">
        <f t="shared" si="228"/>
        <v>273.39473684210526</v>
      </c>
      <c r="MI220" s="64">
        <f t="shared" si="228"/>
        <v>92.764705882352942</v>
      </c>
      <c r="MJ220" s="64">
        <f t="shared" si="228"/>
        <v>537.46477132262055</v>
      </c>
      <c r="MK220" s="64">
        <f t="shared" si="228"/>
        <v>70.178294573643413</v>
      </c>
      <c r="ML220" s="64">
        <f t="shared" si="228"/>
        <v>1200.0714285714287</v>
      </c>
      <c r="MM220" s="64">
        <f t="shared" si="228"/>
        <v>1295.4094650205761</v>
      </c>
      <c r="MN220" s="64">
        <f t="shared" si="228"/>
        <v>2444.6875</v>
      </c>
      <c r="MO220" s="64">
        <f t="shared" si="228"/>
        <v>986.81576315263055</v>
      </c>
      <c r="MP220" s="64">
        <f t="shared" si="228"/>
        <v>1130.2850877192982</v>
      </c>
      <c r="MQ220" s="64">
        <f t="shared" si="228"/>
        <v>1777.5864661654136</v>
      </c>
      <c r="MR220" s="64">
        <f t="shared" si="228"/>
        <v>1449.6089108910892</v>
      </c>
      <c r="MS220" s="64">
        <f t="shared" si="228"/>
        <v>970.31654676258995</v>
      </c>
      <c r="MT220" s="64">
        <f t="shared" si="228"/>
        <v>1041.4662921348315</v>
      </c>
      <c r="MU220" s="64">
        <f t="shared" si="228"/>
        <v>1021.45</v>
      </c>
      <c r="MV220" s="64">
        <f t="shared" si="228"/>
        <v>981.84628099173551</v>
      </c>
      <c r="MW220" s="64">
        <f t="shared" si="228"/>
        <v>1833.3333333333333</v>
      </c>
      <c r="MX220" s="64">
        <f t="shared" si="228"/>
        <v>1422.45</v>
      </c>
      <c r="MY220" s="64">
        <f t="shared" si="228"/>
        <v>2118.4814814814813</v>
      </c>
      <c r="MZ220" s="64">
        <f t="shared" si="228"/>
        <v>1444.4734651404788</v>
      </c>
      <c r="NA220" s="64">
        <f t="shared" si="228"/>
        <v>1997.4</v>
      </c>
      <c r="NB220" s="64">
        <f t="shared" si="228"/>
        <v>464.64625850340138</v>
      </c>
      <c r="NC220" s="64">
        <f t="shared" si="228"/>
        <v>1497.57</v>
      </c>
      <c r="ND220" s="64">
        <f t="shared" si="228"/>
        <v>3483.4565217391305</v>
      </c>
      <c r="NE220" s="64">
        <f t="shared" si="228"/>
        <v>1566.5333333333333</v>
      </c>
      <c r="NF220" s="64">
        <f t="shared" si="228"/>
        <v>1044.7054794520548</v>
      </c>
      <c r="NG220" s="64">
        <f t="shared" si="228"/>
        <v>1797.2299651567944</v>
      </c>
      <c r="NH220" s="64">
        <f t="shared" si="228"/>
        <v>1404.1186813186814</v>
      </c>
      <c r="NI220" s="64">
        <f t="shared" si="228"/>
        <v>1132.96875</v>
      </c>
      <c r="NJ220" s="64">
        <f t="shared" si="228"/>
        <v>3737.8139534883721</v>
      </c>
      <c r="NK220" s="64">
        <f t="shared" si="228"/>
        <v>2038.4513888888889</v>
      </c>
      <c r="NL220" s="64">
        <f t="shared" si="228"/>
        <v>1248.4178403755868</v>
      </c>
      <c r="NM220" s="64">
        <f t="shared" si="228"/>
        <v>1128.6975806451612</v>
      </c>
      <c r="NN220" s="64">
        <f t="shared" si="228"/>
        <v>1481.8761467889908</v>
      </c>
      <c r="NO220" s="64">
        <f t="shared" si="228"/>
        <v>2644.3205128205127</v>
      </c>
      <c r="NP220" s="64">
        <f t="shared" si="228"/>
        <v>1221.8070175438597</v>
      </c>
      <c r="NQ220" s="64">
        <f t="shared" si="228"/>
        <v>2537.5924528301889</v>
      </c>
      <c r="NR220" s="64">
        <f t="shared" si="228"/>
        <v>3188.7884615384614</v>
      </c>
      <c r="NS220" s="64">
        <f t="shared" si="228"/>
        <v>1869.8076923076924</v>
      </c>
      <c r="NT220" s="64">
        <f t="shared" si="228"/>
        <v>4561.6323529411766</v>
      </c>
      <c r="NU220" s="64">
        <f t="shared" si="228"/>
        <v>856.16808769792931</v>
      </c>
      <c r="NV220" s="64">
        <f t="shared" ref="NV220:OU220" si="229">NV219/NV9</f>
        <v>983.62623762376234</v>
      </c>
      <c r="NW220" s="64">
        <f t="shared" si="229"/>
        <v>1439.3842592592594</v>
      </c>
      <c r="NX220" s="64">
        <f t="shared" si="229"/>
        <v>1478.0509915014163</v>
      </c>
      <c r="NY220" s="64">
        <f t="shared" si="229"/>
        <v>2839.8095238095239</v>
      </c>
      <c r="NZ220" s="64">
        <f t="shared" si="229"/>
        <v>3143.2162162162163</v>
      </c>
      <c r="OA220" s="64">
        <f t="shared" si="229"/>
        <v>840.56862745098044</v>
      </c>
      <c r="OB220" s="64">
        <f t="shared" si="229"/>
        <v>517.66104443723646</v>
      </c>
      <c r="OC220" s="64">
        <f t="shared" si="229"/>
        <v>879.31074168797954</v>
      </c>
      <c r="OD220" s="64">
        <f t="shared" si="229"/>
        <v>2960.3125</v>
      </c>
      <c r="OE220" s="64">
        <f t="shared" si="229"/>
        <v>1637.8709677419354</v>
      </c>
      <c r="OF220" s="64">
        <f t="shared" si="229"/>
        <v>1388.5008517887563</v>
      </c>
      <c r="OG220" s="64">
        <f t="shared" si="229"/>
        <v>1546.3818525519848</v>
      </c>
      <c r="OH220" s="64">
        <f t="shared" si="229"/>
        <v>1955.8888888888889</v>
      </c>
      <c r="OI220" s="64">
        <f t="shared" si="229"/>
        <v>1912.7078431372549</v>
      </c>
      <c r="OJ220" s="64">
        <f t="shared" si="229"/>
        <v>1345.99209486166</v>
      </c>
      <c r="OK220" s="64">
        <f t="shared" si="229"/>
        <v>2115.2151898734178</v>
      </c>
      <c r="OL220" s="64">
        <f t="shared" si="229"/>
        <v>1561.0160427807486</v>
      </c>
      <c r="OM220" s="64">
        <f t="shared" si="229"/>
        <v>1704.4363636363637</v>
      </c>
      <c r="ON220" s="64">
        <f t="shared" si="229"/>
        <v>2260.3214285714284</v>
      </c>
      <c r="OO220" s="64">
        <f t="shared" si="229"/>
        <v>2293.7624190064794</v>
      </c>
      <c r="OP220" s="64">
        <f t="shared" si="229"/>
        <v>12141.9</v>
      </c>
      <c r="OQ220" s="64">
        <f t="shared" si="229"/>
        <v>3192.4233261339091</v>
      </c>
      <c r="OR220" s="64">
        <f t="shared" si="229"/>
        <v>2350.2012779552715</v>
      </c>
      <c r="OS220" s="64">
        <f t="shared" si="229"/>
        <v>1390.724907063197</v>
      </c>
      <c r="OT220" s="64">
        <f t="shared" si="229"/>
        <v>1416.5733333333333</v>
      </c>
      <c r="OU220" s="64">
        <f t="shared" si="229"/>
        <v>1679.5440000000001</v>
      </c>
      <c r="OV220" s="4"/>
      <c r="OW220" s="149">
        <f>OW219/OW9</f>
        <v>1619.6433183654015</v>
      </c>
      <c r="OX220" s="6">
        <f t="shared" si="56"/>
        <v>8.12604830727944E-3</v>
      </c>
      <c r="OY220" s="153"/>
      <c r="OZ220" s="6"/>
      <c r="PA220" s="146"/>
      <c r="PB220" s="146"/>
      <c r="PC220" s="146"/>
      <c r="PD220" s="146"/>
      <c r="PE220" s="146"/>
      <c r="PF220" s="146"/>
      <c r="PG220" s="146"/>
      <c r="PH220" s="146"/>
      <c r="PI220" s="146"/>
      <c r="PJ220" s="146"/>
      <c r="PK220" s="146"/>
      <c r="PL220" s="146"/>
      <c r="PM220" s="146"/>
      <c r="PN220" s="146"/>
      <c r="PO220" s="146"/>
      <c r="PP220" s="146"/>
      <c r="PQ220" s="146"/>
      <c r="PR220" s="146"/>
      <c r="PS220" s="146"/>
      <c r="PT220" s="146"/>
      <c r="PU220" s="146"/>
    </row>
    <row r="221" spans="1:437" ht="17">
      <c r="A221" s="88" t="s">
        <v>1304</v>
      </c>
      <c r="B221" s="144">
        <f t="shared" ref="B221:AG221" si="230">B219/B166</f>
        <v>0.25271784687205806</v>
      </c>
      <c r="C221" s="144">
        <f t="shared" si="230"/>
        <v>0.12592904341102532</v>
      </c>
      <c r="D221" s="144">
        <f t="shared" si="230"/>
        <v>0.16619215387173555</v>
      </c>
      <c r="E221" s="144">
        <f t="shared" si="230"/>
        <v>0.277506227186187</v>
      </c>
      <c r="F221" s="144">
        <f t="shared" si="230"/>
        <v>0.25918249849782243</v>
      </c>
      <c r="G221" s="144">
        <f t="shared" si="230"/>
        <v>0.27099758288945841</v>
      </c>
      <c r="H221" s="144">
        <f t="shared" si="230"/>
        <v>0.20001409107482943</v>
      </c>
      <c r="I221" s="144">
        <f t="shared" si="230"/>
        <v>0.11921538485554212</v>
      </c>
      <c r="J221" s="144">
        <f t="shared" si="230"/>
        <v>0.20639044553493746</v>
      </c>
      <c r="K221" s="144">
        <f t="shared" si="230"/>
        <v>0.21745763983484986</v>
      </c>
      <c r="L221" s="144">
        <f t="shared" si="230"/>
        <v>7.1266764887923953E-2</v>
      </c>
      <c r="M221" s="144">
        <f t="shared" si="230"/>
        <v>0.17478678321608027</v>
      </c>
      <c r="N221" s="144">
        <f t="shared" si="230"/>
        <v>8.6719485409475994E-2</v>
      </c>
      <c r="O221" s="144">
        <f t="shared" si="230"/>
        <v>5.6265685734096307E-2</v>
      </c>
      <c r="P221" s="144">
        <f t="shared" si="230"/>
        <v>1.7792365863878525E-2</v>
      </c>
      <c r="Q221" s="144">
        <f t="shared" si="230"/>
        <v>0.17931847187952013</v>
      </c>
      <c r="R221" s="144">
        <f t="shared" si="230"/>
        <v>8.1397152275899678E-2</v>
      </c>
      <c r="S221" s="144">
        <f t="shared" si="230"/>
        <v>0.14759083445372595</v>
      </c>
      <c r="T221" s="144">
        <f t="shared" si="230"/>
        <v>0.18250358945838296</v>
      </c>
      <c r="U221" s="144">
        <f t="shared" si="230"/>
        <v>0.22959868715500523</v>
      </c>
      <c r="V221" s="144">
        <f t="shared" si="230"/>
        <v>0.17190769966849093</v>
      </c>
      <c r="W221" s="144">
        <f t="shared" si="230"/>
        <v>0.20777882909629536</v>
      </c>
      <c r="X221" s="144">
        <f t="shared" si="230"/>
        <v>0.1951736073243289</v>
      </c>
      <c r="Y221" s="144">
        <f t="shared" si="230"/>
        <v>0.16517372089208834</v>
      </c>
      <c r="Z221" s="144">
        <f t="shared" si="230"/>
        <v>0.20807689807387378</v>
      </c>
      <c r="AA221" s="144">
        <f t="shared" si="230"/>
        <v>0.18480204278077556</v>
      </c>
      <c r="AB221" s="144">
        <f t="shared" si="230"/>
        <v>0.16827075106236919</v>
      </c>
      <c r="AC221" s="144">
        <f t="shared" si="230"/>
        <v>0.21267421609744228</v>
      </c>
      <c r="AD221" s="144">
        <f t="shared" si="230"/>
        <v>0.18021661809342662</v>
      </c>
      <c r="AE221" s="144">
        <f t="shared" si="230"/>
        <v>0.22634490259052331</v>
      </c>
      <c r="AF221" s="144">
        <f t="shared" si="230"/>
        <v>0.14643244790168417</v>
      </c>
      <c r="AG221" s="144">
        <f t="shared" si="230"/>
        <v>0.21194410935175734</v>
      </c>
      <c r="AH221" s="144">
        <f t="shared" ref="AH221:BM221" si="231">AH219/AH166</f>
        <v>0.21249317723667535</v>
      </c>
      <c r="AI221" s="144">
        <f t="shared" si="231"/>
        <v>0.1829999436868851</v>
      </c>
      <c r="AJ221" s="144">
        <f t="shared" si="231"/>
        <v>0.19322502255240059</v>
      </c>
      <c r="AK221" s="144">
        <f t="shared" si="231"/>
        <v>0.19403138567473088</v>
      </c>
      <c r="AL221" s="144">
        <f t="shared" si="231"/>
        <v>0.18189877826402867</v>
      </c>
      <c r="AM221" s="144">
        <f t="shared" si="231"/>
        <v>0.18265639021566074</v>
      </c>
      <c r="AN221" s="144">
        <f t="shared" si="231"/>
        <v>0.16738139700961313</v>
      </c>
      <c r="AO221" s="144">
        <f t="shared" si="231"/>
        <v>0.21358935029900808</v>
      </c>
      <c r="AP221" s="144">
        <f t="shared" si="231"/>
        <v>0.20271191382943257</v>
      </c>
      <c r="AQ221" s="144">
        <f t="shared" si="231"/>
        <v>0.17993201617921592</v>
      </c>
      <c r="AR221" s="144">
        <f t="shared" si="231"/>
        <v>0.22470804188056714</v>
      </c>
      <c r="AS221" s="144">
        <f t="shared" si="231"/>
        <v>0.20569358585659725</v>
      </c>
      <c r="AT221" s="144">
        <f t="shared" si="231"/>
        <v>0.2006014762332268</v>
      </c>
      <c r="AU221" s="144">
        <f t="shared" si="231"/>
        <v>0.20176477557570807</v>
      </c>
      <c r="AV221" s="144">
        <f t="shared" si="231"/>
        <v>0.1850890217207164</v>
      </c>
      <c r="AW221" s="144">
        <f t="shared" si="231"/>
        <v>0.1870706593764761</v>
      </c>
      <c r="AX221" s="144">
        <f t="shared" si="231"/>
        <v>0.20027632251129318</v>
      </c>
      <c r="AY221" s="144">
        <f t="shared" si="231"/>
        <v>0.21074037282189834</v>
      </c>
      <c r="AZ221" s="144">
        <f t="shared" si="231"/>
        <v>0.20610419675755601</v>
      </c>
      <c r="BA221" s="144">
        <f t="shared" si="231"/>
        <v>0.21929998224122216</v>
      </c>
      <c r="BB221" s="144">
        <f t="shared" si="231"/>
        <v>8.4522676648243422E-2</v>
      </c>
      <c r="BC221" s="144">
        <f t="shared" si="231"/>
        <v>0.12050036952252237</v>
      </c>
      <c r="BD221" s="144">
        <f t="shared" si="231"/>
        <v>0.10450808114285022</v>
      </c>
      <c r="BE221" s="144">
        <f t="shared" si="231"/>
        <v>0.11114622137342114</v>
      </c>
      <c r="BF221" s="144">
        <f t="shared" si="231"/>
        <v>0.1108316885714183</v>
      </c>
      <c r="BG221" s="144">
        <f t="shared" si="231"/>
        <v>0.11292511680590553</v>
      </c>
      <c r="BH221" s="144">
        <f t="shared" si="231"/>
        <v>0.16996977265718294</v>
      </c>
      <c r="BI221" s="144">
        <f t="shared" si="231"/>
        <v>0.19523869130031918</v>
      </c>
      <c r="BJ221" s="144">
        <f t="shared" si="231"/>
        <v>0.17572320463909144</v>
      </c>
      <c r="BK221" s="144">
        <f t="shared" si="231"/>
        <v>0.19825731335412017</v>
      </c>
      <c r="BL221" s="144">
        <f t="shared" si="231"/>
        <v>0.17267273360229465</v>
      </c>
      <c r="BM221" s="144">
        <f t="shared" si="231"/>
        <v>0.25872150703593272</v>
      </c>
      <c r="BN221" s="144">
        <f t="shared" ref="BN221:CS221" si="232">BN219/BN166</f>
        <v>8.9917858261162803E-2</v>
      </c>
      <c r="BO221" s="144">
        <f t="shared" si="232"/>
        <v>0.1401314964234712</v>
      </c>
      <c r="BP221" s="144">
        <f t="shared" si="232"/>
        <v>0.21238202706630346</v>
      </c>
      <c r="BQ221" s="144">
        <f t="shared" si="232"/>
        <v>0.28407196004655322</v>
      </c>
      <c r="BR221" s="144">
        <f t="shared" si="232"/>
        <v>0.28990012033870161</v>
      </c>
      <c r="BS221" s="144">
        <f t="shared" si="232"/>
        <v>0.29533791423849698</v>
      </c>
      <c r="BT221" s="144">
        <f t="shared" si="232"/>
        <v>0.1973897935650899</v>
      </c>
      <c r="BU221" s="144">
        <f t="shared" si="232"/>
        <v>0.23086566001325323</v>
      </c>
      <c r="BV221" s="144">
        <f t="shared" si="232"/>
        <v>0.23292071654227212</v>
      </c>
      <c r="BW221" s="144">
        <f t="shared" si="232"/>
        <v>0.30363116282894026</v>
      </c>
      <c r="BX221" s="144">
        <f t="shared" si="232"/>
        <v>0.26763929499838179</v>
      </c>
      <c r="BY221" s="144">
        <f t="shared" si="232"/>
        <v>0.181826664914578</v>
      </c>
      <c r="BZ221" s="144">
        <f t="shared" si="232"/>
        <v>0.27488258922417524</v>
      </c>
      <c r="CA221" s="144">
        <f t="shared" si="232"/>
        <v>0.57277089260536918</v>
      </c>
      <c r="CB221" s="144">
        <f t="shared" si="232"/>
        <v>0.28349488661627392</v>
      </c>
      <c r="CC221" s="144">
        <f t="shared" si="232"/>
        <v>9.2402365540454515E-2</v>
      </c>
      <c r="CD221" s="144">
        <f t="shared" si="232"/>
        <v>0.2130062897928125</v>
      </c>
      <c r="CE221" s="144">
        <f t="shared" si="232"/>
        <v>0.10900426822512675</v>
      </c>
      <c r="CF221" s="144">
        <f t="shared" si="232"/>
        <v>0.10774717811531999</v>
      </c>
      <c r="CG221" s="144">
        <f t="shared" si="232"/>
        <v>0.12316595439957892</v>
      </c>
      <c r="CH221" s="144">
        <f t="shared" si="232"/>
        <v>0.13524663118237473</v>
      </c>
      <c r="CI221" s="144">
        <f t="shared" si="232"/>
        <v>0.11003828227907753</v>
      </c>
      <c r="CJ221" s="144">
        <f t="shared" si="232"/>
        <v>0.12070632110833282</v>
      </c>
      <c r="CK221" s="144">
        <f t="shared" si="232"/>
        <v>0.14712333345371956</v>
      </c>
      <c r="CL221" s="144">
        <f t="shared" si="232"/>
        <v>0.11813338371149003</v>
      </c>
      <c r="CM221" s="144">
        <f t="shared" si="232"/>
        <v>0.13893328524785031</v>
      </c>
      <c r="CN221" s="144">
        <f t="shared" si="232"/>
        <v>0.29762368645985215</v>
      </c>
      <c r="CO221" s="144">
        <f t="shared" si="232"/>
        <v>0.20717628801986343</v>
      </c>
      <c r="CP221" s="144">
        <f t="shared" si="232"/>
        <v>0.1546924043400307</v>
      </c>
      <c r="CQ221" s="144">
        <f t="shared" si="232"/>
        <v>0.14553516774076733</v>
      </c>
      <c r="CR221" s="144">
        <f t="shared" si="232"/>
        <v>0.12430322612069945</v>
      </c>
      <c r="CS221" s="144">
        <f t="shared" si="232"/>
        <v>0.1329767187061057</v>
      </c>
      <c r="CT221" s="144">
        <f t="shared" ref="CT221:DY221" si="233">CT219/CT166</f>
        <v>0.15974298117398503</v>
      </c>
      <c r="CU221" s="144">
        <f t="shared" si="233"/>
        <v>0.1425138447798561</v>
      </c>
      <c r="CV221" s="144">
        <f t="shared" si="233"/>
        <v>0.13622477463836652</v>
      </c>
      <c r="CW221" s="144">
        <f t="shared" si="233"/>
        <v>0.14315574065882505</v>
      </c>
      <c r="CX221" s="144">
        <f t="shared" si="233"/>
        <v>0.16388807939096361</v>
      </c>
      <c r="CY221" s="144">
        <f t="shared" si="233"/>
        <v>0.28743649025182466</v>
      </c>
      <c r="CZ221" s="144">
        <f t="shared" si="233"/>
        <v>8.598788064557962E-2</v>
      </c>
      <c r="DA221" s="144">
        <f t="shared" si="233"/>
        <v>0.14877207062336992</v>
      </c>
      <c r="DB221" s="144">
        <f t="shared" si="233"/>
        <v>0.1440125831661789</v>
      </c>
      <c r="DC221" s="144">
        <f t="shared" si="233"/>
        <v>0.12080877605887096</v>
      </c>
      <c r="DD221" s="144">
        <f t="shared" si="233"/>
        <v>0.13493102065952278</v>
      </c>
      <c r="DE221" s="144">
        <f t="shared" si="233"/>
        <v>0.12680874947804766</v>
      </c>
      <c r="DF221" s="144">
        <f t="shared" si="233"/>
        <v>0.17647100960305556</v>
      </c>
      <c r="DG221" s="144">
        <f t="shared" si="233"/>
        <v>0.29145729148823085</v>
      </c>
      <c r="DH221" s="144">
        <f t="shared" si="233"/>
        <v>8.0262698281380315E-2</v>
      </c>
      <c r="DI221" s="144">
        <f t="shared" si="233"/>
        <v>0.18371832872736221</v>
      </c>
      <c r="DJ221" s="144">
        <f t="shared" si="233"/>
        <v>0.16331649245345334</v>
      </c>
      <c r="DK221" s="144">
        <f t="shared" si="233"/>
        <v>0.13254690888937443</v>
      </c>
      <c r="DL221" s="144">
        <f t="shared" si="233"/>
        <v>0.11065359343892479</v>
      </c>
      <c r="DM221" s="144">
        <f t="shared" si="233"/>
        <v>0.18611785098286152</v>
      </c>
      <c r="DN221" s="144">
        <f t="shared" si="233"/>
        <v>0.17887630007032163</v>
      </c>
      <c r="DO221" s="144">
        <f t="shared" si="233"/>
        <v>9.0634912245196958E-2</v>
      </c>
      <c r="DP221" s="144">
        <f t="shared" si="233"/>
        <v>9.5350209080516224E-2</v>
      </c>
      <c r="DQ221" s="144">
        <f t="shared" si="233"/>
        <v>0.17182020401109097</v>
      </c>
      <c r="DR221" s="144">
        <f t="shared" si="233"/>
        <v>9.4768650554289971E-2</v>
      </c>
      <c r="DS221" s="144">
        <f t="shared" si="233"/>
        <v>0.17007284711868237</v>
      </c>
      <c r="DT221" s="144">
        <f t="shared" si="233"/>
        <v>0.25269328942325181</v>
      </c>
      <c r="DU221" s="144">
        <f t="shared" si="233"/>
        <v>0.11928675300339824</v>
      </c>
      <c r="DV221" s="144">
        <f t="shared" si="233"/>
        <v>0.19569156991247613</v>
      </c>
      <c r="DW221" s="144">
        <f t="shared" si="233"/>
        <v>8.8502792227330748E-2</v>
      </c>
      <c r="DX221" s="144">
        <f t="shared" si="233"/>
        <v>0.16052381218612091</v>
      </c>
      <c r="DY221" s="144">
        <f t="shared" si="233"/>
        <v>0.2363029808147909</v>
      </c>
      <c r="DZ221" s="144">
        <f t="shared" ref="DZ221:EO221" si="234">DZ219/DZ166</f>
        <v>0.14745762974039756</v>
      </c>
      <c r="EA221" s="144">
        <f t="shared" si="234"/>
        <v>0.10488362664331698</v>
      </c>
      <c r="EB221" s="144">
        <f t="shared" si="234"/>
        <v>0.17932192336289132</v>
      </c>
      <c r="EC221" s="144">
        <f t="shared" si="234"/>
        <v>0.10285871399490966</v>
      </c>
      <c r="ED221" s="144">
        <f t="shared" si="234"/>
        <v>0.15993549005545654</v>
      </c>
      <c r="EE221" s="144">
        <f t="shared" si="234"/>
        <v>0.30183783720393875</v>
      </c>
      <c r="EF221" s="144">
        <f t="shared" si="234"/>
        <v>0.13391222880953299</v>
      </c>
      <c r="EG221" s="144">
        <f t="shared" si="234"/>
        <v>0.17862721929042788</v>
      </c>
      <c r="EH221" s="144">
        <f t="shared" si="234"/>
        <v>0.31360269413503877</v>
      </c>
      <c r="EI221" s="144">
        <f t="shared" si="234"/>
        <v>0.13023613385053726</v>
      </c>
      <c r="EJ221" s="144">
        <f t="shared" si="234"/>
        <v>0.15902650325340731</v>
      </c>
      <c r="EK221" s="144">
        <f t="shared" si="234"/>
        <v>7.0280128764934321E-2</v>
      </c>
      <c r="EL221" s="144">
        <f t="shared" si="234"/>
        <v>0.23470526771834144</v>
      </c>
      <c r="EM221" s="144">
        <f t="shared" si="234"/>
        <v>9.744173336561468E-2</v>
      </c>
      <c r="EN221" s="144">
        <f t="shared" si="234"/>
        <v>0.16249627988747775</v>
      </c>
      <c r="EO221" s="144">
        <f t="shared" si="234"/>
        <v>0.12285160129757748</v>
      </c>
      <c r="EP221" s="144">
        <v>0</v>
      </c>
      <c r="EQ221" s="144">
        <f t="shared" ref="EQ221:HB221" si="235">EQ219/EQ166</f>
        <v>0.10492430982086302</v>
      </c>
      <c r="ER221" s="144">
        <f t="shared" si="235"/>
        <v>0.21304258639447657</v>
      </c>
      <c r="ES221" s="144">
        <f t="shared" si="235"/>
        <v>0.1808326328070676</v>
      </c>
      <c r="ET221" s="144">
        <f t="shared" si="235"/>
        <v>0.18080036551161791</v>
      </c>
      <c r="EU221" s="144">
        <f t="shared" si="235"/>
        <v>0.16641454519996149</v>
      </c>
      <c r="EV221" s="144">
        <f t="shared" si="235"/>
        <v>0.24718381868271164</v>
      </c>
      <c r="EW221" s="144">
        <f t="shared" si="235"/>
        <v>0.15613751068314971</v>
      </c>
      <c r="EX221" s="144">
        <f t="shared" si="235"/>
        <v>0.12291728010830202</v>
      </c>
      <c r="EY221" s="144">
        <f t="shared" si="235"/>
        <v>0.16322947331669396</v>
      </c>
      <c r="EZ221" s="144">
        <f t="shared" si="235"/>
        <v>0.13685872830482129</v>
      </c>
      <c r="FA221" s="144">
        <f t="shared" si="235"/>
        <v>0.38222685291796343</v>
      </c>
      <c r="FB221" s="144">
        <f t="shared" si="235"/>
        <v>0.27390197248771297</v>
      </c>
      <c r="FC221" s="144">
        <f t="shared" si="235"/>
        <v>0.16645922273872596</v>
      </c>
      <c r="FD221" s="144">
        <f t="shared" si="235"/>
        <v>0.27747670250896056</v>
      </c>
      <c r="FE221" s="144">
        <f t="shared" si="235"/>
        <v>0.22609556956851362</v>
      </c>
      <c r="FF221" s="144">
        <f t="shared" si="235"/>
        <v>0.12817935904054908</v>
      </c>
      <c r="FG221" s="144">
        <f t="shared" si="235"/>
        <v>3.6452104344367992E-2</v>
      </c>
      <c r="FH221" s="144">
        <f t="shared" si="235"/>
        <v>0.12842642129522772</v>
      </c>
      <c r="FI221" s="144">
        <f t="shared" si="235"/>
        <v>0.2063774084793541</v>
      </c>
      <c r="FJ221" s="144">
        <f t="shared" si="235"/>
        <v>0.17126257680352608</v>
      </c>
      <c r="FK221" s="144">
        <f t="shared" si="235"/>
        <v>0.21035231510967703</v>
      </c>
      <c r="FL221" s="144">
        <f t="shared" si="235"/>
        <v>0.16891825819756978</v>
      </c>
      <c r="FM221" s="144">
        <f t="shared" si="235"/>
        <v>0.17912382927134143</v>
      </c>
      <c r="FN221" s="144">
        <f t="shared" si="235"/>
        <v>0.20040814106242072</v>
      </c>
      <c r="FO221" s="144">
        <f t="shared" si="235"/>
        <v>0.17876297889658843</v>
      </c>
      <c r="FP221" s="144">
        <f t="shared" si="235"/>
        <v>0.15825456833894591</v>
      </c>
      <c r="FQ221" s="144">
        <f t="shared" si="235"/>
        <v>0.19765206295735466</v>
      </c>
      <c r="FR221" s="144">
        <f t="shared" si="235"/>
        <v>0.19612884857596999</v>
      </c>
      <c r="FS221" s="144">
        <f t="shared" si="235"/>
        <v>0.13078943665639747</v>
      </c>
      <c r="FT221" s="144">
        <f t="shared" si="235"/>
        <v>5.3293145036487591E-2</v>
      </c>
      <c r="FU221" s="144">
        <f t="shared" si="235"/>
        <v>0.19126464535766813</v>
      </c>
      <c r="FV221" s="144">
        <f t="shared" si="235"/>
        <v>5.7182868382965567E-2</v>
      </c>
      <c r="FW221" s="144">
        <f t="shared" si="235"/>
        <v>0.15308497780875693</v>
      </c>
      <c r="FX221" s="144">
        <f t="shared" si="235"/>
        <v>0.10964251158367329</v>
      </c>
      <c r="FY221" s="144">
        <f t="shared" si="235"/>
        <v>9.785292421897214E-2</v>
      </c>
      <c r="FZ221" s="144">
        <f t="shared" si="235"/>
        <v>0.27127023472973777</v>
      </c>
      <c r="GA221" s="144">
        <f t="shared" si="235"/>
        <v>0.19192697862270497</v>
      </c>
      <c r="GB221" s="144">
        <f t="shared" si="235"/>
        <v>0.16018856202396375</v>
      </c>
      <c r="GC221" s="144">
        <f t="shared" si="235"/>
        <v>0.16331649245345334</v>
      </c>
      <c r="GD221" s="144">
        <f t="shared" si="235"/>
        <v>0.10269997120814163</v>
      </c>
      <c r="GE221" s="144">
        <f t="shared" si="235"/>
        <v>0.15598943499529749</v>
      </c>
      <c r="GF221" s="144">
        <f t="shared" si="235"/>
        <v>0.15160847211781242</v>
      </c>
      <c r="GG221" s="144">
        <f t="shared" si="235"/>
        <v>3.5604520841825547E-2</v>
      </c>
      <c r="GH221" s="144">
        <f t="shared" si="235"/>
        <v>0.15383372012096919</v>
      </c>
      <c r="GI221" s="144">
        <f t="shared" si="235"/>
        <v>0.23775620866336172</v>
      </c>
      <c r="GJ221" s="144">
        <f t="shared" si="235"/>
        <v>0.14004779147468099</v>
      </c>
      <c r="GK221" s="144">
        <f t="shared" si="235"/>
        <v>0.24351542295203377</v>
      </c>
      <c r="GL221" s="144">
        <f t="shared" si="235"/>
        <v>0.10800849949833355</v>
      </c>
      <c r="GM221" s="144">
        <f t="shared" si="235"/>
        <v>0.18298808157668373</v>
      </c>
      <c r="GN221" s="144">
        <f t="shared" si="235"/>
        <v>0.17392300641613198</v>
      </c>
      <c r="GO221" s="144">
        <f t="shared" si="235"/>
        <v>0.32440738174980599</v>
      </c>
      <c r="GP221" s="144">
        <f t="shared" si="235"/>
        <v>0.13829530544049665</v>
      </c>
      <c r="GQ221" s="144">
        <f t="shared" si="235"/>
        <v>0.14722313531558995</v>
      </c>
      <c r="GR221" s="144">
        <f t="shared" si="235"/>
        <v>9.8301067023889424E-2</v>
      </c>
      <c r="GS221" s="144">
        <f t="shared" si="235"/>
        <v>0.11146632774969806</v>
      </c>
      <c r="GT221" s="144">
        <f t="shared" si="235"/>
        <v>0.15175704236381002</v>
      </c>
      <c r="GU221" s="144">
        <f t="shared" si="235"/>
        <v>0.18019921866304789</v>
      </c>
      <c r="GV221" s="144">
        <f t="shared" si="235"/>
        <v>0.20527533088848737</v>
      </c>
      <c r="GW221" s="144">
        <f t="shared" si="235"/>
        <v>0.22948199996031704</v>
      </c>
      <c r="GX221" s="144">
        <f t="shared" si="235"/>
        <v>7.3902899660687568E-2</v>
      </c>
      <c r="GY221" s="144">
        <f t="shared" si="235"/>
        <v>9.8778340723586447E-2</v>
      </c>
      <c r="GZ221" s="144">
        <f t="shared" si="235"/>
        <v>0.13794829751057747</v>
      </c>
      <c r="HA221" s="144">
        <f t="shared" si="235"/>
        <v>0.12836089947253154</v>
      </c>
      <c r="HB221" s="144">
        <f t="shared" si="235"/>
        <v>0.19361523572443753</v>
      </c>
      <c r="HC221" s="144">
        <f t="shared" ref="HC221:JN221" si="236">HC219/HC166</f>
        <v>0.14338804473115521</v>
      </c>
      <c r="HD221" s="144">
        <f t="shared" si="236"/>
        <v>0.24891950577778701</v>
      </c>
      <c r="HE221" s="144">
        <f t="shared" si="236"/>
        <v>0.11288091059783588</v>
      </c>
      <c r="HF221" s="144">
        <f t="shared" si="236"/>
        <v>8.8086270240551032E-2</v>
      </c>
      <c r="HG221" s="144">
        <f t="shared" si="236"/>
        <v>0.13371103969041909</v>
      </c>
      <c r="HH221" s="144">
        <f t="shared" si="236"/>
        <v>0.19267371550016346</v>
      </c>
      <c r="HI221" s="144">
        <f t="shared" si="236"/>
        <v>0.31585196446968411</v>
      </c>
      <c r="HJ221" s="144">
        <f t="shared" si="236"/>
        <v>0.22226516964808637</v>
      </c>
      <c r="HK221" s="144">
        <f t="shared" si="236"/>
        <v>0.18494079049587325</v>
      </c>
      <c r="HL221" s="144">
        <f t="shared" si="236"/>
        <v>0.19451502457727696</v>
      </c>
      <c r="HM221" s="144">
        <f t="shared" si="236"/>
        <v>0.27622693065736004</v>
      </c>
      <c r="HN221" s="144">
        <f t="shared" si="236"/>
        <v>0.2412561571871166</v>
      </c>
      <c r="HO221" s="144">
        <f t="shared" si="236"/>
        <v>0.22165470923335776</v>
      </c>
      <c r="HP221" s="144">
        <f t="shared" si="236"/>
        <v>0.24366064287704101</v>
      </c>
      <c r="HQ221" s="144">
        <f t="shared" si="236"/>
        <v>0.26400496859695954</v>
      </c>
      <c r="HR221" s="144">
        <f t="shared" si="236"/>
        <v>0.24981429987118967</v>
      </c>
      <c r="HS221" s="144">
        <f t="shared" si="236"/>
        <v>0.24644311670426028</v>
      </c>
      <c r="HT221" s="144">
        <f t="shared" si="236"/>
        <v>0.26274204007986118</v>
      </c>
      <c r="HU221" s="144">
        <f t="shared" si="236"/>
        <v>0.252251518055635</v>
      </c>
      <c r="HV221" s="144">
        <f t="shared" si="236"/>
        <v>0.33489078931576183</v>
      </c>
      <c r="HW221" s="144">
        <f t="shared" si="236"/>
        <v>0.30360482331788674</v>
      </c>
      <c r="HX221" s="144">
        <f t="shared" si="236"/>
        <v>0.23335863166385343</v>
      </c>
      <c r="HY221" s="144">
        <f t="shared" si="236"/>
        <v>0.40959566413710069</v>
      </c>
      <c r="HZ221" s="144">
        <f t="shared" si="236"/>
        <v>0.24742787696875279</v>
      </c>
      <c r="IA221" s="144">
        <f t="shared" si="236"/>
        <v>0.26990047579807913</v>
      </c>
      <c r="IB221" s="144">
        <f t="shared" si="236"/>
        <v>0.36191921708646019</v>
      </c>
      <c r="IC221" s="144">
        <f t="shared" si="236"/>
        <v>0.2458802588034377</v>
      </c>
      <c r="ID221" s="144">
        <f t="shared" si="236"/>
        <v>0.15846268751773132</v>
      </c>
      <c r="IE221" s="144">
        <f t="shared" si="236"/>
        <v>0.24181344376433708</v>
      </c>
      <c r="IF221" s="144">
        <f t="shared" si="236"/>
        <v>0.17160337957504659</v>
      </c>
      <c r="IG221" s="144">
        <f t="shared" si="236"/>
        <v>0.17726804573623112</v>
      </c>
      <c r="IH221" s="144">
        <f t="shared" si="236"/>
        <v>0.10302603322341565</v>
      </c>
      <c r="II221" s="144">
        <f t="shared" si="236"/>
        <v>0.33192045418922239</v>
      </c>
      <c r="IJ221" s="144">
        <f t="shared" si="236"/>
        <v>0.21651403169752445</v>
      </c>
      <c r="IK221" s="144">
        <f t="shared" si="236"/>
        <v>0.19524936580193594</v>
      </c>
      <c r="IL221" s="144">
        <f t="shared" si="236"/>
        <v>0.22097376676074257</v>
      </c>
      <c r="IM221" s="144">
        <f t="shared" si="236"/>
        <v>0.18693718777489932</v>
      </c>
      <c r="IN221" s="144">
        <f t="shared" si="236"/>
        <v>0.20753402597776774</v>
      </c>
      <c r="IO221" s="144">
        <f t="shared" si="236"/>
        <v>0.15202764174418509</v>
      </c>
      <c r="IP221" s="144">
        <f t="shared" si="236"/>
        <v>0.18391657433408951</v>
      </c>
      <c r="IQ221" s="144">
        <f t="shared" si="236"/>
        <v>0.1953875007123651</v>
      </c>
      <c r="IR221" s="144">
        <f t="shared" si="236"/>
        <v>0.16364360881287146</v>
      </c>
      <c r="IS221" s="144">
        <f t="shared" si="236"/>
        <v>0.17037806760094723</v>
      </c>
      <c r="IT221" s="144">
        <f t="shared" si="236"/>
        <v>0.21379995396486806</v>
      </c>
      <c r="IU221" s="144">
        <f t="shared" si="236"/>
        <v>0.17114669942642849</v>
      </c>
      <c r="IV221" s="144">
        <f t="shared" si="236"/>
        <v>0.26521123364793381</v>
      </c>
      <c r="IW221" s="144">
        <f t="shared" si="236"/>
        <v>0.14248423614456343</v>
      </c>
      <c r="IX221" s="144">
        <f t="shared" si="236"/>
        <v>8.0568284488495262E-2</v>
      </c>
      <c r="IY221" s="144">
        <f t="shared" si="236"/>
        <v>0.1219030977887675</v>
      </c>
      <c r="IZ221" s="144">
        <f t="shared" si="236"/>
        <v>0.16508371269161351</v>
      </c>
      <c r="JA221" s="144">
        <f t="shared" si="236"/>
        <v>0.18848732581100031</v>
      </c>
      <c r="JB221" s="144">
        <f t="shared" si="236"/>
        <v>0.191361210711401</v>
      </c>
      <c r="JC221" s="144">
        <f t="shared" si="236"/>
        <v>0.12379121480025211</v>
      </c>
      <c r="JD221" s="144">
        <f t="shared" si="236"/>
        <v>0.19067930982019618</v>
      </c>
      <c r="JE221" s="144">
        <f t="shared" si="236"/>
        <v>0.2318098435675561</v>
      </c>
      <c r="JF221" s="144">
        <f t="shared" si="236"/>
        <v>0.21192914322486087</v>
      </c>
      <c r="JG221" s="144">
        <f t="shared" si="236"/>
        <v>0.20585740812063441</v>
      </c>
      <c r="JH221" s="144">
        <f t="shared" si="236"/>
        <v>0.19668687851335143</v>
      </c>
      <c r="JI221" s="144">
        <f t="shared" si="236"/>
        <v>0.21043380005149756</v>
      </c>
      <c r="JJ221" s="144">
        <f t="shared" si="236"/>
        <v>0.22049438239368369</v>
      </c>
      <c r="JK221" s="144">
        <f t="shared" si="236"/>
        <v>0.21001917083013469</v>
      </c>
      <c r="JL221" s="144">
        <f t="shared" si="236"/>
        <v>0.30411018464727091</v>
      </c>
      <c r="JM221" s="144">
        <f t="shared" si="236"/>
        <v>0.2439505351741344</v>
      </c>
      <c r="JN221" s="144">
        <f t="shared" si="236"/>
        <v>0.21216436848174594</v>
      </c>
      <c r="JO221" s="144">
        <f t="shared" ref="JO221:LZ221" si="237">JO219/JO166</f>
        <v>0.22361039928844939</v>
      </c>
      <c r="JP221" s="144">
        <f t="shared" si="237"/>
        <v>0.24907389110580422</v>
      </c>
      <c r="JQ221" s="144">
        <f t="shared" si="237"/>
        <v>0.20537043920255593</v>
      </c>
      <c r="JR221" s="144">
        <f t="shared" si="237"/>
        <v>0.22419097858263057</v>
      </c>
      <c r="JS221" s="144">
        <f t="shared" si="237"/>
        <v>0.23497873743352926</v>
      </c>
      <c r="JT221" s="144">
        <f t="shared" si="237"/>
        <v>0.2088461252279693</v>
      </c>
      <c r="JU221" s="144">
        <f t="shared" si="237"/>
        <v>0.19887885706475034</v>
      </c>
      <c r="JV221" s="144">
        <f t="shared" si="237"/>
        <v>0.21251028324456606</v>
      </c>
      <c r="JW221" s="144">
        <f t="shared" si="237"/>
        <v>0.20249162749343905</v>
      </c>
      <c r="JX221" s="144">
        <f t="shared" si="237"/>
        <v>0.34676489840059194</v>
      </c>
      <c r="JY221" s="144">
        <f t="shared" si="237"/>
        <v>0.21373896554258148</v>
      </c>
      <c r="JZ221" s="144">
        <f t="shared" si="237"/>
        <v>0.23255526512151689</v>
      </c>
      <c r="KA221" s="144">
        <f t="shared" si="237"/>
        <v>0.10796218425905149</v>
      </c>
      <c r="KB221" s="144">
        <f t="shared" si="237"/>
        <v>0.22002431341740358</v>
      </c>
      <c r="KC221" s="144">
        <f t="shared" si="237"/>
        <v>0.20121823881730774</v>
      </c>
      <c r="KD221" s="144">
        <f t="shared" si="237"/>
        <v>9.5530961060534492E-2</v>
      </c>
      <c r="KE221" s="144">
        <f t="shared" si="237"/>
        <v>0.16285803397382345</v>
      </c>
      <c r="KF221" s="144">
        <f t="shared" si="237"/>
        <v>0.38463175195120702</v>
      </c>
      <c r="KG221" s="144">
        <f t="shared" si="237"/>
        <v>0.17147769354868278</v>
      </c>
      <c r="KH221" s="144">
        <f t="shared" si="237"/>
        <v>0.21677721168318806</v>
      </c>
      <c r="KI221" s="144">
        <f t="shared" si="237"/>
        <v>0.16972575516182362</v>
      </c>
      <c r="KJ221" s="144">
        <f t="shared" si="237"/>
        <v>0.12018605217785613</v>
      </c>
      <c r="KK221" s="144">
        <f t="shared" si="237"/>
        <v>6.023633035671605E-2</v>
      </c>
      <c r="KL221" s="144">
        <f t="shared" si="237"/>
        <v>0.16159148848340149</v>
      </c>
      <c r="KM221" s="144">
        <f t="shared" si="237"/>
        <v>0.31084403897181934</v>
      </c>
      <c r="KN221" s="144">
        <f t="shared" si="237"/>
        <v>0.13308839940254433</v>
      </c>
      <c r="KO221" s="144">
        <f t="shared" si="237"/>
        <v>0.19361523572443753</v>
      </c>
      <c r="KP221" s="144">
        <f t="shared" si="237"/>
        <v>0.10244726416864115</v>
      </c>
      <c r="KQ221" s="144">
        <f t="shared" si="237"/>
        <v>5.3527216734913514E-2</v>
      </c>
      <c r="KR221" s="144">
        <f t="shared" si="237"/>
        <v>0.22814477428122479</v>
      </c>
      <c r="KS221" s="144">
        <f t="shared" si="237"/>
        <v>0.18085859312578015</v>
      </c>
      <c r="KT221" s="144">
        <f t="shared" si="237"/>
        <v>0.15217133098390906</v>
      </c>
      <c r="KU221" s="144">
        <f t="shared" si="237"/>
        <v>0.19293414367351946</v>
      </c>
      <c r="KV221" s="144">
        <f t="shared" si="237"/>
        <v>0.15117483004471319</v>
      </c>
      <c r="KW221" s="144">
        <f t="shared" si="237"/>
        <v>0.1734542343846773</v>
      </c>
      <c r="KX221" s="144">
        <f t="shared" si="237"/>
        <v>0.26627400867265261</v>
      </c>
      <c r="KY221" s="144">
        <f t="shared" si="237"/>
        <v>0.2190876163117467</v>
      </c>
      <c r="KZ221" s="144">
        <f t="shared" si="237"/>
        <v>0.23095346176892489</v>
      </c>
      <c r="LA221" s="144">
        <f t="shared" si="237"/>
        <v>0.12637934911526014</v>
      </c>
      <c r="LB221" s="144">
        <f t="shared" si="237"/>
        <v>0.14163868877394764</v>
      </c>
      <c r="LC221" s="144">
        <f t="shared" si="237"/>
        <v>7.0849007723341989E-2</v>
      </c>
      <c r="LD221" s="144">
        <f t="shared" si="237"/>
        <v>0.12257606163255369</v>
      </c>
      <c r="LE221" s="144">
        <f t="shared" si="237"/>
        <v>0.141623776111301</v>
      </c>
      <c r="LF221" s="144">
        <f t="shared" si="237"/>
        <v>0.13275193055304479</v>
      </c>
      <c r="LG221" s="144">
        <f t="shared" si="237"/>
        <v>0.30922587726150547</v>
      </c>
      <c r="LH221" s="144">
        <f t="shared" si="237"/>
        <v>0.15423001970226055</v>
      </c>
      <c r="LI221" s="144">
        <f t="shared" si="237"/>
        <v>0.30934557683285402</v>
      </c>
      <c r="LJ221" s="144">
        <f t="shared" si="237"/>
        <v>0.1321611944199674</v>
      </c>
      <c r="LK221" s="144">
        <f t="shared" si="237"/>
        <v>0.2503173780207637</v>
      </c>
      <c r="LL221" s="144">
        <f t="shared" si="237"/>
        <v>5.3602315863328726E-2</v>
      </c>
      <c r="LM221" s="144">
        <f t="shared" si="237"/>
        <v>0.11967355784182894</v>
      </c>
      <c r="LN221" s="144">
        <f t="shared" si="237"/>
        <v>0.2180644142371867</v>
      </c>
      <c r="LO221" s="144">
        <f t="shared" si="237"/>
        <v>0.18891666246241012</v>
      </c>
      <c r="LP221" s="144">
        <f t="shared" si="237"/>
        <v>0.11432269155841386</v>
      </c>
      <c r="LQ221" s="144">
        <f t="shared" si="237"/>
        <v>0.33362232049237633</v>
      </c>
      <c r="LR221" s="144">
        <f t="shared" si="237"/>
        <v>0.27426707527634453</v>
      </c>
      <c r="LS221" s="144">
        <f t="shared" si="237"/>
        <v>0.14249012086934565</v>
      </c>
      <c r="LT221" s="144">
        <f t="shared" si="237"/>
        <v>0.29672927349014944</v>
      </c>
      <c r="LU221" s="144">
        <f t="shared" si="237"/>
        <v>0.19741316265065503</v>
      </c>
      <c r="LV221" s="144">
        <f t="shared" si="237"/>
        <v>0.14378972857764069</v>
      </c>
      <c r="LW221" s="144">
        <f t="shared" si="237"/>
        <v>0.19683518178088119</v>
      </c>
      <c r="LX221" s="144">
        <f t="shared" si="237"/>
        <v>8.7962919743462875E-2</v>
      </c>
      <c r="LY221" s="144">
        <f t="shared" si="237"/>
        <v>0.11775522347557055</v>
      </c>
      <c r="LZ221" s="144">
        <f t="shared" si="237"/>
        <v>0.1960446297180263</v>
      </c>
      <c r="MA221" s="144">
        <f t="shared" ref="MA221:OL221" si="238">MA219/MA166</f>
        <v>0.27783822361898963</v>
      </c>
      <c r="MB221" s="144">
        <f t="shared" si="238"/>
        <v>0.16252825250802966</v>
      </c>
      <c r="MC221" s="144">
        <f t="shared" si="238"/>
        <v>0.13540488345047008</v>
      </c>
      <c r="MD221" s="144">
        <f t="shared" si="238"/>
        <v>0.19939674093713561</v>
      </c>
      <c r="ME221" s="144">
        <f t="shared" si="238"/>
        <v>8.523437053110948E-2</v>
      </c>
      <c r="MF221" s="144">
        <f t="shared" si="238"/>
        <v>0.16339849123751421</v>
      </c>
      <c r="MG221" s="144">
        <f t="shared" si="238"/>
        <v>0.15823983560175534</v>
      </c>
      <c r="MH221" s="144">
        <f t="shared" si="238"/>
        <v>3.4652986481032419E-2</v>
      </c>
      <c r="MI221" s="144">
        <f t="shared" si="238"/>
        <v>1.1899447031614902E-2</v>
      </c>
      <c r="MJ221" s="144">
        <f t="shared" si="238"/>
        <v>7.3155326844269369E-2</v>
      </c>
      <c r="MK221" s="144">
        <f t="shared" si="238"/>
        <v>9.034064600597148E-3</v>
      </c>
      <c r="ML221" s="144">
        <f t="shared" si="238"/>
        <v>0.13364078932963583</v>
      </c>
      <c r="MM221" s="144">
        <f t="shared" si="238"/>
        <v>0.15380338264396293</v>
      </c>
      <c r="MN221" s="144">
        <f t="shared" si="238"/>
        <v>0.24598146769815821</v>
      </c>
      <c r="MO221" s="144">
        <f t="shared" si="238"/>
        <v>0.11536806849157322</v>
      </c>
      <c r="MP221" s="144">
        <f t="shared" si="238"/>
        <v>0.10240656724507836</v>
      </c>
      <c r="MQ221" s="144">
        <f t="shared" si="238"/>
        <v>0.17763864036213128</v>
      </c>
      <c r="MR221" s="144">
        <f t="shared" si="238"/>
        <v>0.13584114220847104</v>
      </c>
      <c r="MS221" s="144">
        <f t="shared" si="238"/>
        <v>0.11677339408336534</v>
      </c>
      <c r="MT221" s="144">
        <f t="shared" si="238"/>
        <v>0.12647507549456294</v>
      </c>
      <c r="MU221" s="144">
        <f t="shared" si="238"/>
        <v>9.430861431105178E-2</v>
      </c>
      <c r="MV221" s="144">
        <f t="shared" si="238"/>
        <v>0.12668241265508287</v>
      </c>
      <c r="MW221" s="144">
        <f t="shared" si="238"/>
        <v>0.17221881665199396</v>
      </c>
      <c r="MX221" s="144">
        <f t="shared" si="238"/>
        <v>0.13394590318965899</v>
      </c>
      <c r="MY221" s="144">
        <f t="shared" si="238"/>
        <v>0.11363339189685115</v>
      </c>
      <c r="MZ221" s="144">
        <f t="shared" si="238"/>
        <v>0.16050597795992586</v>
      </c>
      <c r="NA221" s="144">
        <f t="shared" si="238"/>
        <v>0.17761086970697557</v>
      </c>
      <c r="NB221" s="144">
        <f t="shared" si="238"/>
        <v>5.1329009761852874E-2</v>
      </c>
      <c r="NC221" s="144">
        <f t="shared" si="238"/>
        <v>0.13917833324659296</v>
      </c>
      <c r="ND221" s="144">
        <f t="shared" si="238"/>
        <v>0.30963579306986561</v>
      </c>
      <c r="NE221" s="144">
        <f t="shared" si="238"/>
        <v>0.1529877469171973</v>
      </c>
      <c r="NF221" s="144">
        <f t="shared" si="238"/>
        <v>9.9380496723304609E-2</v>
      </c>
      <c r="NG221" s="144">
        <f t="shared" si="238"/>
        <v>0.18152151420837256</v>
      </c>
      <c r="NH221" s="144">
        <f t="shared" si="238"/>
        <v>0.15696825913175255</v>
      </c>
      <c r="NI221" s="144">
        <f t="shared" si="238"/>
        <v>4.0919679820858597E-2</v>
      </c>
      <c r="NJ221" s="144">
        <f t="shared" si="238"/>
        <v>0.2038267448573618</v>
      </c>
      <c r="NK221" s="144">
        <f t="shared" si="238"/>
        <v>0.12528591251066504</v>
      </c>
      <c r="NL221" s="144">
        <f t="shared" si="238"/>
        <v>0.12984299482704234</v>
      </c>
      <c r="NM221" s="144">
        <f t="shared" si="238"/>
        <v>0.10484226485989856</v>
      </c>
      <c r="NN221" s="144">
        <f t="shared" si="238"/>
        <v>0.16530798654197956</v>
      </c>
      <c r="NO221" s="144">
        <f t="shared" si="238"/>
        <v>0.28769555659703622</v>
      </c>
      <c r="NP221" s="144">
        <f t="shared" si="238"/>
        <v>0.11588179434662971</v>
      </c>
      <c r="NQ221" s="144">
        <f t="shared" si="238"/>
        <v>0.22226460270064274</v>
      </c>
      <c r="NR221" s="144">
        <f t="shared" si="238"/>
        <v>0.24018361009073316</v>
      </c>
      <c r="NS221" s="144">
        <f t="shared" si="238"/>
        <v>0.19416089514103524</v>
      </c>
      <c r="NT221" s="144">
        <f t="shared" si="238"/>
        <v>0.37737646401862851</v>
      </c>
      <c r="NU221" s="144">
        <f t="shared" si="238"/>
        <v>9.1862100078164213E-2</v>
      </c>
      <c r="NV221" s="144">
        <f t="shared" si="238"/>
        <v>0.10298136340136389</v>
      </c>
      <c r="NW221" s="144">
        <f t="shared" si="238"/>
        <v>0.13254690888937443</v>
      </c>
      <c r="NX221" s="144">
        <f t="shared" si="238"/>
        <v>0.14017501189501649</v>
      </c>
      <c r="NY221" s="144">
        <f t="shared" si="238"/>
        <v>0.21415784606821262</v>
      </c>
      <c r="NZ221" s="144">
        <f t="shared" si="238"/>
        <v>0.18916281316636549</v>
      </c>
      <c r="OA221" s="144">
        <f t="shared" si="238"/>
        <v>9.9788929967463677E-2</v>
      </c>
      <c r="OB221" s="144">
        <f t="shared" si="238"/>
        <v>6.2740406926998143E-2</v>
      </c>
      <c r="OC221" s="144">
        <f t="shared" si="238"/>
        <v>9.8209979263130576E-2</v>
      </c>
      <c r="OD221" s="144">
        <f t="shared" si="238"/>
        <v>0.20021346521679401</v>
      </c>
      <c r="OE221" s="144">
        <f t="shared" si="238"/>
        <v>0.18627670385548092</v>
      </c>
      <c r="OF221" s="144">
        <f t="shared" si="238"/>
        <v>0.14498966900800239</v>
      </c>
      <c r="OG221" s="144">
        <f t="shared" si="238"/>
        <v>0.16148588906407649</v>
      </c>
      <c r="OH221" s="144">
        <f t="shared" si="238"/>
        <v>0.18115163993191505</v>
      </c>
      <c r="OI221" s="144">
        <f t="shared" si="238"/>
        <v>0.21199707305772236</v>
      </c>
      <c r="OJ221" s="144">
        <f t="shared" si="238"/>
        <v>0.17942835585127515</v>
      </c>
      <c r="OK221" s="144">
        <f t="shared" si="238"/>
        <v>0.19782244020707773</v>
      </c>
      <c r="OL221" s="144">
        <f t="shared" si="238"/>
        <v>0.14523348007100723</v>
      </c>
      <c r="OM221" s="144">
        <f t="shared" ref="OM221:OU221" si="239">OM219/OM166</f>
        <v>0.15157345744126982</v>
      </c>
      <c r="ON221" s="144">
        <f t="shared" si="239"/>
        <v>0.21942053203992554</v>
      </c>
      <c r="OO221" s="144">
        <f t="shared" si="239"/>
        <v>0.14957018071873435</v>
      </c>
      <c r="OP221" s="144">
        <f t="shared" si="239"/>
        <v>0.29725316424706832</v>
      </c>
      <c r="OQ221" s="144">
        <f t="shared" si="239"/>
        <v>0.22990262099116704</v>
      </c>
      <c r="OR221" s="144">
        <f t="shared" si="239"/>
        <v>0.23929743566555295</v>
      </c>
      <c r="OS221" s="144">
        <f t="shared" si="239"/>
        <v>0.14269351094579244</v>
      </c>
      <c r="OT221" s="144">
        <f t="shared" si="239"/>
        <v>0.15252903339177434</v>
      </c>
      <c r="OU221" s="144">
        <f t="shared" si="239"/>
        <v>0.19042949882581944</v>
      </c>
      <c r="OV221" s="176"/>
      <c r="OW221" s="198">
        <f>OW219/OW166</f>
        <v>0.17410205457210415</v>
      </c>
      <c r="OX221" s="6">
        <f t="shared" si="56"/>
        <v>8.7350201726966934E-7</v>
      </c>
      <c r="OY221" s="153"/>
      <c r="OZ221" s="6"/>
      <c r="PA221" s="146"/>
      <c r="PB221" s="146"/>
      <c r="PC221" s="146"/>
      <c r="PD221" s="146"/>
      <c r="PE221" s="146"/>
      <c r="PF221" s="146"/>
      <c r="PG221" s="146"/>
      <c r="PH221" s="146"/>
      <c r="PI221" s="146"/>
      <c r="PJ221" s="146"/>
      <c r="PK221" s="146"/>
      <c r="PL221" s="146"/>
      <c r="PM221" s="146"/>
      <c r="PN221" s="146"/>
      <c r="PO221" s="146"/>
      <c r="PP221" s="146"/>
      <c r="PQ221" s="146"/>
      <c r="PR221" s="146"/>
      <c r="PS221" s="146"/>
      <c r="PT221" s="146"/>
      <c r="PU221" s="146"/>
    </row>
    <row r="222" spans="1:437">
      <c r="A222" s="143" t="s">
        <v>1299</v>
      </c>
      <c r="B222" s="64">
        <f t="shared" ref="B222:BM222" si="240">B26+B30+B44</f>
        <v>128213</v>
      </c>
      <c r="C222" s="64">
        <f t="shared" si="240"/>
        <v>1782906</v>
      </c>
      <c r="D222" s="64">
        <f t="shared" si="240"/>
        <v>110040</v>
      </c>
      <c r="E222" s="64">
        <f t="shared" si="240"/>
        <v>1814990</v>
      </c>
      <c r="F222" s="64">
        <f t="shared" si="240"/>
        <v>1059251</v>
      </c>
      <c r="G222" s="64">
        <f t="shared" si="240"/>
        <v>995211</v>
      </c>
      <c r="H222" s="64">
        <f t="shared" si="240"/>
        <v>1014946</v>
      </c>
      <c r="I222" s="64">
        <f t="shared" si="240"/>
        <v>327468</v>
      </c>
      <c r="J222" s="64">
        <f t="shared" si="240"/>
        <v>349696</v>
      </c>
      <c r="K222" s="64">
        <f t="shared" si="240"/>
        <v>337084</v>
      </c>
      <c r="L222" s="64">
        <f t="shared" si="240"/>
        <v>581885</v>
      </c>
      <c r="M222" s="64">
        <f t="shared" si="240"/>
        <v>440093</v>
      </c>
      <c r="N222" s="64">
        <f t="shared" si="240"/>
        <v>347694</v>
      </c>
      <c r="O222" s="64">
        <f t="shared" si="240"/>
        <v>3048</v>
      </c>
      <c r="P222" s="64">
        <f t="shared" si="240"/>
        <v>4147</v>
      </c>
      <c r="Q222" s="64">
        <f t="shared" si="240"/>
        <v>269838</v>
      </c>
      <c r="R222" s="64">
        <f t="shared" si="240"/>
        <v>526984</v>
      </c>
      <c r="S222" s="64">
        <f t="shared" si="240"/>
        <v>1025514</v>
      </c>
      <c r="T222" s="64">
        <f t="shared" si="240"/>
        <v>1076666</v>
      </c>
      <c r="U222" s="64">
        <f t="shared" si="240"/>
        <v>243925</v>
      </c>
      <c r="V222" s="64">
        <f t="shared" si="240"/>
        <v>619394</v>
      </c>
      <c r="W222" s="64">
        <f t="shared" si="240"/>
        <v>657484</v>
      </c>
      <c r="X222" s="64">
        <f t="shared" si="240"/>
        <v>657580</v>
      </c>
      <c r="Y222" s="64">
        <f t="shared" si="240"/>
        <v>959352</v>
      </c>
      <c r="Z222" s="64">
        <f t="shared" si="240"/>
        <v>1296825</v>
      </c>
      <c r="AA222" s="64">
        <f t="shared" si="240"/>
        <v>902950</v>
      </c>
      <c r="AB222" s="64">
        <f t="shared" si="240"/>
        <v>1068750</v>
      </c>
      <c r="AC222" s="64">
        <f t="shared" si="240"/>
        <v>1066310</v>
      </c>
      <c r="AD222" s="64">
        <f t="shared" si="240"/>
        <v>19151621</v>
      </c>
      <c r="AE222" s="64">
        <f t="shared" si="240"/>
        <v>629012</v>
      </c>
      <c r="AF222" s="64">
        <f t="shared" si="240"/>
        <v>199961</v>
      </c>
      <c r="AG222" s="64">
        <f t="shared" si="240"/>
        <v>874606</v>
      </c>
      <c r="AH222" s="64">
        <f t="shared" si="240"/>
        <v>730855</v>
      </c>
      <c r="AI222" s="64">
        <f t="shared" si="240"/>
        <v>771710</v>
      </c>
      <c r="AJ222" s="64">
        <f t="shared" si="240"/>
        <v>868380</v>
      </c>
      <c r="AK222" s="64">
        <f t="shared" si="240"/>
        <v>791953</v>
      </c>
      <c r="AL222" s="64">
        <f t="shared" si="240"/>
        <v>969028</v>
      </c>
      <c r="AM222" s="64">
        <f t="shared" si="240"/>
        <v>1257635</v>
      </c>
      <c r="AN222" s="64">
        <f t="shared" si="240"/>
        <v>1701253</v>
      </c>
      <c r="AO222" s="64">
        <f t="shared" si="240"/>
        <v>767606</v>
      </c>
      <c r="AP222" s="64">
        <f t="shared" si="240"/>
        <v>687547</v>
      </c>
      <c r="AQ222" s="64">
        <f t="shared" si="240"/>
        <v>1108723</v>
      </c>
      <c r="AR222" s="64">
        <f t="shared" si="240"/>
        <v>792174</v>
      </c>
      <c r="AS222" s="64">
        <f t="shared" si="240"/>
        <v>953073</v>
      </c>
      <c r="AT222" s="64">
        <f t="shared" si="240"/>
        <v>1137677</v>
      </c>
      <c r="AU222" s="64">
        <f t="shared" si="240"/>
        <v>849957</v>
      </c>
      <c r="AV222" s="64">
        <f t="shared" si="240"/>
        <v>690232</v>
      </c>
      <c r="AW222" s="64">
        <f t="shared" si="240"/>
        <v>1080706</v>
      </c>
      <c r="AX222" s="64">
        <f t="shared" si="240"/>
        <v>649441</v>
      </c>
      <c r="AY222" s="64">
        <f t="shared" si="240"/>
        <v>1451167</v>
      </c>
      <c r="AZ222" s="64">
        <f t="shared" si="240"/>
        <v>1160313</v>
      </c>
      <c r="BA222" s="64">
        <f t="shared" si="240"/>
        <v>1284247</v>
      </c>
      <c r="BB222" s="64">
        <f t="shared" si="240"/>
        <v>183882</v>
      </c>
      <c r="BC222" s="64">
        <f t="shared" si="240"/>
        <v>220388</v>
      </c>
      <c r="BD222" s="64">
        <f t="shared" si="240"/>
        <v>741845</v>
      </c>
      <c r="BE222" s="64">
        <f t="shared" si="240"/>
        <v>428424</v>
      </c>
      <c r="BF222" s="64">
        <f t="shared" si="240"/>
        <v>751434</v>
      </c>
      <c r="BG222" s="64">
        <f t="shared" si="240"/>
        <v>536164</v>
      </c>
      <c r="BH222" s="64">
        <f t="shared" si="240"/>
        <v>589774</v>
      </c>
      <c r="BI222" s="64">
        <f t="shared" si="240"/>
        <v>83565</v>
      </c>
      <c r="BJ222" s="64">
        <f t="shared" si="240"/>
        <v>1985079</v>
      </c>
      <c r="BK222" s="64">
        <f t="shared" si="240"/>
        <v>300890</v>
      </c>
      <c r="BL222" s="64">
        <f t="shared" si="240"/>
        <v>50541</v>
      </c>
      <c r="BM222" s="64">
        <f t="shared" si="240"/>
        <v>136576</v>
      </c>
      <c r="BN222" s="64">
        <f t="shared" ref="BN222:DY222" si="241">BN26+BN30+BN44</f>
        <v>1079781</v>
      </c>
      <c r="BO222" s="64">
        <f t="shared" si="241"/>
        <v>1854627</v>
      </c>
      <c r="BP222" s="64">
        <f t="shared" si="241"/>
        <v>476956</v>
      </c>
      <c r="BQ222" s="64">
        <f t="shared" si="241"/>
        <v>401913</v>
      </c>
      <c r="BR222" s="64">
        <f t="shared" si="241"/>
        <v>572720</v>
      </c>
      <c r="BS222" s="64">
        <f t="shared" si="241"/>
        <v>388637</v>
      </c>
      <c r="BT222" s="64">
        <f t="shared" si="241"/>
        <v>243756</v>
      </c>
      <c r="BU222" s="64">
        <f t="shared" si="241"/>
        <v>598781</v>
      </c>
      <c r="BV222" s="64">
        <f t="shared" si="241"/>
        <v>1253625</v>
      </c>
      <c r="BW222" s="64">
        <f t="shared" si="241"/>
        <v>430281</v>
      </c>
      <c r="BX222" s="64">
        <f t="shared" si="241"/>
        <v>70406</v>
      </c>
      <c r="BY222" s="64">
        <f t="shared" si="241"/>
        <v>163076</v>
      </c>
      <c r="BZ222" s="64">
        <f t="shared" si="241"/>
        <v>298337</v>
      </c>
      <c r="CA222" s="64">
        <f t="shared" si="241"/>
        <v>61168</v>
      </c>
      <c r="CB222" s="64">
        <f t="shared" si="241"/>
        <v>207738</v>
      </c>
      <c r="CC222" s="64">
        <f t="shared" si="241"/>
        <v>1341634</v>
      </c>
      <c r="CD222" s="64">
        <f t="shared" si="241"/>
        <v>30069</v>
      </c>
      <c r="CE222" s="64">
        <f t="shared" si="241"/>
        <v>505083</v>
      </c>
      <c r="CF222" s="64">
        <f t="shared" si="241"/>
        <v>482206</v>
      </c>
      <c r="CG222" s="64">
        <f t="shared" si="241"/>
        <v>612306</v>
      </c>
      <c r="CH222" s="64">
        <f t="shared" si="241"/>
        <v>1454902</v>
      </c>
      <c r="CI222" s="64">
        <f t="shared" si="241"/>
        <v>1514130</v>
      </c>
      <c r="CJ222" s="64">
        <f t="shared" si="241"/>
        <v>2165288</v>
      </c>
      <c r="CK222" s="64">
        <f t="shared" si="241"/>
        <v>1002709</v>
      </c>
      <c r="CL222" s="64">
        <f t="shared" si="241"/>
        <v>3278041</v>
      </c>
      <c r="CM222" s="64">
        <f t="shared" si="241"/>
        <v>1154628</v>
      </c>
      <c r="CN222" s="64">
        <f t="shared" si="241"/>
        <v>285022</v>
      </c>
      <c r="CO222" s="64">
        <f t="shared" si="241"/>
        <v>260461</v>
      </c>
      <c r="CP222" s="64">
        <f t="shared" si="241"/>
        <v>884315</v>
      </c>
      <c r="CQ222" s="64">
        <f t="shared" si="241"/>
        <v>626980</v>
      </c>
      <c r="CR222" s="64">
        <f t="shared" si="241"/>
        <v>260301</v>
      </c>
      <c r="CS222" s="64">
        <f t="shared" si="241"/>
        <v>1009335</v>
      </c>
      <c r="CT222" s="64">
        <f t="shared" si="241"/>
        <v>1413612</v>
      </c>
      <c r="CU222" s="64">
        <f t="shared" si="241"/>
        <v>323779</v>
      </c>
      <c r="CV222" s="64">
        <f t="shared" si="241"/>
        <v>810225</v>
      </c>
      <c r="CW222" s="64">
        <f t="shared" si="241"/>
        <v>1160877</v>
      </c>
      <c r="CX222" s="64">
        <f t="shared" si="241"/>
        <v>468554</v>
      </c>
      <c r="CY222" s="64">
        <f t="shared" si="241"/>
        <v>482573</v>
      </c>
      <c r="CZ222" s="64">
        <f t="shared" si="241"/>
        <v>799640</v>
      </c>
      <c r="DA222" s="64">
        <f t="shared" si="241"/>
        <v>1186795</v>
      </c>
      <c r="DB222" s="64">
        <f t="shared" si="241"/>
        <v>1045718</v>
      </c>
      <c r="DC222" s="64">
        <f t="shared" si="241"/>
        <v>1083673</v>
      </c>
      <c r="DD222" s="64">
        <f t="shared" si="241"/>
        <v>399973</v>
      </c>
      <c r="DE222" s="64">
        <f t="shared" si="241"/>
        <v>3335389</v>
      </c>
      <c r="DF222" s="64">
        <f t="shared" si="241"/>
        <v>131993</v>
      </c>
      <c r="DG222" s="64">
        <f t="shared" si="241"/>
        <v>556729</v>
      </c>
      <c r="DH222" s="64">
        <f t="shared" si="241"/>
        <v>246995</v>
      </c>
      <c r="DI222" s="64">
        <f t="shared" si="241"/>
        <v>792116</v>
      </c>
      <c r="DJ222" s="64">
        <f t="shared" si="241"/>
        <v>422044</v>
      </c>
      <c r="DK222" s="64">
        <f t="shared" si="241"/>
        <v>331347</v>
      </c>
      <c r="DL222" s="64">
        <f t="shared" si="241"/>
        <v>254354</v>
      </c>
      <c r="DM222" s="64">
        <f t="shared" si="241"/>
        <v>1565344</v>
      </c>
      <c r="DN222" s="64">
        <f t="shared" si="241"/>
        <v>791759</v>
      </c>
      <c r="DO222" s="64">
        <f t="shared" si="241"/>
        <v>422443</v>
      </c>
      <c r="DP222" s="64">
        <f t="shared" si="241"/>
        <v>1075555</v>
      </c>
      <c r="DQ222" s="64">
        <f t="shared" si="241"/>
        <v>426441</v>
      </c>
      <c r="DR222" s="64">
        <f t="shared" si="241"/>
        <v>69052</v>
      </c>
      <c r="DS222" s="64">
        <f t="shared" si="241"/>
        <v>96671</v>
      </c>
      <c r="DT222" s="64">
        <f t="shared" si="241"/>
        <v>1612644</v>
      </c>
      <c r="DU222" s="64">
        <f t="shared" si="241"/>
        <v>369737</v>
      </c>
      <c r="DV222" s="64">
        <f t="shared" si="241"/>
        <v>125923</v>
      </c>
      <c r="DW222" s="64">
        <f t="shared" si="241"/>
        <v>1529605</v>
      </c>
      <c r="DX222" s="64">
        <f t="shared" si="241"/>
        <v>556121</v>
      </c>
      <c r="DY222" s="64">
        <f t="shared" si="241"/>
        <v>310277</v>
      </c>
      <c r="DZ222" s="64">
        <f t="shared" ref="DZ222:GK222" si="242">DZ26+DZ30+DZ44</f>
        <v>1880827</v>
      </c>
      <c r="EA222" s="64">
        <f t="shared" si="242"/>
        <v>658386</v>
      </c>
      <c r="EB222" s="64">
        <f t="shared" si="242"/>
        <v>413122</v>
      </c>
      <c r="EC222" s="64">
        <f t="shared" si="242"/>
        <v>978389</v>
      </c>
      <c r="ED222" s="64">
        <f t="shared" si="242"/>
        <v>272129</v>
      </c>
      <c r="EE222" s="64">
        <f t="shared" si="242"/>
        <v>977699</v>
      </c>
      <c r="EF222" s="64">
        <f t="shared" si="242"/>
        <v>311111</v>
      </c>
      <c r="EG222" s="64">
        <f t="shared" si="242"/>
        <v>33467</v>
      </c>
      <c r="EH222" s="64">
        <f t="shared" si="242"/>
        <v>325561</v>
      </c>
      <c r="EI222" s="64">
        <f t="shared" si="242"/>
        <v>849424</v>
      </c>
      <c r="EJ222" s="64">
        <f t="shared" si="242"/>
        <v>21926</v>
      </c>
      <c r="EK222" s="64">
        <f t="shared" si="242"/>
        <v>34373</v>
      </c>
      <c r="EL222" s="64">
        <f t="shared" si="242"/>
        <v>285622</v>
      </c>
      <c r="EM222" s="64">
        <f t="shared" si="242"/>
        <v>240640</v>
      </c>
      <c r="EN222" s="64">
        <f t="shared" si="242"/>
        <v>646158</v>
      </c>
      <c r="EO222" s="64">
        <f t="shared" si="242"/>
        <v>903133</v>
      </c>
      <c r="EP222" s="64">
        <f t="shared" si="242"/>
        <v>523475</v>
      </c>
      <c r="EQ222" s="64">
        <f t="shared" si="242"/>
        <v>480391</v>
      </c>
      <c r="ER222" s="64">
        <f t="shared" si="242"/>
        <v>130384</v>
      </c>
      <c r="ES222" s="64">
        <f t="shared" si="242"/>
        <v>756222</v>
      </c>
      <c r="ET222" s="64">
        <f t="shared" si="242"/>
        <v>1759024</v>
      </c>
      <c r="EU222" s="64">
        <f t="shared" si="242"/>
        <v>183057</v>
      </c>
      <c r="EV222" s="64">
        <f t="shared" si="242"/>
        <v>50790</v>
      </c>
      <c r="EW222" s="64">
        <f t="shared" si="242"/>
        <v>847056</v>
      </c>
      <c r="EX222" s="64">
        <f t="shared" si="242"/>
        <v>294099</v>
      </c>
      <c r="EY222" s="64">
        <f t="shared" si="242"/>
        <v>170371</v>
      </c>
      <c r="EZ222" s="64">
        <f t="shared" si="242"/>
        <v>63863</v>
      </c>
      <c r="FA222" s="64">
        <f t="shared" si="242"/>
        <v>1427732</v>
      </c>
      <c r="FB222" s="64">
        <f t="shared" si="242"/>
        <v>438191</v>
      </c>
      <c r="FC222" s="64">
        <f t="shared" si="242"/>
        <v>568348</v>
      </c>
      <c r="FD222" s="64">
        <f t="shared" si="242"/>
        <v>323220</v>
      </c>
      <c r="FE222" s="64">
        <f t="shared" si="242"/>
        <v>956104</v>
      </c>
      <c r="FF222" s="64">
        <f t="shared" si="242"/>
        <v>195437</v>
      </c>
      <c r="FG222" s="64">
        <f t="shared" si="242"/>
        <v>50255</v>
      </c>
      <c r="FH222" s="64">
        <f t="shared" si="242"/>
        <v>461908</v>
      </c>
      <c r="FI222" s="64">
        <f t="shared" si="242"/>
        <v>836655</v>
      </c>
      <c r="FJ222" s="64">
        <f t="shared" si="242"/>
        <v>680219</v>
      </c>
      <c r="FK222" s="64">
        <f t="shared" si="242"/>
        <v>1760758</v>
      </c>
      <c r="FL222" s="64">
        <f t="shared" si="242"/>
        <v>521769</v>
      </c>
      <c r="FM222" s="64">
        <f t="shared" si="242"/>
        <v>1547000</v>
      </c>
      <c r="FN222" s="64">
        <f t="shared" si="242"/>
        <v>675053</v>
      </c>
      <c r="FO222" s="64">
        <f t="shared" si="242"/>
        <v>2045218</v>
      </c>
      <c r="FP222" s="64">
        <f t="shared" si="242"/>
        <v>855129</v>
      </c>
      <c r="FQ222" s="64">
        <f t="shared" si="242"/>
        <v>369855</v>
      </c>
      <c r="FR222" s="64">
        <f t="shared" si="242"/>
        <v>925400</v>
      </c>
      <c r="FS222" s="64">
        <f t="shared" si="242"/>
        <v>338447</v>
      </c>
      <c r="FT222" s="64">
        <f t="shared" si="242"/>
        <v>503532</v>
      </c>
      <c r="FU222" s="64">
        <f t="shared" si="242"/>
        <v>100381</v>
      </c>
      <c r="FV222" s="64">
        <f t="shared" si="242"/>
        <v>5205156</v>
      </c>
      <c r="FW222" s="64">
        <f t="shared" si="242"/>
        <v>603416</v>
      </c>
      <c r="FX222" s="64">
        <f t="shared" si="242"/>
        <v>759352</v>
      </c>
      <c r="FY222" s="64">
        <f t="shared" si="242"/>
        <v>1196589</v>
      </c>
      <c r="FZ222" s="64">
        <f t="shared" si="242"/>
        <v>217439</v>
      </c>
      <c r="GA222" s="64">
        <f t="shared" si="242"/>
        <v>307140</v>
      </c>
      <c r="GB222" s="64">
        <f t="shared" si="242"/>
        <v>362877</v>
      </c>
      <c r="GC222" s="64">
        <f t="shared" si="242"/>
        <v>422044</v>
      </c>
      <c r="GD222" s="64">
        <f t="shared" si="242"/>
        <v>3697592</v>
      </c>
      <c r="GE222" s="64">
        <f t="shared" si="242"/>
        <v>532222</v>
      </c>
      <c r="GF222" s="64">
        <f t="shared" si="242"/>
        <v>322212</v>
      </c>
      <c r="GG222" s="64">
        <f t="shared" si="242"/>
        <v>406066</v>
      </c>
      <c r="GH222" s="64">
        <f t="shared" si="242"/>
        <v>682967</v>
      </c>
      <c r="GI222" s="64">
        <f t="shared" si="242"/>
        <v>110552</v>
      </c>
      <c r="GJ222" s="64">
        <f t="shared" si="242"/>
        <v>636369</v>
      </c>
      <c r="GK222" s="64">
        <f t="shared" si="242"/>
        <v>175159</v>
      </c>
      <c r="GL222" s="64">
        <f t="shared" ref="GL222:IW222" si="243">GL26+GL30+GL44</f>
        <v>598915</v>
      </c>
      <c r="GM222" s="64">
        <f t="shared" si="243"/>
        <v>566961</v>
      </c>
      <c r="GN222" s="64">
        <f t="shared" si="243"/>
        <v>56381</v>
      </c>
      <c r="GO222" s="64">
        <f t="shared" si="243"/>
        <v>58110</v>
      </c>
      <c r="GP222" s="64">
        <f t="shared" si="243"/>
        <v>290626</v>
      </c>
      <c r="GQ222" s="64">
        <f t="shared" si="243"/>
        <v>309297</v>
      </c>
      <c r="GR222" s="64">
        <f t="shared" si="243"/>
        <v>602273</v>
      </c>
      <c r="GS222" s="64">
        <f t="shared" si="243"/>
        <v>227148</v>
      </c>
      <c r="GT222" s="64">
        <f t="shared" si="243"/>
        <v>801992</v>
      </c>
      <c r="GU222" s="64">
        <f t="shared" si="243"/>
        <v>727138</v>
      </c>
      <c r="GV222" s="64">
        <f t="shared" si="243"/>
        <v>2646050</v>
      </c>
      <c r="GW222" s="64">
        <f t="shared" si="243"/>
        <v>17270</v>
      </c>
      <c r="GX222" s="64">
        <f t="shared" si="243"/>
        <v>783586</v>
      </c>
      <c r="GY222" s="64">
        <f t="shared" si="243"/>
        <v>1030876</v>
      </c>
      <c r="GZ222" s="64">
        <f t="shared" si="243"/>
        <v>670256</v>
      </c>
      <c r="HA222" s="64">
        <f t="shared" si="243"/>
        <v>1474780</v>
      </c>
      <c r="HB222" s="64">
        <f t="shared" si="243"/>
        <v>538246</v>
      </c>
      <c r="HC222" s="64">
        <f t="shared" si="243"/>
        <v>76373</v>
      </c>
      <c r="HD222" s="64">
        <f t="shared" si="243"/>
        <v>150243</v>
      </c>
      <c r="HE222" s="64">
        <f t="shared" si="243"/>
        <v>1130325</v>
      </c>
      <c r="HF222" s="64">
        <f t="shared" si="243"/>
        <v>1125077</v>
      </c>
      <c r="HG222" s="64">
        <f t="shared" si="243"/>
        <v>47928</v>
      </c>
      <c r="HH222" s="64">
        <f t="shared" si="243"/>
        <v>1192393</v>
      </c>
      <c r="HI222" s="64">
        <f t="shared" si="243"/>
        <v>373557</v>
      </c>
      <c r="HJ222" s="64">
        <f t="shared" si="243"/>
        <v>298570</v>
      </c>
      <c r="HK222" s="64">
        <f t="shared" si="243"/>
        <v>1188680</v>
      </c>
      <c r="HL222" s="64">
        <f t="shared" si="243"/>
        <v>397388</v>
      </c>
      <c r="HM222" s="64">
        <f t="shared" si="243"/>
        <v>326649</v>
      </c>
      <c r="HN222" s="64">
        <f t="shared" si="243"/>
        <v>959294</v>
      </c>
      <c r="HO222" s="64">
        <f t="shared" si="243"/>
        <v>1418361</v>
      </c>
      <c r="HP222" s="64">
        <f t="shared" si="243"/>
        <v>1390236</v>
      </c>
      <c r="HQ222" s="64">
        <f t="shared" si="243"/>
        <v>562306</v>
      </c>
      <c r="HR222" s="64">
        <f t="shared" si="243"/>
        <v>180393</v>
      </c>
      <c r="HS222" s="64">
        <f t="shared" si="243"/>
        <v>1056641</v>
      </c>
      <c r="HT222" s="64">
        <f t="shared" si="243"/>
        <v>1219078</v>
      </c>
      <c r="HU222" s="64">
        <f t="shared" si="243"/>
        <v>1057569</v>
      </c>
      <c r="HV222" s="64">
        <f t="shared" si="243"/>
        <v>655504</v>
      </c>
      <c r="HW222" s="64">
        <f t="shared" si="243"/>
        <v>419407</v>
      </c>
      <c r="HX222" s="64">
        <f t="shared" si="243"/>
        <v>1242415</v>
      </c>
      <c r="HY222" s="64">
        <f t="shared" si="243"/>
        <v>304501</v>
      </c>
      <c r="HZ222" s="64">
        <f t="shared" si="243"/>
        <v>55636</v>
      </c>
      <c r="IA222" s="64">
        <f t="shared" si="243"/>
        <v>675463</v>
      </c>
      <c r="IB222" s="64">
        <f t="shared" si="243"/>
        <v>190977</v>
      </c>
      <c r="IC222" s="64">
        <f t="shared" si="243"/>
        <v>95242</v>
      </c>
      <c r="ID222" s="64">
        <f t="shared" si="243"/>
        <v>119972</v>
      </c>
      <c r="IE222" s="64">
        <f t="shared" si="243"/>
        <v>59110</v>
      </c>
      <c r="IF222" s="64">
        <f t="shared" si="243"/>
        <v>198006</v>
      </c>
      <c r="IG222" s="64">
        <f t="shared" si="243"/>
        <v>87129</v>
      </c>
      <c r="IH222" s="64">
        <f t="shared" si="243"/>
        <v>1139755</v>
      </c>
      <c r="II222" s="64">
        <f t="shared" si="243"/>
        <v>147131</v>
      </c>
      <c r="IJ222" s="64">
        <f t="shared" si="243"/>
        <v>177665</v>
      </c>
      <c r="IK222" s="64">
        <f t="shared" si="243"/>
        <v>375291</v>
      </c>
      <c r="IL222" s="64">
        <f t="shared" si="243"/>
        <v>913794</v>
      </c>
      <c r="IM222" s="64">
        <f t="shared" si="243"/>
        <v>339085</v>
      </c>
      <c r="IN222" s="64">
        <f t="shared" si="243"/>
        <v>397515</v>
      </c>
      <c r="IO222" s="64">
        <f t="shared" si="243"/>
        <v>464717</v>
      </c>
      <c r="IP222" s="64">
        <f t="shared" si="243"/>
        <v>586612</v>
      </c>
      <c r="IQ222" s="64">
        <f t="shared" si="243"/>
        <v>743661</v>
      </c>
      <c r="IR222" s="64">
        <f t="shared" si="243"/>
        <v>458079</v>
      </c>
      <c r="IS222" s="64">
        <f t="shared" si="243"/>
        <v>492645</v>
      </c>
      <c r="IT222" s="64">
        <f t="shared" si="243"/>
        <v>209209</v>
      </c>
      <c r="IU222" s="64">
        <f t="shared" si="243"/>
        <v>477905</v>
      </c>
      <c r="IV222" s="64">
        <f t="shared" si="243"/>
        <v>183080</v>
      </c>
      <c r="IW222" s="64">
        <f t="shared" si="243"/>
        <v>398112</v>
      </c>
      <c r="IX222" s="64">
        <f t="shared" ref="IX222:LI222" si="244">IX26+IX30+IX44</f>
        <v>114151</v>
      </c>
      <c r="IY222" s="64">
        <f t="shared" si="244"/>
        <v>28149</v>
      </c>
      <c r="IZ222" s="64">
        <f t="shared" si="244"/>
        <v>339197</v>
      </c>
      <c r="JA222" s="64">
        <f t="shared" si="244"/>
        <v>401885</v>
      </c>
      <c r="JB222" s="64">
        <f t="shared" si="244"/>
        <v>259553</v>
      </c>
      <c r="JC222" s="64">
        <f t="shared" si="244"/>
        <v>799919</v>
      </c>
      <c r="JD222" s="64">
        <f t="shared" si="244"/>
        <v>167699</v>
      </c>
      <c r="JE222" s="64">
        <f t="shared" si="244"/>
        <v>1196468</v>
      </c>
      <c r="JF222" s="64">
        <f t="shared" si="244"/>
        <v>983356</v>
      </c>
      <c r="JG222" s="64">
        <f t="shared" si="244"/>
        <v>729321</v>
      </c>
      <c r="JH222" s="64">
        <f t="shared" si="244"/>
        <v>518044</v>
      </c>
      <c r="JI222" s="64">
        <f t="shared" si="244"/>
        <v>1629980</v>
      </c>
      <c r="JJ222" s="64">
        <f t="shared" si="244"/>
        <v>1409174</v>
      </c>
      <c r="JK222" s="64">
        <f t="shared" si="244"/>
        <v>2050768</v>
      </c>
      <c r="JL222" s="64">
        <f t="shared" si="244"/>
        <v>1261702</v>
      </c>
      <c r="JM222" s="64">
        <f t="shared" si="244"/>
        <v>1445654</v>
      </c>
      <c r="JN222" s="64">
        <f t="shared" si="244"/>
        <v>1219173</v>
      </c>
      <c r="JO222" s="64">
        <f t="shared" si="244"/>
        <v>1488738</v>
      </c>
      <c r="JP222" s="64">
        <f t="shared" si="244"/>
        <v>1323421</v>
      </c>
      <c r="JQ222" s="64">
        <f t="shared" si="244"/>
        <v>1773931</v>
      </c>
      <c r="JR222" s="64">
        <f t="shared" si="244"/>
        <v>1167950</v>
      </c>
      <c r="JS222" s="64">
        <f t="shared" si="244"/>
        <v>1504353</v>
      </c>
      <c r="JT222" s="64">
        <f t="shared" si="244"/>
        <v>1564074</v>
      </c>
      <c r="JU222" s="64">
        <f t="shared" si="244"/>
        <v>1997672</v>
      </c>
      <c r="JV222" s="64">
        <f t="shared" si="244"/>
        <v>1714241</v>
      </c>
      <c r="JW222" s="64">
        <f t="shared" si="244"/>
        <v>5250317</v>
      </c>
      <c r="JX222" s="64">
        <f t="shared" si="244"/>
        <v>66675</v>
      </c>
      <c r="JY222" s="64">
        <f t="shared" si="244"/>
        <v>617350</v>
      </c>
      <c r="JZ222" s="64">
        <f t="shared" si="244"/>
        <v>152463</v>
      </c>
      <c r="KA222" s="64">
        <f t="shared" si="244"/>
        <v>425972</v>
      </c>
      <c r="KB222" s="64">
        <f t="shared" si="244"/>
        <v>658135</v>
      </c>
      <c r="KC222" s="64">
        <f t="shared" si="244"/>
        <v>185</v>
      </c>
      <c r="KD222" s="64">
        <f t="shared" si="244"/>
        <v>107330</v>
      </c>
      <c r="KE222" s="64">
        <f t="shared" si="244"/>
        <v>532000</v>
      </c>
      <c r="KF222" s="64">
        <f t="shared" si="244"/>
        <v>1487261</v>
      </c>
      <c r="KG222" s="64">
        <f t="shared" si="244"/>
        <v>15514</v>
      </c>
      <c r="KH222" s="64">
        <f t="shared" si="244"/>
        <v>276037</v>
      </c>
      <c r="KI222" s="64">
        <f t="shared" si="244"/>
        <v>442650</v>
      </c>
      <c r="KJ222" s="64">
        <f t="shared" si="244"/>
        <v>44047</v>
      </c>
      <c r="KK222" s="64">
        <f t="shared" si="244"/>
        <v>623424</v>
      </c>
      <c r="KL222" s="64">
        <f t="shared" si="244"/>
        <v>132068</v>
      </c>
      <c r="KM222" s="64">
        <f t="shared" si="244"/>
        <v>13568</v>
      </c>
      <c r="KN222" s="64">
        <f t="shared" si="244"/>
        <v>674190</v>
      </c>
      <c r="KO222" s="64">
        <f t="shared" si="244"/>
        <v>538246</v>
      </c>
      <c r="KP222" s="64">
        <f t="shared" si="244"/>
        <v>709338</v>
      </c>
      <c r="KQ222" s="64">
        <f t="shared" si="244"/>
        <v>547108</v>
      </c>
      <c r="KR222" s="64">
        <f t="shared" si="244"/>
        <v>36104</v>
      </c>
      <c r="KS222" s="64">
        <f t="shared" si="244"/>
        <v>158404</v>
      </c>
      <c r="KT222" s="64">
        <f t="shared" si="244"/>
        <v>898366</v>
      </c>
      <c r="KU222" s="64">
        <f t="shared" si="244"/>
        <v>210719</v>
      </c>
      <c r="KV222" s="64">
        <f t="shared" si="244"/>
        <v>320269</v>
      </c>
      <c r="KW222" s="64">
        <f t="shared" si="244"/>
        <v>181007</v>
      </c>
      <c r="KX222" s="64">
        <f t="shared" si="244"/>
        <v>197603</v>
      </c>
      <c r="KY222" s="64">
        <f t="shared" si="244"/>
        <v>356020</v>
      </c>
      <c r="KZ222" s="64">
        <f t="shared" si="244"/>
        <v>128795</v>
      </c>
      <c r="LA222" s="64">
        <f t="shared" si="244"/>
        <v>288101</v>
      </c>
      <c r="LB222" s="64">
        <f t="shared" si="244"/>
        <v>1851278</v>
      </c>
      <c r="LC222" s="64">
        <f t="shared" si="244"/>
        <v>1491891</v>
      </c>
      <c r="LD222" s="64">
        <f t="shared" si="244"/>
        <v>362542</v>
      </c>
      <c r="LE222" s="64">
        <f t="shared" si="244"/>
        <v>686145</v>
      </c>
      <c r="LF222" s="64">
        <f t="shared" si="244"/>
        <v>193292</v>
      </c>
      <c r="LG222" s="64">
        <f t="shared" si="244"/>
        <v>1766652</v>
      </c>
      <c r="LH222" s="64">
        <f t="shared" si="244"/>
        <v>461705</v>
      </c>
      <c r="LI222" s="64">
        <f t="shared" si="244"/>
        <v>89092</v>
      </c>
      <c r="LJ222" s="64">
        <f t="shared" ref="LJ222:NU222" si="245">LJ26+LJ30+LJ44</f>
        <v>1935215</v>
      </c>
      <c r="LK222" s="64">
        <f t="shared" si="245"/>
        <v>200249</v>
      </c>
      <c r="LL222" s="64">
        <f t="shared" si="245"/>
        <v>116641</v>
      </c>
      <c r="LM222" s="64">
        <f t="shared" si="245"/>
        <v>914445</v>
      </c>
      <c r="LN222" s="64">
        <f t="shared" si="245"/>
        <v>52925</v>
      </c>
      <c r="LO222" s="64">
        <f t="shared" si="245"/>
        <v>562581</v>
      </c>
      <c r="LP222" s="64">
        <f t="shared" si="245"/>
        <v>3626617</v>
      </c>
      <c r="LQ222" s="64">
        <f t="shared" si="245"/>
        <v>465888</v>
      </c>
      <c r="LR222" s="64">
        <f t="shared" si="245"/>
        <v>397371</v>
      </c>
      <c r="LS222" s="64">
        <f t="shared" si="245"/>
        <v>282340</v>
      </c>
      <c r="LT222" s="64">
        <f t="shared" si="245"/>
        <v>20223</v>
      </c>
      <c r="LU222" s="64">
        <f t="shared" si="245"/>
        <v>742800</v>
      </c>
      <c r="LV222" s="64">
        <f t="shared" si="245"/>
        <v>159916</v>
      </c>
      <c r="LW222" s="64">
        <f t="shared" si="245"/>
        <v>239088</v>
      </c>
      <c r="LX222" s="64">
        <f t="shared" si="245"/>
        <v>341052</v>
      </c>
      <c r="LY222" s="64">
        <f t="shared" si="245"/>
        <v>605353</v>
      </c>
      <c r="LZ222" s="64">
        <f t="shared" si="245"/>
        <v>251742</v>
      </c>
      <c r="MA222" s="64">
        <f t="shared" si="245"/>
        <v>338085</v>
      </c>
      <c r="MB222" s="64">
        <f t="shared" si="245"/>
        <v>42683</v>
      </c>
      <c r="MC222" s="64">
        <f t="shared" si="245"/>
        <v>204902</v>
      </c>
      <c r="MD222" s="64">
        <f t="shared" si="245"/>
        <v>134498</v>
      </c>
      <c r="ME222" s="64">
        <f t="shared" si="245"/>
        <v>541491</v>
      </c>
      <c r="MF222" s="64">
        <f t="shared" si="245"/>
        <v>434789</v>
      </c>
      <c r="MG222" s="64">
        <f t="shared" si="245"/>
        <v>230396</v>
      </c>
      <c r="MH222" s="64">
        <f t="shared" si="245"/>
        <v>79303</v>
      </c>
      <c r="MI222" s="64">
        <f t="shared" si="245"/>
        <v>121379</v>
      </c>
      <c r="MJ222" s="64">
        <f t="shared" si="245"/>
        <v>426954</v>
      </c>
      <c r="MK222" s="64">
        <f t="shared" si="245"/>
        <v>116579</v>
      </c>
      <c r="ML222" s="64">
        <f t="shared" si="245"/>
        <v>722686</v>
      </c>
      <c r="MM222" s="64">
        <f t="shared" si="245"/>
        <v>1893670</v>
      </c>
      <c r="MN222" s="64">
        <f t="shared" si="245"/>
        <v>724425</v>
      </c>
      <c r="MO222" s="64">
        <f t="shared" si="245"/>
        <v>0</v>
      </c>
      <c r="MP222" s="64">
        <f t="shared" si="245"/>
        <v>616016</v>
      </c>
      <c r="MQ222" s="64">
        <f t="shared" si="245"/>
        <v>581656</v>
      </c>
      <c r="MR222" s="64">
        <f t="shared" si="245"/>
        <v>330277</v>
      </c>
      <c r="MS222" s="64">
        <f t="shared" si="245"/>
        <v>1007314</v>
      </c>
      <c r="MT222" s="64">
        <f t="shared" si="245"/>
        <v>1231972</v>
      </c>
      <c r="MU222" s="64">
        <f t="shared" si="245"/>
        <v>257188</v>
      </c>
      <c r="MV222" s="64">
        <f t="shared" si="245"/>
        <v>599175</v>
      </c>
      <c r="MW222" s="64">
        <f t="shared" si="245"/>
        <v>262160</v>
      </c>
      <c r="MX222" s="64">
        <f t="shared" si="245"/>
        <v>655011</v>
      </c>
      <c r="MY222" s="64">
        <f t="shared" si="245"/>
        <v>0</v>
      </c>
      <c r="MZ222" s="64">
        <f t="shared" si="245"/>
        <v>3286980</v>
      </c>
      <c r="NA222" s="64">
        <f t="shared" si="245"/>
        <v>69759</v>
      </c>
      <c r="NB222" s="64">
        <f t="shared" si="245"/>
        <v>432000</v>
      </c>
      <c r="NC222" s="64">
        <f t="shared" si="245"/>
        <v>96365</v>
      </c>
      <c r="ND222" s="64">
        <f t="shared" si="245"/>
        <v>101511</v>
      </c>
      <c r="NE222" s="64">
        <f t="shared" si="245"/>
        <v>198507</v>
      </c>
      <c r="NF222" s="64">
        <f t="shared" si="245"/>
        <v>189277</v>
      </c>
      <c r="NG222" s="64">
        <f t="shared" si="245"/>
        <v>598724</v>
      </c>
      <c r="NH222" s="64">
        <f t="shared" si="245"/>
        <v>976577</v>
      </c>
      <c r="NI222" s="64">
        <f t="shared" si="245"/>
        <v>154995</v>
      </c>
      <c r="NJ222" s="64">
        <f t="shared" si="245"/>
        <v>460127</v>
      </c>
      <c r="NK222" s="64">
        <f t="shared" si="245"/>
        <v>256483</v>
      </c>
      <c r="NL222" s="64">
        <f t="shared" si="245"/>
        <v>140695</v>
      </c>
      <c r="NM222" s="64">
        <f t="shared" si="245"/>
        <v>1215428</v>
      </c>
      <c r="NN222" s="64">
        <f t="shared" si="245"/>
        <v>652916</v>
      </c>
      <c r="NO222" s="64">
        <f t="shared" si="245"/>
        <v>114393</v>
      </c>
      <c r="NP222" s="64">
        <f t="shared" si="245"/>
        <v>791170</v>
      </c>
      <c r="NQ222" s="64">
        <f t="shared" si="245"/>
        <v>546901</v>
      </c>
      <c r="NR222" s="64">
        <f t="shared" si="245"/>
        <v>101853</v>
      </c>
      <c r="NS222" s="64">
        <f t="shared" si="245"/>
        <v>306694</v>
      </c>
      <c r="NT222" s="64">
        <f t="shared" si="245"/>
        <v>126238</v>
      </c>
      <c r="NU222" s="64">
        <f t="shared" si="245"/>
        <v>970971</v>
      </c>
      <c r="NV222" s="64">
        <f t="shared" ref="NV222:OU222" si="246">NV26+NV30+NV44</f>
        <v>896348</v>
      </c>
      <c r="NW222" s="64">
        <f t="shared" si="246"/>
        <v>331347</v>
      </c>
      <c r="NX222" s="64">
        <f t="shared" si="246"/>
        <v>1631094</v>
      </c>
      <c r="NY222" s="64">
        <f t="shared" si="246"/>
        <v>75923</v>
      </c>
      <c r="NZ222" s="64">
        <f t="shared" si="246"/>
        <v>24747</v>
      </c>
      <c r="OA222" s="64">
        <f t="shared" si="246"/>
        <v>1179064</v>
      </c>
      <c r="OB222" s="64">
        <f t="shared" si="246"/>
        <v>7654313</v>
      </c>
      <c r="OC222" s="64">
        <f t="shared" si="246"/>
        <v>1577677</v>
      </c>
      <c r="OD222" s="64">
        <f t="shared" si="246"/>
        <v>126177</v>
      </c>
      <c r="OE222" s="64">
        <f t="shared" si="246"/>
        <v>160104</v>
      </c>
      <c r="OF222" s="64">
        <f t="shared" si="246"/>
        <v>593871</v>
      </c>
      <c r="OG222" s="64">
        <f t="shared" si="246"/>
        <v>1355330</v>
      </c>
      <c r="OH222" s="64">
        <f t="shared" si="246"/>
        <v>242837</v>
      </c>
      <c r="OI222" s="64">
        <f t="shared" si="246"/>
        <v>276411</v>
      </c>
      <c r="OJ222" s="64">
        <f t="shared" si="246"/>
        <v>429264</v>
      </c>
      <c r="OK222" s="64">
        <f t="shared" si="246"/>
        <v>440655</v>
      </c>
      <c r="OL222" s="64">
        <f t="shared" si="246"/>
        <v>840411</v>
      </c>
      <c r="OM222" s="64">
        <f t="shared" si="246"/>
        <v>404156</v>
      </c>
      <c r="ON222" s="64">
        <f t="shared" si="246"/>
        <v>48899</v>
      </c>
      <c r="OO222" s="64">
        <f t="shared" si="246"/>
        <v>774684</v>
      </c>
      <c r="OP222" s="64">
        <f t="shared" si="246"/>
        <v>68829</v>
      </c>
      <c r="OQ222" s="64">
        <f t="shared" si="246"/>
        <v>484974</v>
      </c>
      <c r="OR222" s="64">
        <f t="shared" si="246"/>
        <v>475250</v>
      </c>
      <c r="OS222" s="64">
        <f t="shared" si="246"/>
        <v>905203</v>
      </c>
      <c r="OT222" s="64">
        <f t="shared" si="246"/>
        <v>463698</v>
      </c>
      <c r="OU222" s="64">
        <f t="shared" si="246"/>
        <v>60501</v>
      </c>
      <c r="OV222" s="4"/>
      <c r="OW222" s="150">
        <f t="shared" ref="OW222" si="247">SUM(B222:OU222)</f>
        <v>303727721</v>
      </c>
      <c r="OX222" s="6">
        <f t="shared" si="56"/>
        <v>1523.8578180267416</v>
      </c>
      <c r="OY222" s="153"/>
      <c r="OZ222" s="6"/>
      <c r="PA222" s="146"/>
      <c r="PB222" s="146"/>
      <c r="PC222" s="146"/>
      <c r="PD222" s="146"/>
      <c r="PE222" s="146"/>
      <c r="PF222" s="146"/>
      <c r="PG222" s="146"/>
      <c r="PH222" s="146"/>
      <c r="PI222" s="146"/>
      <c r="PJ222" s="146"/>
      <c r="PK222" s="146"/>
      <c r="PL222" s="146"/>
      <c r="PM222" s="146"/>
      <c r="PN222" s="146"/>
      <c r="PO222" s="146"/>
      <c r="PP222" s="146"/>
      <c r="PQ222" s="146"/>
      <c r="PR222" s="146"/>
      <c r="PS222" s="146"/>
      <c r="PT222" s="146"/>
      <c r="PU222" s="146"/>
    </row>
    <row r="223" spans="1:437" ht="17">
      <c r="A223" s="88" t="s">
        <v>1305</v>
      </c>
      <c r="B223" s="64">
        <f t="shared" ref="B223:BM223" si="248">B222/B9</f>
        <v>2210.5689655172414</v>
      </c>
      <c r="C223" s="64">
        <f t="shared" si="248"/>
        <v>2438.9958960328318</v>
      </c>
      <c r="D223" s="64">
        <f t="shared" si="248"/>
        <v>956.86956521739125</v>
      </c>
      <c r="E223" s="64">
        <f t="shared" si="248"/>
        <v>1334.5514705882354</v>
      </c>
      <c r="F223" s="64">
        <f t="shared" si="248"/>
        <v>2110.0617529880478</v>
      </c>
      <c r="G223" s="64">
        <f t="shared" si="248"/>
        <v>946.91817316841104</v>
      </c>
      <c r="H223" s="64">
        <f t="shared" si="248"/>
        <v>1663.8459016393442</v>
      </c>
      <c r="I223" s="64">
        <f t="shared" si="248"/>
        <v>2499.7557251908397</v>
      </c>
      <c r="J223" s="64">
        <f t="shared" si="248"/>
        <v>2227.3630573248406</v>
      </c>
      <c r="K223" s="64">
        <f t="shared" si="248"/>
        <v>1872.6888888888889</v>
      </c>
      <c r="L223" s="64">
        <f t="shared" si="248"/>
        <v>1616.3472222222222</v>
      </c>
      <c r="M223" s="64">
        <f t="shared" si="248"/>
        <v>984.54809843400449</v>
      </c>
      <c r="N223" s="64">
        <f t="shared" si="248"/>
        <v>3476.94</v>
      </c>
      <c r="O223" s="64">
        <f t="shared" si="248"/>
        <v>304.8</v>
      </c>
      <c r="P223" s="64">
        <f t="shared" si="248"/>
        <v>377</v>
      </c>
      <c r="Q223" s="64">
        <f t="shared" si="248"/>
        <v>2267.546218487395</v>
      </c>
      <c r="R223" s="64">
        <f t="shared" si="248"/>
        <v>1662.4100946372239</v>
      </c>
      <c r="S223" s="64">
        <f t="shared" si="248"/>
        <v>1323.2438709677419</v>
      </c>
      <c r="T223" s="64">
        <f t="shared" si="248"/>
        <v>2224.5165289256197</v>
      </c>
      <c r="U223" s="64">
        <f t="shared" si="248"/>
        <v>1325.679347826087</v>
      </c>
      <c r="V223" s="64">
        <f t="shared" si="248"/>
        <v>2188.6713780918726</v>
      </c>
      <c r="W223" s="64">
        <f t="shared" si="248"/>
        <v>2750.9790794979081</v>
      </c>
      <c r="X223" s="64">
        <f t="shared" si="248"/>
        <v>2453.6567164179105</v>
      </c>
      <c r="Y223" s="64">
        <f t="shared" si="248"/>
        <v>1998.65</v>
      </c>
      <c r="Z223" s="64">
        <f t="shared" si="248"/>
        <v>2598.8476953907816</v>
      </c>
      <c r="AA223" s="64">
        <f t="shared" si="248"/>
        <v>2134.6335697399527</v>
      </c>
      <c r="AB223" s="64">
        <f t="shared" si="248"/>
        <v>2359.2715231788079</v>
      </c>
      <c r="AC223" s="64">
        <f t="shared" si="248"/>
        <v>2734.1282051282051</v>
      </c>
      <c r="AD223" s="64">
        <f t="shared" si="248"/>
        <v>2085.7788063602702</v>
      </c>
      <c r="AE223" s="64">
        <f t="shared" si="248"/>
        <v>92.122437024018751</v>
      </c>
      <c r="AF223" s="64">
        <f t="shared" si="248"/>
        <v>843.71729957805906</v>
      </c>
      <c r="AG223" s="64">
        <f t="shared" si="248"/>
        <v>1125.6190476190477</v>
      </c>
      <c r="AH223" s="64">
        <f t="shared" si="248"/>
        <v>1491.5408163265306</v>
      </c>
      <c r="AI223" s="64">
        <f t="shared" si="248"/>
        <v>1565.3346855983773</v>
      </c>
      <c r="AJ223" s="64">
        <f t="shared" si="248"/>
        <v>1786.7901234567901</v>
      </c>
      <c r="AK223" s="64">
        <f t="shared" si="248"/>
        <v>1552.849019607843</v>
      </c>
      <c r="AL223" s="64">
        <f t="shared" si="248"/>
        <v>1516.4757433489829</v>
      </c>
      <c r="AM223" s="64">
        <f t="shared" si="248"/>
        <v>1633.2922077922078</v>
      </c>
      <c r="AN223" s="64">
        <f t="shared" si="248"/>
        <v>2105.5111386138615</v>
      </c>
      <c r="AO223" s="64">
        <f t="shared" si="248"/>
        <v>1605.8702928870293</v>
      </c>
      <c r="AP223" s="64">
        <f t="shared" si="248"/>
        <v>1408.907786885246</v>
      </c>
      <c r="AQ223" s="64">
        <f t="shared" si="248"/>
        <v>1684.9893617021276</v>
      </c>
      <c r="AR223" s="64">
        <f t="shared" si="248"/>
        <v>1437.7023593466424</v>
      </c>
      <c r="AS223" s="64">
        <f t="shared" si="248"/>
        <v>2040.8415417558886</v>
      </c>
      <c r="AT223" s="64">
        <f t="shared" si="248"/>
        <v>1569.2096551724137</v>
      </c>
      <c r="AU223" s="64">
        <f t="shared" si="248"/>
        <v>1539.7771739130435</v>
      </c>
      <c r="AV223" s="64">
        <f t="shared" si="248"/>
        <v>1497.2494577006507</v>
      </c>
      <c r="AW223" s="64">
        <f t="shared" si="248"/>
        <v>1916.1453900709221</v>
      </c>
      <c r="AX223" s="64">
        <f t="shared" si="248"/>
        <v>1479.3644646924829</v>
      </c>
      <c r="AY223" s="64">
        <f t="shared" si="248"/>
        <v>1841.5824873096446</v>
      </c>
      <c r="AZ223" s="64">
        <f t="shared" si="248"/>
        <v>1421.9522058823529</v>
      </c>
      <c r="BA223" s="64">
        <f t="shared" si="248"/>
        <v>1723.8214765100672</v>
      </c>
      <c r="BB223" s="64">
        <f t="shared" si="248"/>
        <v>2357.4615384615386</v>
      </c>
      <c r="BC223" s="64">
        <f t="shared" si="248"/>
        <v>1821.388429752066</v>
      </c>
      <c r="BD223" s="64">
        <f t="shared" si="248"/>
        <v>1520.174180327869</v>
      </c>
      <c r="BE223" s="64">
        <f t="shared" si="248"/>
        <v>1541.0935251798562</v>
      </c>
      <c r="BF223" s="64">
        <f t="shared" si="248"/>
        <v>1622.9676025917927</v>
      </c>
      <c r="BG223" s="64">
        <f t="shared" si="248"/>
        <v>1629.677811550152</v>
      </c>
      <c r="BH223" s="64">
        <f t="shared" si="248"/>
        <v>3170.8279569892475</v>
      </c>
      <c r="BI223" s="64">
        <f t="shared" si="248"/>
        <v>795.85714285714289</v>
      </c>
      <c r="BJ223" s="64">
        <f t="shared" si="248"/>
        <v>1054.2108337758896</v>
      </c>
      <c r="BK223" s="64">
        <f t="shared" si="248"/>
        <v>133.55082112738572</v>
      </c>
      <c r="BL223" s="64">
        <f t="shared" si="248"/>
        <v>223.63274336283186</v>
      </c>
      <c r="BM223" s="64">
        <f t="shared" si="248"/>
        <v>2008.4705882352941</v>
      </c>
      <c r="BN223" s="64">
        <f t="shared" ref="BN223:DY223" si="249">BN222/BN9</f>
        <v>2029.6635338345864</v>
      </c>
      <c r="BO223" s="64">
        <f t="shared" si="249"/>
        <v>2200.0320284697509</v>
      </c>
      <c r="BP223" s="64">
        <f t="shared" si="249"/>
        <v>2082.7772925764193</v>
      </c>
      <c r="BQ223" s="64">
        <f t="shared" si="249"/>
        <v>1210.5813253012047</v>
      </c>
      <c r="BR223" s="64">
        <f t="shared" si="249"/>
        <v>1655.2601156069363</v>
      </c>
      <c r="BS223" s="64">
        <f t="shared" si="249"/>
        <v>1282.6303630363036</v>
      </c>
      <c r="BT223" s="64">
        <f t="shared" si="249"/>
        <v>1904.34375</v>
      </c>
      <c r="BU223" s="64">
        <f t="shared" si="249"/>
        <v>1631.5558583106267</v>
      </c>
      <c r="BV223" s="64">
        <f t="shared" si="249"/>
        <v>4123.7664473684208</v>
      </c>
      <c r="BW223" s="64">
        <f t="shared" si="249"/>
        <v>1292.1351351351352</v>
      </c>
      <c r="BX223" s="64">
        <f t="shared" si="249"/>
        <v>1408.12</v>
      </c>
      <c r="BY223" s="64">
        <f t="shared" si="249"/>
        <v>791.63106796116506</v>
      </c>
      <c r="BZ223" s="64">
        <f t="shared" si="249"/>
        <v>1427.4497607655503</v>
      </c>
      <c r="CA223" s="64">
        <f t="shared" si="249"/>
        <v>208.76450511945393</v>
      </c>
      <c r="CB223" s="64">
        <f t="shared" si="249"/>
        <v>2733.3947368421054</v>
      </c>
      <c r="CC223" s="64">
        <f t="shared" si="249"/>
        <v>8281.691358024691</v>
      </c>
      <c r="CD223" s="64">
        <f t="shared" si="249"/>
        <v>291.93203883495147</v>
      </c>
      <c r="CE223" s="64">
        <f t="shared" si="249"/>
        <v>1228.912408759124</v>
      </c>
      <c r="CF223" s="64">
        <f t="shared" si="249"/>
        <v>774.00642054574644</v>
      </c>
      <c r="CG223" s="64">
        <f t="shared" si="249"/>
        <v>2171.2978723404253</v>
      </c>
      <c r="CH223" s="64">
        <f t="shared" si="249"/>
        <v>1767.8031591737545</v>
      </c>
      <c r="CI223" s="64">
        <f t="shared" si="249"/>
        <v>1651.1777535441659</v>
      </c>
      <c r="CJ223" s="64">
        <f t="shared" si="249"/>
        <v>2056.3038936372268</v>
      </c>
      <c r="CK223" s="64">
        <f t="shared" si="249"/>
        <v>1693.7652027027027</v>
      </c>
      <c r="CL223" s="64">
        <f t="shared" si="249"/>
        <v>2838.1307359307361</v>
      </c>
      <c r="CM223" s="64">
        <f t="shared" si="249"/>
        <v>1592.5903448275863</v>
      </c>
      <c r="CN223" s="64">
        <f t="shared" si="249"/>
        <v>1331.8785046728972</v>
      </c>
      <c r="CO223" s="64">
        <f t="shared" si="249"/>
        <v>784.52108433734941</v>
      </c>
      <c r="CP223" s="64">
        <f t="shared" si="249"/>
        <v>1548.7127845884413</v>
      </c>
      <c r="CQ223" s="64">
        <f t="shared" si="249"/>
        <v>1027.8360655737704</v>
      </c>
      <c r="CR223" s="64">
        <f t="shared" si="249"/>
        <v>385.63111111111112</v>
      </c>
      <c r="CS223" s="64">
        <f t="shared" si="249"/>
        <v>1038.4104938271605</v>
      </c>
      <c r="CT223" s="64">
        <f t="shared" si="249"/>
        <v>2013.6923076923076</v>
      </c>
      <c r="CU223" s="64">
        <f t="shared" si="249"/>
        <v>428.84635761589402</v>
      </c>
      <c r="CV223" s="64">
        <f t="shared" si="249"/>
        <v>1019.1509433962265</v>
      </c>
      <c r="CW223" s="64">
        <f t="shared" si="249"/>
        <v>2373.9815950920247</v>
      </c>
      <c r="CX223" s="64">
        <f t="shared" si="249"/>
        <v>1036.6238938053098</v>
      </c>
      <c r="CY223" s="64">
        <f t="shared" si="249"/>
        <v>1807.3895131086142</v>
      </c>
      <c r="CZ223" s="64">
        <f t="shared" si="249"/>
        <v>1296.0129659643435</v>
      </c>
      <c r="DA223" s="64">
        <f t="shared" si="249"/>
        <v>1758.2148148148149</v>
      </c>
      <c r="DB223" s="64">
        <f t="shared" si="249"/>
        <v>1481.1869688385268</v>
      </c>
      <c r="DC223" s="64">
        <f t="shared" si="249"/>
        <v>1400.0943152454781</v>
      </c>
      <c r="DD223" s="64">
        <f t="shared" si="249"/>
        <v>1069.4465240641712</v>
      </c>
      <c r="DE223" s="64">
        <f t="shared" si="249"/>
        <v>1148.154561101549</v>
      </c>
      <c r="DF223" s="64">
        <f t="shared" si="249"/>
        <v>2163.8196721311474</v>
      </c>
      <c r="DG223" s="64">
        <f t="shared" si="249"/>
        <v>1251.0764044943821</v>
      </c>
      <c r="DH223" s="64">
        <f t="shared" si="249"/>
        <v>1107.6008968609865</v>
      </c>
      <c r="DI223" s="64">
        <f t="shared" si="249"/>
        <v>3370.7063829787235</v>
      </c>
      <c r="DJ223" s="64">
        <f t="shared" si="249"/>
        <v>2068.8431372549021</v>
      </c>
      <c r="DK223" s="64">
        <f t="shared" si="249"/>
        <v>428.09689922480618</v>
      </c>
      <c r="DL223" s="64">
        <f t="shared" si="249"/>
        <v>1707.0738255033557</v>
      </c>
      <c r="DM223" s="64">
        <f t="shared" si="249"/>
        <v>3220.8724279835392</v>
      </c>
      <c r="DN223" s="64">
        <f t="shared" si="249"/>
        <v>2529.5814696485622</v>
      </c>
      <c r="DO223" s="64">
        <f t="shared" si="249"/>
        <v>812.39038461538462</v>
      </c>
      <c r="DP223" s="64">
        <f t="shared" si="249"/>
        <v>1984.4188191881919</v>
      </c>
      <c r="DQ223" s="64">
        <f t="shared" si="249"/>
        <v>1349.496835443038</v>
      </c>
      <c r="DR223" s="64">
        <f t="shared" si="249"/>
        <v>775.86516853932585</v>
      </c>
      <c r="DS223" s="64">
        <f t="shared" si="249"/>
        <v>2056.8297872340427</v>
      </c>
      <c r="DT223" s="64">
        <f t="shared" si="249"/>
        <v>1906.1985815602836</v>
      </c>
      <c r="DU223" s="64">
        <f t="shared" si="249"/>
        <v>1673.0180995475114</v>
      </c>
      <c r="DV223" s="64">
        <f t="shared" si="249"/>
        <v>953.96212121212125</v>
      </c>
      <c r="DW223" s="64">
        <f t="shared" si="249"/>
        <v>1308.4730538922156</v>
      </c>
      <c r="DX223" s="64">
        <f t="shared" si="249"/>
        <v>1261.0453514739229</v>
      </c>
      <c r="DY223" s="64">
        <f t="shared" si="249"/>
        <v>1170.856603773585</v>
      </c>
      <c r="DZ223" s="64">
        <f t="shared" ref="DZ223:GK223" si="250">DZ222/DZ9</f>
        <v>2494.4655172413795</v>
      </c>
      <c r="EA223" s="64">
        <f t="shared" si="250"/>
        <v>1197.0654545454545</v>
      </c>
      <c r="EB223" s="64">
        <f t="shared" si="250"/>
        <v>1229.5297619047619</v>
      </c>
      <c r="EC223" s="64">
        <f t="shared" si="250"/>
        <v>2756.025352112676</v>
      </c>
      <c r="ED223" s="64">
        <f t="shared" si="250"/>
        <v>2667.9313725490197</v>
      </c>
      <c r="EE223" s="64">
        <f t="shared" si="250"/>
        <v>2462.7178841309824</v>
      </c>
      <c r="EF223" s="64">
        <f t="shared" si="250"/>
        <v>1579.243654822335</v>
      </c>
      <c r="EG223" s="64">
        <f t="shared" si="250"/>
        <v>318.73333333333335</v>
      </c>
      <c r="EH223" s="64">
        <f t="shared" si="250"/>
        <v>1635.9849246231156</v>
      </c>
      <c r="EI223" s="64">
        <f t="shared" si="250"/>
        <v>1948.2201834862385</v>
      </c>
      <c r="EJ223" s="64">
        <f t="shared" si="250"/>
        <v>304.52777777777777</v>
      </c>
      <c r="EK223" s="64">
        <f t="shared" si="250"/>
        <v>220.33974358974359</v>
      </c>
      <c r="EL223" s="64">
        <f t="shared" si="250"/>
        <v>2303.4032258064517</v>
      </c>
      <c r="EM223" s="64">
        <f t="shared" si="250"/>
        <v>875.0545454545454</v>
      </c>
      <c r="EN223" s="64">
        <f t="shared" si="250"/>
        <v>1249.8220502901354</v>
      </c>
      <c r="EO223" s="64">
        <f t="shared" si="250"/>
        <v>1343.9479166666667</v>
      </c>
      <c r="EP223" s="64">
        <f t="shared" si="250"/>
        <v>1491.3817663817663</v>
      </c>
      <c r="EQ223" s="64">
        <f t="shared" si="250"/>
        <v>1122.4088785046729</v>
      </c>
      <c r="ER223" s="64">
        <f t="shared" si="250"/>
        <v>753.66473988439304</v>
      </c>
      <c r="ES223" s="64">
        <f t="shared" si="250"/>
        <v>2759.9343065693429</v>
      </c>
      <c r="ET223" s="64">
        <f t="shared" si="250"/>
        <v>2074.3207547169814</v>
      </c>
      <c r="EU223" s="64">
        <f t="shared" si="250"/>
        <v>1022.6648044692737</v>
      </c>
      <c r="EV223" s="64">
        <f t="shared" si="250"/>
        <v>1036.5306122448981</v>
      </c>
      <c r="EW223" s="64">
        <f t="shared" si="250"/>
        <v>2026.4497607655503</v>
      </c>
      <c r="EX223" s="64">
        <f t="shared" si="250"/>
        <v>1624.8563535911603</v>
      </c>
      <c r="EY223" s="64">
        <f t="shared" si="250"/>
        <v>560.43092105263156</v>
      </c>
      <c r="EZ223" s="64">
        <f t="shared" si="250"/>
        <v>665.23958333333337</v>
      </c>
      <c r="FA223" s="64">
        <f t="shared" si="250"/>
        <v>2648.8534322820037</v>
      </c>
      <c r="FB223" s="64">
        <f t="shared" si="250"/>
        <v>2201.9648241206032</v>
      </c>
      <c r="FC223" s="64">
        <f t="shared" si="250"/>
        <v>1596.4831460674156</v>
      </c>
      <c r="FD223" s="64">
        <f t="shared" si="250"/>
        <v>1728.4491978609626</v>
      </c>
      <c r="FE223" s="64">
        <f t="shared" si="250"/>
        <v>1512.8227848101267</v>
      </c>
      <c r="FF223" s="64">
        <f t="shared" si="250"/>
        <v>323.03636363636366</v>
      </c>
      <c r="FG223" s="64">
        <f t="shared" si="250"/>
        <v>881.66666666666663</v>
      </c>
      <c r="FH223" s="64">
        <f t="shared" si="250"/>
        <v>2062.0892857142858</v>
      </c>
      <c r="FI223" s="64">
        <f t="shared" si="250"/>
        <v>2055.6633906633906</v>
      </c>
      <c r="FJ223" s="64">
        <f t="shared" si="250"/>
        <v>1889.4972222222223</v>
      </c>
      <c r="FK223" s="64">
        <f t="shared" si="250"/>
        <v>2428.6317241379311</v>
      </c>
      <c r="FL223" s="64">
        <f t="shared" si="250"/>
        <v>2103.9072580645161</v>
      </c>
      <c r="FM223" s="64">
        <f t="shared" si="250"/>
        <v>1832.9383886255923</v>
      </c>
      <c r="FN223" s="64">
        <f t="shared" si="250"/>
        <v>856.66624365482232</v>
      </c>
      <c r="FO223" s="64">
        <f t="shared" si="250"/>
        <v>1840.8802880288029</v>
      </c>
      <c r="FP223" s="64">
        <f t="shared" si="250"/>
        <v>3592.9789915966385</v>
      </c>
      <c r="FQ223" s="64">
        <f t="shared" si="250"/>
        <v>3161.1538461538462</v>
      </c>
      <c r="FR223" s="64">
        <f t="shared" si="250"/>
        <v>2542.3076923076924</v>
      </c>
      <c r="FS223" s="64">
        <f t="shared" si="250"/>
        <v>2383.4295774647885</v>
      </c>
      <c r="FT223" s="64">
        <f t="shared" si="250"/>
        <v>840.62103505843072</v>
      </c>
      <c r="FU223" s="64">
        <f t="shared" si="250"/>
        <v>1701.3728813559321</v>
      </c>
      <c r="FV223" s="64">
        <f t="shared" si="250"/>
        <v>1547.7716324710079</v>
      </c>
      <c r="FW223" s="64">
        <f t="shared" si="250"/>
        <v>925.48466257668713</v>
      </c>
      <c r="FX223" s="64">
        <f t="shared" si="250"/>
        <v>1527.8712273641852</v>
      </c>
      <c r="FY223" s="64">
        <f t="shared" si="250"/>
        <v>3182.4175531914893</v>
      </c>
      <c r="FZ223" s="64">
        <f t="shared" si="250"/>
        <v>4102.6226415094343</v>
      </c>
      <c r="GA223" s="64">
        <f t="shared" si="250"/>
        <v>1919.625</v>
      </c>
      <c r="GB223" s="64">
        <f t="shared" si="250"/>
        <v>1096.3051359516617</v>
      </c>
      <c r="GC223" s="64">
        <f t="shared" si="250"/>
        <v>1475.6783216783217</v>
      </c>
      <c r="GD223" s="64">
        <f t="shared" si="250"/>
        <v>2573.1329157967989</v>
      </c>
      <c r="GE223" s="64">
        <f t="shared" si="250"/>
        <v>1684.246835443038</v>
      </c>
      <c r="GF223" s="64">
        <f t="shared" si="250"/>
        <v>1134.5492957746478</v>
      </c>
      <c r="GG223" s="64">
        <f t="shared" si="250"/>
        <v>2446.1807228915663</v>
      </c>
      <c r="GH223" s="64">
        <f t="shared" si="250"/>
        <v>2088.5840978593274</v>
      </c>
      <c r="GI223" s="64">
        <f t="shared" si="250"/>
        <v>2167.6862745098038</v>
      </c>
      <c r="GJ223" s="64">
        <f t="shared" si="250"/>
        <v>1479.9279069767442</v>
      </c>
      <c r="GK223" s="64">
        <f t="shared" si="250"/>
        <v>2467.0281690140846</v>
      </c>
      <c r="GL223" s="64">
        <f t="shared" ref="GL223:IW223" si="251">GL222/GL9</f>
        <v>1555.6233766233765</v>
      </c>
      <c r="GM223" s="64">
        <f t="shared" si="251"/>
        <v>406.71520803443326</v>
      </c>
      <c r="GN223" s="64">
        <f t="shared" si="251"/>
        <v>1944.1724137931035</v>
      </c>
      <c r="GO223" s="64">
        <f t="shared" si="251"/>
        <v>700.1204819277109</v>
      </c>
      <c r="GP223" s="64">
        <f t="shared" si="251"/>
        <v>1851.1210191082803</v>
      </c>
      <c r="GQ223" s="64">
        <f t="shared" si="251"/>
        <v>1055.6211604095563</v>
      </c>
      <c r="GR223" s="64">
        <f t="shared" si="251"/>
        <v>3041.7828282828282</v>
      </c>
      <c r="GS223" s="64">
        <f t="shared" si="251"/>
        <v>2083.9266055045873</v>
      </c>
      <c r="GT223" s="64">
        <f t="shared" si="251"/>
        <v>1643.4262295081967</v>
      </c>
      <c r="GU223" s="64">
        <f t="shared" si="251"/>
        <v>1417.4230019493177</v>
      </c>
      <c r="GV223" s="64">
        <f t="shared" si="251"/>
        <v>1501.7309875141884</v>
      </c>
      <c r="GW223" s="64">
        <f t="shared" si="251"/>
        <v>243.2394366197183</v>
      </c>
      <c r="GX223" s="64">
        <f t="shared" si="251"/>
        <v>1653.1350210970463</v>
      </c>
      <c r="GY223" s="64">
        <f t="shared" si="251"/>
        <v>1877.7340619307834</v>
      </c>
      <c r="GZ223" s="64">
        <f t="shared" si="251"/>
        <v>950.7177304964539</v>
      </c>
      <c r="HA223" s="64">
        <f t="shared" si="251"/>
        <v>1570.5857294994676</v>
      </c>
      <c r="HB223" s="64">
        <f t="shared" si="251"/>
        <v>2446.5727272727272</v>
      </c>
      <c r="HC223" s="64">
        <f t="shared" si="251"/>
        <v>1388.6</v>
      </c>
      <c r="HD223" s="64">
        <f t="shared" si="251"/>
        <v>1058.0492957746478</v>
      </c>
      <c r="HE223" s="64">
        <f t="shared" si="251"/>
        <v>1589.7679324894514</v>
      </c>
      <c r="HF223" s="64">
        <f t="shared" si="251"/>
        <v>1451.7122580645162</v>
      </c>
      <c r="HG223" s="64">
        <f t="shared" si="251"/>
        <v>168.16842105263157</v>
      </c>
      <c r="HH223" s="64">
        <f t="shared" si="251"/>
        <v>1967.6452145214521</v>
      </c>
      <c r="HI223" s="64">
        <f t="shared" si="251"/>
        <v>1040.5487465181059</v>
      </c>
      <c r="HJ223" s="64">
        <f t="shared" si="251"/>
        <v>1249.2468619246863</v>
      </c>
      <c r="HK223" s="64">
        <f t="shared" si="251"/>
        <v>2326.1839530332682</v>
      </c>
      <c r="HL223" s="64">
        <f t="shared" si="251"/>
        <v>1602.3709677419354</v>
      </c>
      <c r="HM223" s="64">
        <f t="shared" si="251"/>
        <v>1585.6747572815534</v>
      </c>
      <c r="HN223" s="64">
        <f t="shared" si="251"/>
        <v>2160.5720720720719</v>
      </c>
      <c r="HO223" s="64">
        <f t="shared" si="251"/>
        <v>1799.9505076142132</v>
      </c>
      <c r="HP223" s="64">
        <f t="shared" si="251"/>
        <v>2364.3469387755104</v>
      </c>
      <c r="HQ223" s="64">
        <f t="shared" si="251"/>
        <v>1169.035343035343</v>
      </c>
      <c r="HR223" s="64">
        <f t="shared" si="251"/>
        <v>1336.2444444444445</v>
      </c>
      <c r="HS223" s="64">
        <f t="shared" si="251"/>
        <v>2766.0759162303666</v>
      </c>
      <c r="HT223" s="64">
        <f t="shared" si="251"/>
        <v>2098.2409638554218</v>
      </c>
      <c r="HU223" s="64">
        <f t="shared" si="251"/>
        <v>2739.8160621761658</v>
      </c>
      <c r="HV223" s="64">
        <f t="shared" si="251"/>
        <v>2100.9743589743589</v>
      </c>
      <c r="HW223" s="64">
        <f t="shared" si="251"/>
        <v>2814.8120805369126</v>
      </c>
      <c r="HX223" s="64">
        <f t="shared" si="251"/>
        <v>1792.8066378066378</v>
      </c>
      <c r="HY223" s="64">
        <f t="shared" si="251"/>
        <v>1812.5059523809523</v>
      </c>
      <c r="HZ223" s="64">
        <f t="shared" si="251"/>
        <v>883.11111111111109</v>
      </c>
      <c r="IA223" s="64">
        <f t="shared" si="251"/>
        <v>2016.3074626865671</v>
      </c>
      <c r="IB223" s="64">
        <f t="shared" si="251"/>
        <v>1872.3235294117646</v>
      </c>
      <c r="IC223" s="64">
        <f t="shared" si="251"/>
        <v>2164.590909090909</v>
      </c>
      <c r="ID223" s="64">
        <f t="shared" si="251"/>
        <v>1378.9885057471265</v>
      </c>
      <c r="IE223" s="64">
        <f t="shared" si="251"/>
        <v>122.63485477178423</v>
      </c>
      <c r="IF223" s="64">
        <f t="shared" si="251"/>
        <v>1112.3932584269662</v>
      </c>
      <c r="IG223" s="64">
        <f t="shared" si="251"/>
        <v>1708.4117647058824</v>
      </c>
      <c r="IH223" s="64">
        <f t="shared" si="251"/>
        <v>1430.0564617314931</v>
      </c>
      <c r="II223" s="64">
        <f t="shared" si="251"/>
        <v>2724.6481481481483</v>
      </c>
      <c r="IJ223" s="64">
        <f t="shared" si="251"/>
        <v>981.57458563535909</v>
      </c>
      <c r="IK223" s="64">
        <f t="shared" si="251"/>
        <v>2452.8823529411766</v>
      </c>
      <c r="IL223" s="64">
        <f t="shared" si="251"/>
        <v>1740.56</v>
      </c>
      <c r="IM223" s="64">
        <f t="shared" si="251"/>
        <v>2568.8257575757575</v>
      </c>
      <c r="IN223" s="64">
        <f t="shared" si="251"/>
        <v>1751.1674008810573</v>
      </c>
      <c r="IO223" s="64">
        <f t="shared" si="251"/>
        <v>2112.35</v>
      </c>
      <c r="IP223" s="64">
        <f t="shared" si="251"/>
        <v>1373.7985948477751</v>
      </c>
      <c r="IQ223" s="64">
        <f t="shared" si="251"/>
        <v>2193.6902654867258</v>
      </c>
      <c r="IR223" s="64">
        <f t="shared" si="251"/>
        <v>2663.25</v>
      </c>
      <c r="IS223" s="64">
        <f t="shared" si="251"/>
        <v>1746.9680851063829</v>
      </c>
      <c r="IT223" s="64">
        <f t="shared" si="251"/>
        <v>1175.3314606741574</v>
      </c>
      <c r="IU223" s="64">
        <f t="shared" si="251"/>
        <v>1694.6985815602836</v>
      </c>
      <c r="IV223" s="64">
        <f t="shared" si="251"/>
        <v>3211.9298245614036</v>
      </c>
      <c r="IW223" s="64">
        <f t="shared" si="251"/>
        <v>1769.3866666666668</v>
      </c>
      <c r="IX223" s="64">
        <f t="shared" ref="IX223:LI223" si="252">IX222/IX9</f>
        <v>1811.9206349206349</v>
      </c>
      <c r="IY223" s="64">
        <f t="shared" si="252"/>
        <v>938.3</v>
      </c>
      <c r="IZ223" s="64">
        <f t="shared" si="252"/>
        <v>1646.5873786407767</v>
      </c>
      <c r="JA223" s="64">
        <f t="shared" si="252"/>
        <v>1551.6795366795366</v>
      </c>
      <c r="JB223" s="64">
        <f t="shared" si="252"/>
        <v>1966.310606060606</v>
      </c>
      <c r="JC223" s="64">
        <f t="shared" si="252"/>
        <v>612.49540581929557</v>
      </c>
      <c r="JD223" s="64">
        <f t="shared" si="252"/>
        <v>1445.6810344827586</v>
      </c>
      <c r="JE223" s="64">
        <f t="shared" si="252"/>
        <v>1719.0632183908046</v>
      </c>
      <c r="JF223" s="64">
        <f t="shared" si="252"/>
        <v>1360.1051175656985</v>
      </c>
      <c r="JG223" s="64">
        <f t="shared" si="252"/>
        <v>2054.4253521126761</v>
      </c>
      <c r="JH223" s="64">
        <f t="shared" si="252"/>
        <v>2994.4739884393061</v>
      </c>
      <c r="JI223" s="64">
        <f t="shared" si="252"/>
        <v>1301.9009584664536</v>
      </c>
      <c r="JJ223" s="64">
        <f t="shared" si="252"/>
        <v>1302.3789279112755</v>
      </c>
      <c r="JK223" s="64">
        <f t="shared" si="252"/>
        <v>1710.3986655546289</v>
      </c>
      <c r="JL223" s="64">
        <f t="shared" si="252"/>
        <v>2153.0750853242321</v>
      </c>
      <c r="JM223" s="64">
        <f t="shared" si="252"/>
        <v>1447.101101101101</v>
      </c>
      <c r="JN223" s="64">
        <f t="shared" si="252"/>
        <v>1084.673487544484</v>
      </c>
      <c r="JO223" s="64">
        <f t="shared" si="252"/>
        <v>1285.6113989637306</v>
      </c>
      <c r="JP223" s="64">
        <f t="shared" si="252"/>
        <v>1745.9379947229552</v>
      </c>
      <c r="JQ223" s="64">
        <f t="shared" si="252"/>
        <v>1516.180341880342</v>
      </c>
      <c r="JR223" s="64">
        <f t="shared" si="252"/>
        <v>1986.3095238095239</v>
      </c>
      <c r="JS223" s="64">
        <f t="shared" si="252"/>
        <v>1313.8454148471615</v>
      </c>
      <c r="JT223" s="64">
        <f t="shared" si="252"/>
        <v>1356.5255854293148</v>
      </c>
      <c r="JU223" s="64">
        <f t="shared" si="252"/>
        <v>1107.9711591791458</v>
      </c>
      <c r="JV223" s="64">
        <f t="shared" si="252"/>
        <v>1493.2412891986062</v>
      </c>
      <c r="JW223" s="64">
        <f t="shared" si="252"/>
        <v>1842.8631098631099</v>
      </c>
      <c r="JX223" s="64">
        <f t="shared" si="252"/>
        <v>833.4375</v>
      </c>
      <c r="JY223" s="64">
        <f t="shared" si="252"/>
        <v>1136.9244935543279</v>
      </c>
      <c r="JZ223" s="64">
        <f t="shared" si="252"/>
        <v>8470.1666666666661</v>
      </c>
      <c r="KA223" s="64">
        <f t="shared" si="252"/>
        <v>2088.0980392156862</v>
      </c>
      <c r="KB223" s="64">
        <f t="shared" si="252"/>
        <v>1449.636563876652</v>
      </c>
      <c r="KC223" s="64">
        <f t="shared" si="252"/>
        <v>0.73122529644268774</v>
      </c>
      <c r="KD223" s="64">
        <f t="shared" si="252"/>
        <v>494.60829493087556</v>
      </c>
      <c r="KE223" s="64">
        <f t="shared" si="252"/>
        <v>1115.3039832285115</v>
      </c>
      <c r="KF223" s="64">
        <f t="shared" si="252"/>
        <v>2243.2292609351434</v>
      </c>
      <c r="KG223" s="64">
        <f t="shared" si="252"/>
        <v>84.315217391304344</v>
      </c>
      <c r="KH223" s="64">
        <f t="shared" si="252"/>
        <v>1099.7490039840638</v>
      </c>
      <c r="KI223" s="64">
        <f t="shared" si="252"/>
        <v>2107.8571428571427</v>
      </c>
      <c r="KJ223" s="64">
        <f t="shared" si="252"/>
        <v>440.47</v>
      </c>
      <c r="KK223" s="64">
        <f t="shared" si="252"/>
        <v>3824.687116564417</v>
      </c>
      <c r="KL223" s="64">
        <f t="shared" si="252"/>
        <v>892.35135135135135</v>
      </c>
      <c r="KM223" s="64">
        <f t="shared" si="252"/>
        <v>27.244979919678716</v>
      </c>
      <c r="KN223" s="64">
        <f t="shared" si="252"/>
        <v>1392.9545454545455</v>
      </c>
      <c r="KO223" s="64">
        <f t="shared" si="252"/>
        <v>3612.3892617449665</v>
      </c>
      <c r="KP223" s="64">
        <f t="shared" si="252"/>
        <v>2607.8602941176468</v>
      </c>
      <c r="KQ223" s="64">
        <f t="shared" si="252"/>
        <v>1293.3995271867611</v>
      </c>
      <c r="KR223" s="64">
        <f t="shared" si="252"/>
        <v>820.5454545454545</v>
      </c>
      <c r="KS223" s="64">
        <f t="shared" si="252"/>
        <v>1616.3673469387754</v>
      </c>
      <c r="KT223" s="64">
        <f t="shared" si="252"/>
        <v>1965.7899343544857</v>
      </c>
      <c r="KU223" s="64">
        <f t="shared" si="252"/>
        <v>1386.3092105263158</v>
      </c>
      <c r="KV223" s="64">
        <f t="shared" si="252"/>
        <v>1199.5093632958801</v>
      </c>
      <c r="KW223" s="64">
        <f t="shared" si="252"/>
        <v>1011.2122905027933</v>
      </c>
      <c r="KX223" s="64">
        <f t="shared" si="252"/>
        <v>1300.0197368421052</v>
      </c>
      <c r="KY223" s="64">
        <f t="shared" si="252"/>
        <v>2106.6272189349111</v>
      </c>
      <c r="KZ223" s="64">
        <f t="shared" si="252"/>
        <v>2044.3650793650793</v>
      </c>
      <c r="LA223" s="64">
        <f t="shared" si="252"/>
        <v>1252.6130434782608</v>
      </c>
      <c r="LB223" s="64">
        <f t="shared" si="252"/>
        <v>2162.7079439252338</v>
      </c>
      <c r="LC223" s="64">
        <f t="shared" si="252"/>
        <v>3174.236170212766</v>
      </c>
      <c r="LD223" s="64">
        <f t="shared" si="252"/>
        <v>659.16727272727269</v>
      </c>
      <c r="LE223" s="64">
        <f t="shared" si="252"/>
        <v>1090.8505564387917</v>
      </c>
      <c r="LF223" s="64">
        <f t="shared" si="252"/>
        <v>718.55762081784383</v>
      </c>
      <c r="LG223" s="64">
        <f t="shared" si="252"/>
        <v>1136.8416988416989</v>
      </c>
      <c r="LH223" s="64">
        <f t="shared" si="252"/>
        <v>1597.5951557093426</v>
      </c>
      <c r="LI223" s="64">
        <f t="shared" si="252"/>
        <v>606.06802721088434</v>
      </c>
      <c r="LJ223" s="64">
        <f t="shared" ref="LJ223:NU223" si="253">LJ222/LJ9</f>
        <v>1634.4721283783783</v>
      </c>
      <c r="LK223" s="64">
        <f t="shared" si="253"/>
        <v>2567.2948717948716</v>
      </c>
      <c r="LL223" s="64">
        <f t="shared" si="253"/>
        <v>1005.5258620689655</v>
      </c>
      <c r="LM223" s="64">
        <f t="shared" si="253"/>
        <v>2831.0990712074304</v>
      </c>
      <c r="LN223" s="64">
        <f t="shared" si="253"/>
        <v>669.9367088607595</v>
      </c>
      <c r="LO223" s="64">
        <f t="shared" si="253"/>
        <v>781.36249999999995</v>
      </c>
      <c r="LP223" s="64">
        <f t="shared" si="253"/>
        <v>1409.4897007384377</v>
      </c>
      <c r="LQ223" s="64">
        <f t="shared" si="253"/>
        <v>1595.5068493150684</v>
      </c>
      <c r="LR223" s="64">
        <f t="shared" si="253"/>
        <v>1773.9776785714287</v>
      </c>
      <c r="LS223" s="64">
        <f t="shared" si="253"/>
        <v>1227.5652173913043</v>
      </c>
      <c r="LT223" s="64">
        <f t="shared" si="253"/>
        <v>722.25</v>
      </c>
      <c r="LU223" s="64">
        <f t="shared" si="253"/>
        <v>1473.8095238095239</v>
      </c>
      <c r="LV223" s="64">
        <f t="shared" si="253"/>
        <v>919.05747126436779</v>
      </c>
      <c r="LW223" s="64">
        <f t="shared" si="253"/>
        <v>1593.92</v>
      </c>
      <c r="LX223" s="64">
        <f t="shared" si="253"/>
        <v>1392.0489795918368</v>
      </c>
      <c r="LY223" s="64">
        <f t="shared" si="253"/>
        <v>2373.9333333333334</v>
      </c>
      <c r="LZ223" s="64">
        <f t="shared" si="253"/>
        <v>402.78719999999998</v>
      </c>
      <c r="MA223" s="64">
        <f t="shared" si="253"/>
        <v>2889.6153846153848</v>
      </c>
      <c r="MB223" s="64">
        <f t="shared" si="253"/>
        <v>1185.6388888888889</v>
      </c>
      <c r="MC223" s="64">
        <f t="shared" si="253"/>
        <v>1422.9305555555557</v>
      </c>
      <c r="MD223" s="64">
        <f t="shared" si="253"/>
        <v>1620.4578313253012</v>
      </c>
      <c r="ME223" s="64">
        <f t="shared" si="253"/>
        <v>2667.4433497536947</v>
      </c>
      <c r="MF223" s="64">
        <f t="shared" si="253"/>
        <v>1178.289972899729</v>
      </c>
      <c r="MG223" s="64">
        <f t="shared" si="253"/>
        <v>952.04958677685954</v>
      </c>
      <c r="MH223" s="64">
        <f t="shared" si="253"/>
        <v>2086.9210526315787</v>
      </c>
      <c r="MI223" s="64">
        <f t="shared" si="253"/>
        <v>1189.9901960784314</v>
      </c>
      <c r="MJ223" s="64">
        <f t="shared" si="253"/>
        <v>527.75525339925832</v>
      </c>
      <c r="MK223" s="64">
        <f t="shared" si="253"/>
        <v>903.71317829457359</v>
      </c>
      <c r="ML223" s="64">
        <f t="shared" si="253"/>
        <v>1358.4323308270677</v>
      </c>
      <c r="MM223" s="64">
        <f t="shared" si="253"/>
        <v>1948.2201646090534</v>
      </c>
      <c r="MN223" s="64">
        <f t="shared" si="253"/>
        <v>1006.1458333333334</v>
      </c>
      <c r="MO223" s="64">
        <f t="shared" si="253"/>
        <v>0</v>
      </c>
      <c r="MP223" s="64">
        <f t="shared" si="253"/>
        <v>2701.8245614035086</v>
      </c>
      <c r="MQ223" s="64">
        <f t="shared" si="253"/>
        <v>2186.6766917293235</v>
      </c>
      <c r="MR223" s="64">
        <f t="shared" si="253"/>
        <v>817.51732673267327</v>
      </c>
      <c r="MS223" s="64">
        <f t="shared" si="253"/>
        <v>1811.7158273381294</v>
      </c>
      <c r="MT223" s="64">
        <f t="shared" si="253"/>
        <v>1730.2977528089887</v>
      </c>
      <c r="MU223" s="64">
        <f t="shared" si="253"/>
        <v>2571.88</v>
      </c>
      <c r="MV223" s="64">
        <f t="shared" si="253"/>
        <v>990.37190082644634</v>
      </c>
      <c r="MW223" s="64">
        <f t="shared" si="253"/>
        <v>3361.0256410256411</v>
      </c>
      <c r="MX223" s="64">
        <f t="shared" si="253"/>
        <v>4678.6499999999996</v>
      </c>
      <c r="MY223" s="64">
        <f t="shared" si="253"/>
        <v>0</v>
      </c>
      <c r="MZ223" s="64">
        <f t="shared" si="253"/>
        <v>3420.3746097814778</v>
      </c>
      <c r="NA223" s="64">
        <f t="shared" si="253"/>
        <v>1162.6500000000001</v>
      </c>
      <c r="NB223" s="64">
        <f t="shared" si="253"/>
        <v>2938.7755102040815</v>
      </c>
      <c r="NC223" s="64">
        <f t="shared" si="253"/>
        <v>963.65</v>
      </c>
      <c r="ND223" s="64">
        <f t="shared" si="253"/>
        <v>2206.7608695652175</v>
      </c>
      <c r="NE223" s="64">
        <f t="shared" si="253"/>
        <v>1323.38</v>
      </c>
      <c r="NF223" s="64">
        <f t="shared" si="253"/>
        <v>1296.4178082191781</v>
      </c>
      <c r="NG223" s="64">
        <f t="shared" si="253"/>
        <v>2086.1463414634145</v>
      </c>
      <c r="NH223" s="64">
        <f t="shared" si="253"/>
        <v>2146.3230769230768</v>
      </c>
      <c r="NI223" s="64">
        <f t="shared" si="253"/>
        <v>2421.796875</v>
      </c>
      <c r="NJ223" s="64">
        <f t="shared" si="253"/>
        <v>2675.1569767441861</v>
      </c>
      <c r="NK223" s="64">
        <f t="shared" si="253"/>
        <v>1781.1319444444443</v>
      </c>
      <c r="NL223" s="64">
        <f t="shared" si="253"/>
        <v>660.5399061032864</v>
      </c>
      <c r="NM223" s="64">
        <f t="shared" si="253"/>
        <v>4900.9193548387093</v>
      </c>
      <c r="NN223" s="64">
        <f t="shared" si="253"/>
        <v>2995.0275229357799</v>
      </c>
      <c r="NO223" s="64">
        <f t="shared" si="253"/>
        <v>733.28846153846155</v>
      </c>
      <c r="NP223" s="64">
        <f t="shared" si="253"/>
        <v>1388.0175438596491</v>
      </c>
      <c r="NQ223" s="64">
        <f t="shared" si="253"/>
        <v>2063.7773584905663</v>
      </c>
      <c r="NR223" s="64">
        <f t="shared" si="253"/>
        <v>1958.7115384615386</v>
      </c>
      <c r="NS223" s="64">
        <f t="shared" si="253"/>
        <v>1474.4903846153845</v>
      </c>
      <c r="NT223" s="64">
        <f t="shared" si="253"/>
        <v>1856.4411764705883</v>
      </c>
      <c r="NU223" s="64">
        <f t="shared" si="253"/>
        <v>1182.6686967113276</v>
      </c>
      <c r="NV223" s="64">
        <f t="shared" ref="NV223:OU223" si="254">NV222/NV9</f>
        <v>2218.6831683168316</v>
      </c>
      <c r="NW223" s="64">
        <f t="shared" si="254"/>
        <v>767.00694444444446</v>
      </c>
      <c r="NX223" s="64">
        <f t="shared" si="254"/>
        <v>2310.331444759207</v>
      </c>
      <c r="NY223" s="64">
        <f t="shared" si="254"/>
        <v>1807.6904761904761</v>
      </c>
      <c r="NZ223" s="64">
        <f t="shared" si="254"/>
        <v>668.83783783783781</v>
      </c>
      <c r="OA223" s="64">
        <f t="shared" si="254"/>
        <v>1926.5751633986929</v>
      </c>
      <c r="OB223" s="64">
        <f t="shared" si="254"/>
        <v>2482.7482971132013</v>
      </c>
      <c r="OC223" s="64">
        <f t="shared" si="254"/>
        <v>2017.4897698209718</v>
      </c>
      <c r="OD223" s="64">
        <f t="shared" si="254"/>
        <v>1971.515625</v>
      </c>
      <c r="OE223" s="64">
        <f t="shared" si="254"/>
        <v>1721.5483870967741</v>
      </c>
      <c r="OF223" s="64">
        <f t="shared" si="254"/>
        <v>1011.7052810902896</v>
      </c>
      <c r="OG223" s="64">
        <f t="shared" si="254"/>
        <v>2562.0604914933838</v>
      </c>
      <c r="OH223" s="64">
        <f t="shared" si="254"/>
        <v>1798.7925925925927</v>
      </c>
      <c r="OI223" s="64">
        <f t="shared" si="254"/>
        <v>541.98235294117649</v>
      </c>
      <c r="OJ223" s="64">
        <f t="shared" si="254"/>
        <v>1696.695652173913</v>
      </c>
      <c r="OK223" s="64">
        <f t="shared" si="254"/>
        <v>1394.4778481012659</v>
      </c>
      <c r="OL223" s="64">
        <f t="shared" si="254"/>
        <v>4494.1764705882351</v>
      </c>
      <c r="OM223" s="64">
        <f t="shared" si="254"/>
        <v>1469.6581818181819</v>
      </c>
      <c r="ON223" s="64">
        <f t="shared" si="254"/>
        <v>1746.3928571428571</v>
      </c>
      <c r="OO223" s="64">
        <f t="shared" si="254"/>
        <v>1673.1835853131749</v>
      </c>
      <c r="OP223" s="64">
        <f t="shared" si="254"/>
        <v>6882.9</v>
      </c>
      <c r="OQ223" s="64">
        <f t="shared" si="254"/>
        <v>1047.4600431965443</v>
      </c>
      <c r="OR223" s="64">
        <f t="shared" si="254"/>
        <v>1518.370607028754</v>
      </c>
      <c r="OS223" s="64">
        <f t="shared" si="254"/>
        <v>1682.5334572490706</v>
      </c>
      <c r="OT223" s="64">
        <f t="shared" si="254"/>
        <v>1236.528</v>
      </c>
      <c r="OU223" s="64">
        <f t="shared" si="254"/>
        <v>484.00799999999998</v>
      </c>
      <c r="OV223" s="4"/>
      <c r="OW223" s="149">
        <f>OW222/OW9</f>
        <v>1523.8578180267416</v>
      </c>
      <c r="OX223" s="6">
        <f t="shared" si="56"/>
        <v>7.645474841465728E-3</v>
      </c>
      <c r="OY223" s="153"/>
      <c r="OZ223" s="6"/>
      <c r="PA223" s="146"/>
      <c r="PB223" s="146"/>
      <c r="PC223" s="146"/>
      <c r="PD223" s="146"/>
      <c r="PE223" s="146"/>
      <c r="PF223" s="146"/>
      <c r="PG223" s="146"/>
      <c r="PH223" s="146"/>
      <c r="PI223" s="146"/>
      <c r="PJ223" s="146"/>
      <c r="PK223" s="146"/>
      <c r="PL223" s="146"/>
      <c r="PM223" s="146"/>
      <c r="PN223" s="146"/>
      <c r="PO223" s="146"/>
      <c r="PP223" s="146"/>
      <c r="PQ223" s="146"/>
      <c r="PR223" s="146"/>
      <c r="PS223" s="146"/>
      <c r="PT223" s="146"/>
      <c r="PU223" s="146"/>
    </row>
    <row r="224" spans="1:437" ht="17">
      <c r="A224" s="88" t="s">
        <v>1306</v>
      </c>
      <c r="B224" s="144">
        <f t="shared" ref="B224:AG224" si="255">B222/B166</f>
        <v>0.20668048695562463</v>
      </c>
      <c r="C224" s="144">
        <f t="shared" si="255"/>
        <v>0.31160909051663943</v>
      </c>
      <c r="D224" s="144">
        <f t="shared" si="255"/>
        <v>8.5904120571788575E-2</v>
      </c>
      <c r="E224" s="144">
        <f t="shared" si="255"/>
        <v>0.15098898747641357</v>
      </c>
      <c r="F224" s="144">
        <f t="shared" si="255"/>
        <v>0.1929291378366057</v>
      </c>
      <c r="G224" s="144">
        <f t="shared" si="255"/>
        <v>0.11535678315772489</v>
      </c>
      <c r="H224" s="144">
        <f t="shared" si="255"/>
        <v>0.18430000043580644</v>
      </c>
      <c r="I224" s="144">
        <f t="shared" si="255"/>
        <v>0.24342158568793945</v>
      </c>
      <c r="J224" s="144">
        <f t="shared" si="255"/>
        <v>0.19244529389654721</v>
      </c>
      <c r="K224" s="144">
        <f t="shared" si="255"/>
        <v>0.1975776104810783</v>
      </c>
      <c r="L224" s="144">
        <f t="shared" si="255"/>
        <v>0.16505624651455419</v>
      </c>
      <c r="M224" s="144">
        <f t="shared" si="255"/>
        <v>0.10533222662130678</v>
      </c>
      <c r="N224" s="144">
        <f t="shared" si="255"/>
        <v>0.28410829149670536</v>
      </c>
      <c r="O224" s="144">
        <f t="shared" si="255"/>
        <v>4.8141087502112491E-3</v>
      </c>
      <c r="P224" s="144">
        <f t="shared" si="255"/>
        <v>4.1373186743021333E-3</v>
      </c>
      <c r="Q224" s="144">
        <f t="shared" si="255"/>
        <v>0.22959074278907513</v>
      </c>
      <c r="R224" s="144">
        <f t="shared" si="255"/>
        <v>0.18284780043378226</v>
      </c>
      <c r="S224" s="144">
        <f t="shared" si="255"/>
        <v>0.17658478157854135</v>
      </c>
      <c r="T224" s="144">
        <f t="shared" si="255"/>
        <v>0.2182183963491702</v>
      </c>
      <c r="U224" s="144">
        <f t="shared" si="255"/>
        <v>0.14732964453042657</v>
      </c>
      <c r="V224" s="144">
        <f t="shared" si="255"/>
        <v>0.22215160613150112</v>
      </c>
      <c r="W224" s="144">
        <f t="shared" si="255"/>
        <v>0.30169863908806327</v>
      </c>
      <c r="X224" s="144">
        <f t="shared" si="255"/>
        <v>0.26173442541257463</v>
      </c>
      <c r="Y224" s="144">
        <f t="shared" si="255"/>
        <v>0.21733846961051106</v>
      </c>
      <c r="Z224" s="144">
        <f t="shared" si="255"/>
        <v>0.28195286425148808</v>
      </c>
      <c r="AA224" s="144">
        <f t="shared" si="255"/>
        <v>0.22693515025547326</v>
      </c>
      <c r="AB224" s="144">
        <f t="shared" si="255"/>
        <v>0.25897407254569516</v>
      </c>
      <c r="AC224" s="144">
        <f t="shared" si="255"/>
        <v>0.28386502175754541</v>
      </c>
      <c r="AD224" s="144">
        <f t="shared" si="255"/>
        <v>0.23243913495636881</v>
      </c>
      <c r="AE224" s="144">
        <f t="shared" si="255"/>
        <v>1.2400121783038046E-2</v>
      </c>
      <c r="AF224" s="144">
        <f t="shared" si="255"/>
        <v>7.4125738807054586E-2</v>
      </c>
      <c r="AG224" s="144">
        <f t="shared" si="255"/>
        <v>0.12296814323033099</v>
      </c>
      <c r="AH224" s="144">
        <f t="shared" ref="AH224:BM224" si="256">AH222/AH166</f>
        <v>0.16580052168334303</v>
      </c>
      <c r="AI224" s="144">
        <f t="shared" si="256"/>
        <v>0.16843951120216277</v>
      </c>
      <c r="AJ224" s="144">
        <f t="shared" si="256"/>
        <v>0.18826295242738841</v>
      </c>
      <c r="AK224" s="144">
        <f t="shared" si="256"/>
        <v>0.16354339443721214</v>
      </c>
      <c r="AL224" s="144">
        <f t="shared" si="256"/>
        <v>0.16163731702483838</v>
      </c>
      <c r="AM224" s="144">
        <f t="shared" si="256"/>
        <v>0.18202851353307281</v>
      </c>
      <c r="AN224" s="144">
        <f t="shared" si="256"/>
        <v>0.20302840877085954</v>
      </c>
      <c r="AO224" s="144">
        <f t="shared" si="256"/>
        <v>0.19088522705117952</v>
      </c>
      <c r="AP224" s="144">
        <f t="shared" si="256"/>
        <v>0.15962129042263434</v>
      </c>
      <c r="AQ224" s="144">
        <f t="shared" si="256"/>
        <v>0.17248335407591786</v>
      </c>
      <c r="AR224" s="144">
        <f t="shared" si="256"/>
        <v>0.15397219313201616</v>
      </c>
      <c r="AS224" s="144">
        <f t="shared" si="256"/>
        <v>0.22205320341381232</v>
      </c>
      <c r="AT224" s="144">
        <f t="shared" si="256"/>
        <v>0.167135380926378</v>
      </c>
      <c r="AU224" s="144">
        <f t="shared" si="256"/>
        <v>0.15783981753536813</v>
      </c>
      <c r="AV224" s="144">
        <f t="shared" si="256"/>
        <v>0.17663391592697286</v>
      </c>
      <c r="AW224" s="144">
        <f t="shared" si="256"/>
        <v>0.189273023638593</v>
      </c>
      <c r="AX224" s="144">
        <f t="shared" si="256"/>
        <v>0.15366943659595653</v>
      </c>
      <c r="AY224" s="144">
        <f t="shared" si="256"/>
        <v>0.1834748050820339</v>
      </c>
      <c r="AZ224" s="144">
        <f t="shared" si="256"/>
        <v>0.16215895536311362</v>
      </c>
      <c r="BA224" s="144">
        <f t="shared" si="256"/>
        <v>0.1722557188898135</v>
      </c>
      <c r="BB224" s="144">
        <f t="shared" si="256"/>
        <v>0.19421193881355414</v>
      </c>
      <c r="BC224" s="144">
        <f t="shared" si="256"/>
        <v>0.21459375404697756</v>
      </c>
      <c r="BD224" s="144">
        <f t="shared" si="256"/>
        <v>0.17289981881347297</v>
      </c>
      <c r="BE224" s="144">
        <f t="shared" si="256"/>
        <v>0.17978580501886512</v>
      </c>
      <c r="BF224" s="144">
        <f t="shared" si="256"/>
        <v>0.19306378935674179</v>
      </c>
      <c r="BG224" s="144">
        <f t="shared" si="256"/>
        <v>0.19801477048576704</v>
      </c>
      <c r="BH224" s="144">
        <f t="shared" si="256"/>
        <v>9.7315906340943767E-2</v>
      </c>
      <c r="BI224" s="144">
        <f t="shared" si="256"/>
        <v>6.3781020404736433E-2</v>
      </c>
      <c r="BJ224" s="144">
        <f t="shared" si="256"/>
        <v>0.11967649926228555</v>
      </c>
      <c r="BK224" s="144">
        <f t="shared" si="256"/>
        <v>1.4617526438003839E-2</v>
      </c>
      <c r="BL224" s="144">
        <f t="shared" si="256"/>
        <v>2.6985654210298127E-2</v>
      </c>
      <c r="BM224" s="144">
        <f t="shared" si="256"/>
        <v>0.18187556513181638</v>
      </c>
      <c r="BN224" s="144">
        <f t="shared" ref="BN224:CS224" si="257">BN222/BN166</f>
        <v>0.21687431572820379</v>
      </c>
      <c r="BO224" s="144">
        <f t="shared" si="257"/>
        <v>0.21110489367848737</v>
      </c>
      <c r="BP224" s="144">
        <f t="shared" si="257"/>
        <v>0.12533919599970778</v>
      </c>
      <c r="BQ224" s="144">
        <f t="shared" si="257"/>
        <v>8.4068780638408419E-2</v>
      </c>
      <c r="BR224" s="144">
        <f t="shared" si="257"/>
        <v>0.13945848071293498</v>
      </c>
      <c r="BS224" s="144">
        <f t="shared" si="257"/>
        <v>0.10369122699920118</v>
      </c>
      <c r="BT224" s="144">
        <f t="shared" si="257"/>
        <v>8.2042175540017762E-2</v>
      </c>
      <c r="BU224" s="144">
        <f t="shared" si="257"/>
        <v>0.10376278533938509</v>
      </c>
      <c r="BV224" s="144">
        <f t="shared" si="257"/>
        <v>0.25814289085443676</v>
      </c>
      <c r="BW224" s="144">
        <f t="shared" si="257"/>
        <v>9.8001014445254012E-2</v>
      </c>
      <c r="BX224" s="144">
        <f t="shared" si="257"/>
        <v>5.6541149052735384E-2</v>
      </c>
      <c r="BY224" s="144">
        <f t="shared" si="257"/>
        <v>4.1691188238235651E-2</v>
      </c>
      <c r="BZ224" s="144">
        <f t="shared" si="257"/>
        <v>9.5639532088004381E-2</v>
      </c>
      <c r="CA224" s="144">
        <f t="shared" si="257"/>
        <v>8.6571729506936864E-3</v>
      </c>
      <c r="CB224" s="144">
        <f t="shared" si="257"/>
        <v>0.26391157974973006</v>
      </c>
      <c r="CC224" s="144">
        <f t="shared" si="257"/>
        <v>0.50688198782169058</v>
      </c>
      <c r="CD224" s="144">
        <f t="shared" si="257"/>
        <v>2.896290659705834E-2</v>
      </c>
      <c r="CE224" s="144">
        <f t="shared" si="257"/>
        <v>0.11982702193850159</v>
      </c>
      <c r="CF224" s="144">
        <f t="shared" si="257"/>
        <v>9.3023856985026659E-2</v>
      </c>
      <c r="CG224" s="144">
        <f t="shared" si="257"/>
        <v>0.18770192013228212</v>
      </c>
      <c r="CH224" s="144">
        <f t="shared" si="257"/>
        <v>0.19709659196360715</v>
      </c>
      <c r="CI224" s="144">
        <f t="shared" si="257"/>
        <v>0.19227235618684779</v>
      </c>
      <c r="CJ224" s="144">
        <f t="shared" si="257"/>
        <v>0.23260946445276259</v>
      </c>
      <c r="CK224" s="144">
        <f t="shared" si="257"/>
        <v>0.18763579707820732</v>
      </c>
      <c r="CL224" s="144">
        <f t="shared" si="257"/>
        <v>0.30902257326043586</v>
      </c>
      <c r="CM224" s="144">
        <f t="shared" si="257"/>
        <v>0.17121971140999112</v>
      </c>
      <c r="CN224" s="144">
        <f t="shared" si="257"/>
        <v>0.11195808612801046</v>
      </c>
      <c r="CO224" s="144">
        <f t="shared" si="257"/>
        <v>8.0838299193047802E-2</v>
      </c>
      <c r="CP224" s="144">
        <f t="shared" si="257"/>
        <v>0.16753187655252791</v>
      </c>
      <c r="CQ224" s="144">
        <f t="shared" si="257"/>
        <v>0.11375029073469792</v>
      </c>
      <c r="CR224" s="144">
        <f t="shared" si="257"/>
        <v>4.2262830608368107E-2</v>
      </c>
      <c r="CS224" s="144">
        <f t="shared" si="257"/>
        <v>0.11898700572091565</v>
      </c>
      <c r="CT224" s="144">
        <f t="shared" ref="CT224:DY224" si="258">CT222/CT166</f>
        <v>0.21538788307170134</v>
      </c>
      <c r="CU224" s="144">
        <f t="shared" si="258"/>
        <v>4.9379257292682124E-2</v>
      </c>
      <c r="CV224" s="144">
        <f t="shared" si="258"/>
        <v>0.11628315840687516</v>
      </c>
      <c r="CW224" s="144">
        <f t="shared" si="258"/>
        <v>0.23437141326803887</v>
      </c>
      <c r="CX224" s="144">
        <f t="shared" si="258"/>
        <v>0.10760099032024197</v>
      </c>
      <c r="CY224" s="144">
        <f t="shared" si="258"/>
        <v>0.21718904920691856</v>
      </c>
      <c r="CZ224" s="144">
        <f t="shared" si="258"/>
        <v>0.15711933477162249</v>
      </c>
      <c r="DA224" s="144">
        <f t="shared" si="258"/>
        <v>0.19469871936000482</v>
      </c>
      <c r="DB224" s="144">
        <f t="shared" si="258"/>
        <v>0.16374369549865259</v>
      </c>
      <c r="DC224" s="144">
        <f t="shared" si="258"/>
        <v>0.16304325094406305</v>
      </c>
      <c r="DD224" s="144">
        <f t="shared" si="258"/>
        <v>0.11974511728778162</v>
      </c>
      <c r="DE224" s="144">
        <f t="shared" si="258"/>
        <v>0.26629660944552097</v>
      </c>
      <c r="DF224" s="144">
        <f t="shared" si="258"/>
        <v>0.1890998227811469</v>
      </c>
      <c r="DG224" s="144">
        <f t="shared" si="258"/>
        <v>0.14003932568301145</v>
      </c>
      <c r="DH224" s="144">
        <f t="shared" si="258"/>
        <v>0.10320200090585614</v>
      </c>
      <c r="DI224" s="144">
        <f t="shared" si="258"/>
        <v>0.36093620065478454</v>
      </c>
      <c r="DJ224" s="144">
        <f t="shared" si="258"/>
        <v>0.14610646104037725</v>
      </c>
      <c r="DK224" s="144">
        <f t="shared" si="258"/>
        <v>7.063047892097564E-2</v>
      </c>
      <c r="DL224" s="144">
        <f t="shared" si="258"/>
        <v>0.19203209569518148</v>
      </c>
      <c r="DM224" s="144">
        <f t="shared" si="258"/>
        <v>0.33480945080216834</v>
      </c>
      <c r="DN224" s="144">
        <f t="shared" si="258"/>
        <v>0.30608999078744353</v>
      </c>
      <c r="DO224" s="144">
        <f t="shared" si="258"/>
        <v>8.4898609343965745E-2</v>
      </c>
      <c r="DP224" s="144">
        <f t="shared" si="258"/>
        <v>0.2249113313338055</v>
      </c>
      <c r="DQ224" s="144">
        <f t="shared" si="258"/>
        <v>0.15243139370165709</v>
      </c>
      <c r="DR224" s="144">
        <f t="shared" si="258"/>
        <v>8.0876557018956546E-2</v>
      </c>
      <c r="DS224" s="144">
        <f t="shared" si="258"/>
        <v>0.13483063010037924</v>
      </c>
      <c r="DT224" s="144">
        <f t="shared" si="258"/>
        <v>0.22875817178892635</v>
      </c>
      <c r="DU224" s="144">
        <f t="shared" si="258"/>
        <v>0.14104756149851758</v>
      </c>
      <c r="DV224" s="144">
        <f t="shared" si="258"/>
        <v>8.5244554382387719E-2</v>
      </c>
      <c r="DW224" s="144">
        <f t="shared" si="258"/>
        <v>0.12994021376522455</v>
      </c>
      <c r="DX224" s="144">
        <f t="shared" si="258"/>
        <v>0.12847897815824336</v>
      </c>
      <c r="DY224" s="144">
        <f t="shared" si="258"/>
        <v>0.13292682613356044</v>
      </c>
      <c r="DZ224" s="144">
        <f t="shared" ref="DZ224:EO224" si="259">DZ222/DZ166</f>
        <v>0.26448438308792332</v>
      </c>
      <c r="EA224" s="144">
        <f t="shared" si="259"/>
        <v>0.12686877204449598</v>
      </c>
      <c r="EB224" s="144">
        <f t="shared" si="259"/>
        <v>9.6774858523206692E-2</v>
      </c>
      <c r="EC224" s="144">
        <f t="shared" si="259"/>
        <v>0.27421731293721041</v>
      </c>
      <c r="ED224" s="144">
        <f t="shared" si="259"/>
        <v>0.24153861720785907</v>
      </c>
      <c r="EE224" s="144">
        <f t="shared" si="259"/>
        <v>0.23886679735904964</v>
      </c>
      <c r="EF224" s="144">
        <f t="shared" si="259"/>
        <v>0.14825547456038396</v>
      </c>
      <c r="EG224" s="144">
        <f t="shared" si="259"/>
        <v>2.7927427241988191E-2</v>
      </c>
      <c r="EH224" s="144">
        <f t="shared" si="259"/>
        <v>0.17157771857567108</v>
      </c>
      <c r="EI224" s="144">
        <f t="shared" si="259"/>
        <v>0.20305297563170185</v>
      </c>
      <c r="EJ224" s="144">
        <f t="shared" si="259"/>
        <v>2.5517513468093798E-2</v>
      </c>
      <c r="EK224" s="144">
        <f t="shared" si="259"/>
        <v>1.9958680949107192E-2</v>
      </c>
      <c r="EL224" s="144">
        <f t="shared" si="259"/>
        <v>0.20797238898617629</v>
      </c>
      <c r="EM224" s="144">
        <f t="shared" si="259"/>
        <v>0.10709809729976073</v>
      </c>
      <c r="EN224" s="144">
        <f t="shared" si="259"/>
        <v>0.14255184386315456</v>
      </c>
      <c r="EO224" s="144">
        <f t="shared" si="259"/>
        <v>0.15399277892161251</v>
      </c>
      <c r="EP224" s="144">
        <v>0</v>
      </c>
      <c r="EQ224" s="144">
        <f t="shared" ref="EQ224:HB224" si="260">EQ222/EQ166</f>
        <v>0.13675930736546935</v>
      </c>
      <c r="ER224" s="144">
        <f t="shared" si="260"/>
        <v>6.7710315925042133E-2</v>
      </c>
      <c r="ES224" s="144">
        <f t="shared" si="260"/>
        <v>0.3051867731493495</v>
      </c>
      <c r="ET224" s="144">
        <f t="shared" si="260"/>
        <v>0.24033481913514529</v>
      </c>
      <c r="EU224" s="144">
        <f t="shared" si="260"/>
        <v>0.11442793222474899</v>
      </c>
      <c r="EV224" s="144">
        <f t="shared" si="260"/>
        <v>0.10730221238190207</v>
      </c>
      <c r="EW224" s="144">
        <f t="shared" si="260"/>
        <v>0.22323098504767525</v>
      </c>
      <c r="EX224" s="144">
        <f t="shared" si="260"/>
        <v>0.17250604447750023</v>
      </c>
      <c r="EY224" s="144">
        <f t="shared" si="260"/>
        <v>4.7816284609207942E-2</v>
      </c>
      <c r="EZ224" s="144">
        <f t="shared" si="260"/>
        <v>6.3588741756802902E-2</v>
      </c>
      <c r="FA224" s="144">
        <f t="shared" si="260"/>
        <v>0.28789690549522523</v>
      </c>
      <c r="FB224" s="144">
        <f t="shared" si="260"/>
        <v>0.19829001891079437</v>
      </c>
      <c r="FC224" s="144">
        <f t="shared" si="260"/>
        <v>0.16767054973771792</v>
      </c>
      <c r="FD224" s="144">
        <f t="shared" si="260"/>
        <v>0.18535913978494623</v>
      </c>
      <c r="FE224" s="144">
        <f t="shared" si="260"/>
        <v>0.17844759269400051</v>
      </c>
      <c r="FF224" s="144">
        <f t="shared" si="260"/>
        <v>4.0817473087288579E-2</v>
      </c>
      <c r="FG224" s="144">
        <f t="shared" si="260"/>
        <v>7.3475874531774968E-2</v>
      </c>
      <c r="FH224" s="144">
        <f t="shared" si="260"/>
        <v>0.19890554324947207</v>
      </c>
      <c r="FI224" s="144">
        <f t="shared" si="260"/>
        <v>0.23875900281435153</v>
      </c>
      <c r="FJ224" s="144">
        <f t="shared" si="260"/>
        <v>0.21876249238195855</v>
      </c>
      <c r="FK224" s="144">
        <f t="shared" si="260"/>
        <v>0.29920784837780207</v>
      </c>
      <c r="FL224" s="144">
        <f t="shared" si="260"/>
        <v>0.22982927841300019</v>
      </c>
      <c r="FM224" s="144">
        <f t="shared" si="260"/>
        <v>0.19473593643375939</v>
      </c>
      <c r="FN224" s="144">
        <f t="shared" si="260"/>
        <v>0.10005696129077872</v>
      </c>
      <c r="FO224" s="144">
        <f t="shared" si="260"/>
        <v>0.22238005234127101</v>
      </c>
      <c r="FP224" s="144">
        <f t="shared" si="260"/>
        <v>0.26276887110319541</v>
      </c>
      <c r="FQ224" s="144">
        <f t="shared" si="260"/>
        <v>0.11780615010820118</v>
      </c>
      <c r="FR224" s="144">
        <f t="shared" si="260"/>
        <v>0.22290024190481192</v>
      </c>
      <c r="FS224" s="144">
        <f t="shared" si="260"/>
        <v>0.26310175975397493</v>
      </c>
      <c r="FT224" s="144">
        <f t="shared" si="260"/>
        <v>0.10845412402098642</v>
      </c>
      <c r="FU224" s="144">
        <f t="shared" si="260"/>
        <v>0.15111043536773905</v>
      </c>
      <c r="FV224" s="144">
        <f t="shared" si="260"/>
        <v>0.19551703578463031</v>
      </c>
      <c r="FW224" s="144">
        <f t="shared" si="260"/>
        <v>8.4525635214177289E-2</v>
      </c>
      <c r="FX224" s="144">
        <f t="shared" si="260"/>
        <v>0.15899652903335768</v>
      </c>
      <c r="FY224" s="144">
        <f t="shared" si="260"/>
        <v>0.27751380044333968</v>
      </c>
      <c r="FZ224" s="144">
        <f t="shared" si="260"/>
        <v>0.19925590260754819</v>
      </c>
      <c r="GA224" s="144">
        <f t="shared" si="260"/>
        <v>0.19665216244388045</v>
      </c>
      <c r="GB224" s="144">
        <f t="shared" si="260"/>
        <v>0.11432336692156082</v>
      </c>
      <c r="GC224" s="144">
        <f t="shared" si="260"/>
        <v>0.14610646104037725</v>
      </c>
      <c r="GD224" s="144">
        <f t="shared" si="260"/>
        <v>0.2896885582721751</v>
      </c>
      <c r="GE224" s="144">
        <f t="shared" si="260"/>
        <v>0.17254596577817705</v>
      </c>
      <c r="GF224" s="144">
        <f t="shared" si="260"/>
        <v>0.11463465744120924</v>
      </c>
      <c r="GG224" s="144">
        <f t="shared" si="260"/>
        <v>0.2863721697135192</v>
      </c>
      <c r="GH224" s="144">
        <f t="shared" si="260"/>
        <v>0.19066271476065927</v>
      </c>
      <c r="GI224" s="144">
        <f t="shared" si="260"/>
        <v>0.18762527218325337</v>
      </c>
      <c r="GJ224" s="144">
        <f t="shared" si="260"/>
        <v>0.15634902812699777</v>
      </c>
      <c r="GK224" s="144">
        <f t="shared" si="260"/>
        <v>0.20525539302366733</v>
      </c>
      <c r="GL224" s="144">
        <f t="shared" si="260"/>
        <v>0.1726756120907382</v>
      </c>
      <c r="GM224" s="144">
        <f t="shared" si="260"/>
        <v>5.2558441916006574E-2</v>
      </c>
      <c r="GN224" s="144">
        <f t="shared" si="260"/>
        <v>0.1794384611467563</v>
      </c>
      <c r="GO224" s="144">
        <f t="shared" si="260"/>
        <v>5.0446123956309541E-2</v>
      </c>
      <c r="GP224" s="144">
        <f t="shared" si="260"/>
        <v>0.13590065643590563</v>
      </c>
      <c r="GQ224" s="144">
        <f t="shared" si="260"/>
        <v>0.11835871265187697</v>
      </c>
      <c r="GR224" s="144">
        <f t="shared" si="260"/>
        <v>0.27423388194710685</v>
      </c>
      <c r="GS224" s="144">
        <f t="shared" si="260"/>
        <v>0.12368944663527982</v>
      </c>
      <c r="GT224" s="144">
        <f t="shared" si="260"/>
        <v>0.19936530601388214</v>
      </c>
      <c r="GU224" s="144">
        <f t="shared" si="260"/>
        <v>0.14581894889504451</v>
      </c>
      <c r="GV224" s="144">
        <f t="shared" si="260"/>
        <v>0.16579434133176707</v>
      </c>
      <c r="GW224" s="144">
        <f t="shared" si="260"/>
        <v>2.6358645467823984E-2</v>
      </c>
      <c r="GX224" s="144">
        <f t="shared" si="260"/>
        <v>0.20131783839972581</v>
      </c>
      <c r="GY224" s="144">
        <f t="shared" si="260"/>
        <v>0.21846017697614747</v>
      </c>
      <c r="GZ224" s="144">
        <f t="shared" si="260"/>
        <v>0.11063263806095115</v>
      </c>
      <c r="HA224" s="144">
        <f t="shared" si="260"/>
        <v>0.18196489712822728</v>
      </c>
      <c r="HB224" s="144">
        <f t="shared" si="260"/>
        <v>0.23069518093151398</v>
      </c>
      <c r="HC224" s="144">
        <f t="shared" ref="HC224:JN224" si="261">HC222/HC166</f>
        <v>0.13606231148974984</v>
      </c>
      <c r="HD224" s="144">
        <f t="shared" si="261"/>
        <v>9.7558109031217449E-2</v>
      </c>
      <c r="HE224" s="144">
        <f t="shared" si="261"/>
        <v>0.16168870627291959</v>
      </c>
      <c r="HF224" s="144">
        <f t="shared" si="261"/>
        <v>0.15402738296225998</v>
      </c>
      <c r="HG224" s="144">
        <f t="shared" si="261"/>
        <v>2.1707622850434441E-2</v>
      </c>
      <c r="HH224" s="144">
        <f t="shared" si="261"/>
        <v>0.20722677196527176</v>
      </c>
      <c r="HI224" s="144">
        <f t="shared" si="261"/>
        <v>0.1098943351421701</v>
      </c>
      <c r="HJ224" s="144">
        <f t="shared" si="261"/>
        <v>0.14056676792006192</v>
      </c>
      <c r="HK224" s="144">
        <f t="shared" si="261"/>
        <v>0.23202068096980694</v>
      </c>
      <c r="HL224" s="144">
        <f t="shared" si="261"/>
        <v>0.18722735429959825</v>
      </c>
      <c r="HM224" s="144">
        <f t="shared" si="261"/>
        <v>0.16639880104877666</v>
      </c>
      <c r="HN224" s="144">
        <f t="shared" si="261"/>
        <v>0.21827615143494769</v>
      </c>
      <c r="HO224" s="144">
        <f t="shared" si="261"/>
        <v>0.18750989034785337</v>
      </c>
      <c r="HP224" s="144">
        <f t="shared" si="261"/>
        <v>0.24986044338206881</v>
      </c>
      <c r="HQ224" s="144">
        <f t="shared" si="261"/>
        <v>0.13499574226579641</v>
      </c>
      <c r="HR224" s="144">
        <f t="shared" si="261"/>
        <v>0.15764236864228301</v>
      </c>
      <c r="HS224" s="144">
        <f t="shared" si="261"/>
        <v>0.34581788024417737</v>
      </c>
      <c r="HT224" s="144">
        <f t="shared" si="261"/>
        <v>0.23570845483755332</v>
      </c>
      <c r="HU224" s="144">
        <f t="shared" si="261"/>
        <v>0.2762418513970657</v>
      </c>
      <c r="HV224" s="144">
        <f t="shared" si="261"/>
        <v>0.22161764681022986</v>
      </c>
      <c r="HW224" s="144">
        <f t="shared" si="261"/>
        <v>0.33619179766625545</v>
      </c>
      <c r="HX224" s="144">
        <f t="shared" si="261"/>
        <v>0.21146686687467012</v>
      </c>
      <c r="HY224" s="144">
        <f t="shared" si="261"/>
        <v>0.17849267098017654</v>
      </c>
      <c r="HZ224" s="144">
        <f t="shared" si="261"/>
        <v>9.0757974927204069E-2</v>
      </c>
      <c r="IA224" s="144">
        <f t="shared" si="261"/>
        <v>0.19654109461491548</v>
      </c>
      <c r="IB224" s="144">
        <f t="shared" si="261"/>
        <v>0.14551393558975673</v>
      </c>
      <c r="IC224" s="144">
        <f t="shared" si="261"/>
        <v>0.20230595052487138</v>
      </c>
      <c r="ID224" s="144">
        <f t="shared" si="261"/>
        <v>0.1389232096435209</v>
      </c>
      <c r="IE224" s="144">
        <f t="shared" si="261"/>
        <v>1.5735672644766989E-2</v>
      </c>
      <c r="IF224" s="144">
        <f t="shared" si="261"/>
        <v>0.10212064105063483</v>
      </c>
      <c r="IG224" s="144">
        <f t="shared" si="261"/>
        <v>0.15209740769835034</v>
      </c>
      <c r="IH224" s="144">
        <f t="shared" si="261"/>
        <v>0.15922626781133051</v>
      </c>
      <c r="II224" s="144">
        <f t="shared" si="261"/>
        <v>0.24275397588810921</v>
      </c>
      <c r="IJ224" s="144">
        <f t="shared" si="261"/>
        <v>0.10220952996790438</v>
      </c>
      <c r="IK224" s="144">
        <f t="shared" si="261"/>
        <v>0.25313355560337009</v>
      </c>
      <c r="IL224" s="144">
        <f t="shared" si="261"/>
        <v>0.19531806402575871</v>
      </c>
      <c r="IM224" s="144">
        <f t="shared" si="261"/>
        <v>0.2736564737024752</v>
      </c>
      <c r="IN224" s="144">
        <f t="shared" si="261"/>
        <v>0.20451858399248429</v>
      </c>
      <c r="IO224" s="144">
        <f t="shared" si="261"/>
        <v>0.2266975228091708</v>
      </c>
      <c r="IP224" s="144">
        <f t="shared" si="261"/>
        <v>0.14547018195056</v>
      </c>
      <c r="IQ224" s="144">
        <f t="shared" si="261"/>
        <v>0.24079915707780064</v>
      </c>
      <c r="IR224" s="144">
        <f t="shared" si="261"/>
        <v>0.26725838436913102</v>
      </c>
      <c r="IS224" s="144">
        <f t="shared" si="261"/>
        <v>0.17453811499048383</v>
      </c>
      <c r="IT224" s="144">
        <f t="shared" si="261"/>
        <v>0.12875620212623226</v>
      </c>
      <c r="IU224" s="144">
        <f t="shared" si="261"/>
        <v>0.17965178217665462</v>
      </c>
      <c r="IV224" s="144">
        <f t="shared" si="261"/>
        <v>0.29232137468325731</v>
      </c>
      <c r="IW224" s="144">
        <f t="shared" si="261"/>
        <v>0.17577984778568662</v>
      </c>
      <c r="IX224" s="144">
        <f t="shared" si="261"/>
        <v>0.20585885582071412</v>
      </c>
      <c r="IY224" s="144">
        <f t="shared" si="261"/>
        <v>9.0747898861661763E-2</v>
      </c>
      <c r="IZ224" s="144">
        <f t="shared" si="261"/>
        <v>9.4976398492236339E-2</v>
      </c>
      <c r="JA224" s="144">
        <f t="shared" si="261"/>
        <v>0.15754678851680567</v>
      </c>
      <c r="JB224" s="144">
        <f t="shared" si="261"/>
        <v>0.16893373487310429</v>
      </c>
      <c r="JC224" s="144">
        <f t="shared" si="261"/>
        <v>6.4946408509945236E-2</v>
      </c>
      <c r="JD224" s="144">
        <f t="shared" si="261"/>
        <v>0.15370028540580966</v>
      </c>
      <c r="JE224" s="144">
        <f t="shared" si="261"/>
        <v>0.18815422296832429</v>
      </c>
      <c r="JF224" s="144">
        <f t="shared" si="261"/>
        <v>0.1632600611397603</v>
      </c>
      <c r="JG224" s="144">
        <f t="shared" si="261"/>
        <v>0.21103874777443435</v>
      </c>
      <c r="JH224" s="144">
        <f t="shared" si="261"/>
        <v>0.28634346136626188</v>
      </c>
      <c r="JI224" s="144">
        <f t="shared" si="261"/>
        <v>0.15118871031294034</v>
      </c>
      <c r="JJ224" s="144">
        <f t="shared" si="261"/>
        <v>0.15728404770799362</v>
      </c>
      <c r="JK224" s="144">
        <f t="shared" si="261"/>
        <v>0.1830388983364068</v>
      </c>
      <c r="JL224" s="144">
        <f t="shared" si="261"/>
        <v>0.23166325026495169</v>
      </c>
      <c r="JM224" s="144">
        <f t="shared" si="261"/>
        <v>0.16611771119119967</v>
      </c>
      <c r="JN224" s="144">
        <f t="shared" si="261"/>
        <v>0.12865273376229783</v>
      </c>
      <c r="JO224" s="144">
        <f t="shared" ref="JO224:LZ224" si="262">JO222/JO166</f>
        <v>0.15315065454879884</v>
      </c>
      <c r="JP224" s="144">
        <f t="shared" si="262"/>
        <v>0.18719797760364648</v>
      </c>
      <c r="JQ224" s="144">
        <f t="shared" si="262"/>
        <v>0.17139567399429387</v>
      </c>
      <c r="JR224" s="144">
        <f t="shared" si="262"/>
        <v>0.19729325045761156</v>
      </c>
      <c r="JS224" s="144">
        <f t="shared" si="262"/>
        <v>0.15765004390424714</v>
      </c>
      <c r="JT224" s="144">
        <f t="shared" si="262"/>
        <v>0.16186160183867737</v>
      </c>
      <c r="JU224" s="144">
        <f t="shared" si="262"/>
        <v>0.12916537000542416</v>
      </c>
      <c r="JV224" s="144">
        <f t="shared" si="262"/>
        <v>0.17555542833957233</v>
      </c>
      <c r="JW224" s="144">
        <f t="shared" si="262"/>
        <v>0.21265949967764791</v>
      </c>
      <c r="JX224" s="144">
        <f t="shared" si="262"/>
        <v>7.9063264841482156E-2</v>
      </c>
      <c r="JY224" s="144">
        <f t="shared" si="262"/>
        <v>0.13873622947131911</v>
      </c>
      <c r="JZ224" s="144">
        <f t="shared" si="262"/>
        <v>0.34897023076535727</v>
      </c>
      <c r="KA224" s="144">
        <f t="shared" si="262"/>
        <v>0.16623784110754461</v>
      </c>
      <c r="KB224" s="144">
        <f t="shared" si="262"/>
        <v>0.14764265512927188</v>
      </c>
      <c r="KC224" s="144">
        <f t="shared" si="262"/>
        <v>7.531049294992015E-5</v>
      </c>
      <c r="KD224" s="144">
        <f t="shared" si="262"/>
        <v>5.3767130664697592E-2</v>
      </c>
      <c r="KE224" s="144">
        <f t="shared" si="262"/>
        <v>0.11851851851851852</v>
      </c>
      <c r="KF224" s="144">
        <f t="shared" si="262"/>
        <v>0.21704561258801247</v>
      </c>
      <c r="KG224" s="144">
        <f t="shared" si="262"/>
        <v>8.8879773406420146E-3</v>
      </c>
      <c r="KH224" s="144">
        <f t="shared" si="262"/>
        <v>0.114236655863921</v>
      </c>
      <c r="KI224" s="144">
        <f t="shared" si="262"/>
        <v>0.18962850120871302</v>
      </c>
      <c r="KJ224" s="144">
        <f t="shared" si="262"/>
        <v>3.7263733530507583E-2</v>
      </c>
      <c r="KK224" s="144">
        <f t="shared" si="262"/>
        <v>0.1922667575431882</v>
      </c>
      <c r="KL224" s="144">
        <f t="shared" si="262"/>
        <v>9.2090950168188634E-2</v>
      </c>
      <c r="KM224" s="144">
        <f t="shared" si="262"/>
        <v>3.0414930215802985E-3</v>
      </c>
      <c r="KN224" s="144">
        <f t="shared" si="262"/>
        <v>0.10522430339759987</v>
      </c>
      <c r="KO224" s="144">
        <f t="shared" si="262"/>
        <v>0.23069518093151398</v>
      </c>
      <c r="KP224" s="144">
        <f t="shared" si="262"/>
        <v>0.27955705212180831</v>
      </c>
      <c r="KQ224" s="144">
        <f t="shared" si="262"/>
        <v>0.14831538041349321</v>
      </c>
      <c r="KR224" s="144">
        <f t="shared" si="262"/>
        <v>9.5829617361022634E-2</v>
      </c>
      <c r="KS224" s="144">
        <f t="shared" si="262"/>
        <v>0.18530749856402012</v>
      </c>
      <c r="KT224" s="144">
        <f t="shared" si="262"/>
        <v>0.21820692891513971</v>
      </c>
      <c r="KU224" s="144">
        <f t="shared" si="262"/>
        <v>0.13463578139216309</v>
      </c>
      <c r="KV224" s="144">
        <f t="shared" si="262"/>
        <v>0.13403449828663644</v>
      </c>
      <c r="KW224" s="144">
        <f t="shared" si="262"/>
        <v>9.7568377425167677E-2</v>
      </c>
      <c r="KX224" s="144">
        <f t="shared" si="262"/>
        <v>0.12323760735572656</v>
      </c>
      <c r="KY224" s="144">
        <f t="shared" si="262"/>
        <v>0.18527654613959491</v>
      </c>
      <c r="KZ224" s="144">
        <f t="shared" si="262"/>
        <v>0.233862328182594</v>
      </c>
      <c r="LA224" s="144">
        <f t="shared" si="262"/>
        <v>0.11694014844568776</v>
      </c>
      <c r="LB224" s="144">
        <f t="shared" si="262"/>
        <v>0.24292124104009791</v>
      </c>
      <c r="LC224" s="144">
        <f t="shared" si="262"/>
        <v>0.34233716800391378</v>
      </c>
      <c r="LD224" s="144">
        <f t="shared" si="262"/>
        <v>6.6314845432972974E-2</v>
      </c>
      <c r="LE224" s="144">
        <f t="shared" si="262"/>
        <v>0.11495757856008364</v>
      </c>
      <c r="LF224" s="144">
        <f t="shared" si="262"/>
        <v>7.0590770230862923E-2</v>
      </c>
      <c r="LG224" s="144">
        <f t="shared" si="262"/>
        <v>0.14450699013379878</v>
      </c>
      <c r="LH224" s="144">
        <f t="shared" si="262"/>
        <v>0.15475726801576986</v>
      </c>
      <c r="LI224" s="144">
        <f t="shared" si="262"/>
        <v>6.3814227338005819E-2</v>
      </c>
      <c r="LJ224" s="144">
        <f t="shared" si="262"/>
        <v>0.18930499623584138</v>
      </c>
      <c r="LK224" s="144">
        <f t="shared" si="262"/>
        <v>0.22718366856091332</v>
      </c>
      <c r="LL224" s="144">
        <f t="shared" si="262"/>
        <v>2.9608538070658809E-2</v>
      </c>
      <c r="LM224" s="144">
        <f t="shared" si="262"/>
        <v>0.3019068321217816</v>
      </c>
      <c r="LN224" s="144">
        <f t="shared" si="262"/>
        <v>7.332079110258953E-2</v>
      </c>
      <c r="LO224" s="144">
        <f t="shared" si="262"/>
        <v>8.6008539991652644E-2</v>
      </c>
      <c r="LP224" s="144">
        <f t="shared" si="262"/>
        <v>0.15950466262850455</v>
      </c>
      <c r="LQ224" s="144">
        <f t="shared" si="262"/>
        <v>0.16021695702367758</v>
      </c>
      <c r="LR224" s="144">
        <f t="shared" si="262"/>
        <v>0.16677242841566381</v>
      </c>
      <c r="LS224" s="144">
        <f t="shared" si="262"/>
        <v>0.12595501237066123</v>
      </c>
      <c r="LT224" s="144">
        <f t="shared" si="262"/>
        <v>6.3654992020698964E-2</v>
      </c>
      <c r="LU224" s="144">
        <f t="shared" si="262"/>
        <v>0.14420716442470602</v>
      </c>
      <c r="LV224" s="144">
        <f t="shared" si="262"/>
        <v>0.10714848060699336</v>
      </c>
      <c r="LW224" s="144">
        <f t="shared" si="262"/>
        <v>0.14818652978196706</v>
      </c>
      <c r="LX224" s="144">
        <f t="shared" si="262"/>
        <v>0.13266087248760725</v>
      </c>
      <c r="LY224" s="144">
        <f t="shared" si="262"/>
        <v>0.21389749083780549</v>
      </c>
      <c r="LZ224" s="144">
        <f t="shared" si="262"/>
        <v>3.5562902708813848E-2</v>
      </c>
      <c r="MA224" s="144">
        <f t="shared" ref="MA224:OL224" si="263">MA222/MA166</f>
        <v>0.34767956528356525</v>
      </c>
      <c r="MB224" s="144">
        <f t="shared" si="263"/>
        <v>0.11283291698058343</v>
      </c>
      <c r="MC224" s="144">
        <f t="shared" si="263"/>
        <v>0.13570423785164207</v>
      </c>
      <c r="MD224" s="144">
        <f t="shared" si="263"/>
        <v>0.13673262122874133</v>
      </c>
      <c r="ME224" s="144">
        <f t="shared" si="263"/>
        <v>0.19983393026178126</v>
      </c>
      <c r="MF224" s="144">
        <f t="shared" si="263"/>
        <v>0.13544626123970732</v>
      </c>
      <c r="MG224" s="144">
        <f t="shared" si="263"/>
        <v>0.10022411615063111</v>
      </c>
      <c r="MH224" s="144">
        <f t="shared" si="263"/>
        <v>0.26451879746898777</v>
      </c>
      <c r="MI224" s="144">
        <f t="shared" si="263"/>
        <v>0.15264669004971307</v>
      </c>
      <c r="MJ224" s="144">
        <f t="shared" si="263"/>
        <v>7.1833746351773267E-2</v>
      </c>
      <c r="MK224" s="144">
        <f t="shared" si="263"/>
        <v>0.11633516150149287</v>
      </c>
      <c r="ML224" s="144">
        <f t="shared" si="263"/>
        <v>0.15127596959685544</v>
      </c>
      <c r="MM224" s="144">
        <f t="shared" si="263"/>
        <v>0.23131130313864987</v>
      </c>
      <c r="MN224" s="144">
        <f t="shared" si="263"/>
        <v>0.10123716376907879</v>
      </c>
      <c r="MO224" s="144">
        <f t="shared" si="263"/>
        <v>0</v>
      </c>
      <c r="MP224" s="144">
        <f t="shared" si="263"/>
        <v>0.24479185086841229</v>
      </c>
      <c r="MQ224" s="144">
        <f t="shared" si="263"/>
        <v>0.21852004491702409</v>
      </c>
      <c r="MR224" s="144">
        <f t="shared" si="263"/>
        <v>7.660858498056354E-2</v>
      </c>
      <c r="MS224" s="144">
        <f t="shared" si="263"/>
        <v>0.21803215350566285</v>
      </c>
      <c r="MT224" s="144">
        <f t="shared" si="263"/>
        <v>0.21012637717348015</v>
      </c>
      <c r="MU224" s="144">
        <f t="shared" si="263"/>
        <v>0.23745698661149134</v>
      </c>
      <c r="MV224" s="144">
        <f t="shared" si="263"/>
        <v>0.12778242811671936</v>
      </c>
      <c r="MW224" s="144">
        <f t="shared" si="263"/>
        <v>0.31572646834606105</v>
      </c>
      <c r="MX224" s="144">
        <f t="shared" si="263"/>
        <v>0.44056803399648359</v>
      </c>
      <c r="MY224" s="144">
        <f t="shared" si="263"/>
        <v>0</v>
      </c>
      <c r="MZ224" s="144">
        <f t="shared" si="263"/>
        <v>0.38006275987830979</v>
      </c>
      <c r="NA224" s="144">
        <f t="shared" si="263"/>
        <v>0.10338403808191406</v>
      </c>
      <c r="NB224" s="144">
        <f t="shared" si="263"/>
        <v>0.32464360594879349</v>
      </c>
      <c r="NC224" s="144">
        <f t="shared" si="263"/>
        <v>8.9557884327997564E-2</v>
      </c>
      <c r="ND224" s="144">
        <f t="shared" si="263"/>
        <v>0.19615348941465638</v>
      </c>
      <c r="NE224" s="144">
        <f t="shared" si="263"/>
        <v>0.12924137661627408</v>
      </c>
      <c r="NF224" s="144">
        <f t="shared" si="263"/>
        <v>0.12332532783242918</v>
      </c>
      <c r="NG224" s="144">
        <f t="shared" si="263"/>
        <v>0.21070227522589671</v>
      </c>
      <c r="NH224" s="144">
        <f t="shared" si="263"/>
        <v>0.23994025676128553</v>
      </c>
      <c r="NI224" s="144">
        <f t="shared" si="263"/>
        <v>8.7468566733333031E-2</v>
      </c>
      <c r="NJ224" s="144">
        <f t="shared" si="263"/>
        <v>0.14587899380153696</v>
      </c>
      <c r="NK224" s="144">
        <f t="shared" si="263"/>
        <v>0.10947071986997517</v>
      </c>
      <c r="NL224" s="144">
        <f t="shared" si="263"/>
        <v>6.8700139358326681E-2</v>
      </c>
      <c r="NM224" s="144">
        <f t="shared" si="263"/>
        <v>0.45523574593231847</v>
      </c>
      <c r="NN224" s="144">
        <f t="shared" si="263"/>
        <v>0.33410482416303139</v>
      </c>
      <c r="NO224" s="144">
        <f t="shared" si="263"/>
        <v>7.9779977905731117E-2</v>
      </c>
      <c r="NP224" s="144">
        <f t="shared" si="263"/>
        <v>0.13164596475341819</v>
      </c>
      <c r="NQ224" s="144">
        <f t="shared" si="263"/>
        <v>0.18076372119403655</v>
      </c>
      <c r="NR224" s="144">
        <f t="shared" si="263"/>
        <v>0.14753264887539544</v>
      </c>
      <c r="NS224" s="144">
        <f t="shared" si="263"/>
        <v>0.15311113230069079</v>
      </c>
      <c r="NT224" s="144">
        <f t="shared" si="263"/>
        <v>0.15358037488123003</v>
      </c>
      <c r="NU224" s="144">
        <f t="shared" si="263"/>
        <v>0.12689380944894424</v>
      </c>
      <c r="NV224" s="144">
        <f t="shared" si="263"/>
        <v>0.23228642027778029</v>
      </c>
      <c r="NW224" s="144">
        <f t="shared" si="263"/>
        <v>7.063047892097564E-2</v>
      </c>
      <c r="NX224" s="144">
        <f t="shared" si="263"/>
        <v>0.21910660702008813</v>
      </c>
      <c r="NY224" s="144">
        <f t="shared" si="263"/>
        <v>0.1363229102139388</v>
      </c>
      <c r="NZ224" s="144">
        <f t="shared" si="263"/>
        <v>4.0251525270449846E-2</v>
      </c>
      <c r="OA224" s="144">
        <f t="shared" si="263"/>
        <v>0.22871526223914249</v>
      </c>
      <c r="OB224" s="144">
        <f t="shared" si="263"/>
        <v>0.30090855808463302</v>
      </c>
      <c r="OC224" s="144">
        <f t="shared" si="263"/>
        <v>0.22533288752658523</v>
      </c>
      <c r="OD224" s="144">
        <f t="shared" si="263"/>
        <v>0.13333861712582823</v>
      </c>
      <c r="OE224" s="144">
        <f t="shared" si="263"/>
        <v>0.19579342047818382</v>
      </c>
      <c r="OF224" s="144">
        <f t="shared" si="263"/>
        <v>0.10564402149984835</v>
      </c>
      <c r="OG224" s="144">
        <f t="shared" si="263"/>
        <v>0.26755139141213197</v>
      </c>
      <c r="OH224" s="144">
        <f t="shared" si="263"/>
        <v>0.16660160497697915</v>
      </c>
      <c r="OI224" s="144">
        <f t="shared" si="263"/>
        <v>6.0071208932780951E-2</v>
      </c>
      <c r="OJ224" s="144">
        <f t="shared" si="263"/>
        <v>0.2261791227539578</v>
      </c>
      <c r="OK224" s="144">
        <f t="shared" si="263"/>
        <v>0.13041652312577023</v>
      </c>
      <c r="OL224" s="144">
        <f t="shared" si="263"/>
        <v>0.41812823890909961</v>
      </c>
      <c r="OM224" s="144">
        <f t="shared" ref="OM224:OU224" si="264">OM222/OM166</f>
        <v>0.13069491864147859</v>
      </c>
      <c r="ON224" s="144">
        <f t="shared" si="264"/>
        <v>0.16953095476655214</v>
      </c>
      <c r="OO224" s="144">
        <f t="shared" si="264"/>
        <v>0.10910387630263312</v>
      </c>
      <c r="OP224" s="144">
        <f t="shared" si="264"/>
        <v>0.16850441892917473</v>
      </c>
      <c r="OQ224" s="144">
        <f t="shared" si="264"/>
        <v>7.5432918730748991E-2</v>
      </c>
      <c r="OR224" s="144">
        <f t="shared" si="264"/>
        <v>0.15460045744169018</v>
      </c>
      <c r="OS224" s="144">
        <f t="shared" si="264"/>
        <v>0.17263414574606617</v>
      </c>
      <c r="OT224" s="144">
        <f t="shared" si="264"/>
        <v>0.13314271570964484</v>
      </c>
      <c r="OU224" s="144">
        <f t="shared" si="264"/>
        <v>5.4877633969510307E-2</v>
      </c>
      <c r="OV224" s="176"/>
      <c r="OW224" s="198">
        <f>OW222/OW166</f>
        <v>0.16380568115575955</v>
      </c>
      <c r="OX224" s="6">
        <f t="shared" si="56"/>
        <v>8.2184321880319876E-7</v>
      </c>
      <c r="OY224" s="153"/>
      <c r="OZ224" s="6"/>
      <c r="PA224" s="146"/>
      <c r="PB224" s="146"/>
      <c r="PC224" s="146"/>
      <c r="PD224" s="146"/>
      <c r="PE224" s="146"/>
      <c r="PF224" s="146"/>
      <c r="PG224" s="146"/>
      <c r="PH224" s="146"/>
      <c r="PI224" s="146"/>
      <c r="PJ224" s="146"/>
      <c r="PK224" s="146"/>
      <c r="PL224" s="146"/>
      <c r="PM224" s="146"/>
      <c r="PN224" s="146"/>
      <c r="PO224" s="146"/>
      <c r="PP224" s="146"/>
      <c r="PQ224" s="146"/>
      <c r="PR224" s="146"/>
      <c r="PS224" s="146"/>
      <c r="PT224" s="146"/>
      <c r="PU224" s="146"/>
    </row>
    <row r="225" spans="1:439">
      <c r="A225" s="143" t="s">
        <v>1300</v>
      </c>
      <c r="B225" s="64">
        <f t="shared" ref="B225:BM225" si="265">B166-B60</f>
        <v>-13191</v>
      </c>
      <c r="C225" s="64">
        <f t="shared" si="265"/>
        <v>465131</v>
      </c>
      <c r="D225" s="64">
        <f t="shared" si="265"/>
        <v>104783</v>
      </c>
      <c r="E225" s="64">
        <f t="shared" si="265"/>
        <v>1237615</v>
      </c>
      <c r="F225" s="64">
        <f t="shared" si="265"/>
        <v>656293</v>
      </c>
      <c r="G225" s="64">
        <f t="shared" si="265"/>
        <v>1532454</v>
      </c>
      <c r="H225" s="64">
        <f t="shared" si="265"/>
        <v>483867</v>
      </c>
      <c r="I225" s="64">
        <f t="shared" si="265"/>
        <v>251833</v>
      </c>
      <c r="J225" s="64">
        <f t="shared" si="265"/>
        <v>282650</v>
      </c>
      <c r="K225" s="64">
        <f t="shared" si="265"/>
        <v>379026</v>
      </c>
      <c r="L225" s="64">
        <f t="shared" si="265"/>
        <v>611885</v>
      </c>
      <c r="M225" s="64">
        <f t="shared" si="265"/>
        <v>607208</v>
      </c>
      <c r="N225" s="64">
        <f t="shared" si="265"/>
        <v>276341</v>
      </c>
      <c r="O225" s="64">
        <f t="shared" si="265"/>
        <v>416643</v>
      </c>
      <c r="P225" s="64">
        <f t="shared" si="265"/>
        <v>155537</v>
      </c>
      <c r="Q225" s="64">
        <f t="shared" si="265"/>
        <v>59177</v>
      </c>
      <c r="R225" s="64">
        <f t="shared" si="265"/>
        <v>71119</v>
      </c>
      <c r="S225" s="64">
        <f t="shared" si="265"/>
        <v>319493</v>
      </c>
      <c r="T225" s="64">
        <f t="shared" si="265"/>
        <v>882805</v>
      </c>
      <c r="U225" s="64">
        <f t="shared" si="265"/>
        <v>156548</v>
      </c>
      <c r="V225" s="64">
        <f t="shared" si="265"/>
        <v>199128</v>
      </c>
      <c r="W225" s="64">
        <f t="shared" si="265"/>
        <v>-239973</v>
      </c>
      <c r="X225" s="64">
        <f t="shared" si="265"/>
        <v>291403</v>
      </c>
      <c r="Y225" s="64">
        <f t="shared" si="265"/>
        <v>554368</v>
      </c>
      <c r="Z225" s="64">
        <f t="shared" si="265"/>
        <v>304803</v>
      </c>
      <c r="AA225" s="64">
        <f t="shared" si="265"/>
        <v>353699</v>
      </c>
      <c r="AB225" s="64">
        <f t="shared" si="265"/>
        <v>297968</v>
      </c>
      <c r="AC225" s="64">
        <f t="shared" si="265"/>
        <v>24820</v>
      </c>
      <c r="AD225" s="64">
        <f t="shared" si="265"/>
        <v>9084200</v>
      </c>
      <c r="AE225" s="64">
        <f t="shared" si="265"/>
        <v>793865</v>
      </c>
      <c r="AF225" s="64">
        <f t="shared" si="265"/>
        <v>135067</v>
      </c>
      <c r="AG225" s="64">
        <f t="shared" si="265"/>
        <v>608152</v>
      </c>
      <c r="AH225" s="64">
        <f t="shared" si="265"/>
        <v>142804</v>
      </c>
      <c r="AI225" s="64">
        <f t="shared" si="265"/>
        <v>455314</v>
      </c>
      <c r="AJ225" s="64">
        <f t="shared" si="265"/>
        <v>253301</v>
      </c>
      <c r="AK225" s="64">
        <f t="shared" si="265"/>
        <v>186843</v>
      </c>
      <c r="AL225" s="64">
        <f t="shared" si="265"/>
        <v>201862</v>
      </c>
      <c r="AM225" s="64">
        <f t="shared" si="265"/>
        <v>446710</v>
      </c>
      <c r="AN225" s="64">
        <f t="shared" si="265"/>
        <v>570313</v>
      </c>
      <c r="AO225" s="64">
        <f t="shared" si="265"/>
        <v>112193</v>
      </c>
      <c r="AP225" s="64">
        <f t="shared" si="265"/>
        <v>291832</v>
      </c>
      <c r="AQ225" s="64">
        <f t="shared" si="265"/>
        <v>574791</v>
      </c>
      <c r="AR225" s="64">
        <f t="shared" si="265"/>
        <v>116230</v>
      </c>
      <c r="AS225" s="64">
        <f t="shared" si="265"/>
        <v>124614</v>
      </c>
      <c r="AT225" s="64">
        <f t="shared" si="265"/>
        <v>262492</v>
      </c>
      <c r="AU225" s="64">
        <f t="shared" si="265"/>
        <v>577290</v>
      </c>
      <c r="AV225" s="64">
        <f t="shared" si="265"/>
        <v>85651</v>
      </c>
      <c r="AW225" s="64">
        <f t="shared" si="265"/>
        <v>-101521</v>
      </c>
      <c r="AX225" s="64">
        <f t="shared" si="265"/>
        <v>56896</v>
      </c>
      <c r="AY225" s="64">
        <f t="shared" si="265"/>
        <v>50480</v>
      </c>
      <c r="AZ225" s="64">
        <f t="shared" si="265"/>
        <v>159526</v>
      </c>
      <c r="BA225" s="64">
        <f t="shared" si="265"/>
        <v>347312</v>
      </c>
      <c r="BB225" s="64">
        <f t="shared" si="265"/>
        <v>96075</v>
      </c>
      <c r="BC225" s="64">
        <f t="shared" si="265"/>
        <v>-233062</v>
      </c>
      <c r="BD225" s="64">
        <f t="shared" si="265"/>
        <v>631750</v>
      </c>
      <c r="BE225" s="64">
        <f t="shared" si="265"/>
        <v>373585</v>
      </c>
      <c r="BF225" s="64">
        <f t="shared" si="265"/>
        <v>373841</v>
      </c>
      <c r="BG225" s="64">
        <f t="shared" si="265"/>
        <v>208007</v>
      </c>
      <c r="BH225" s="64">
        <f t="shared" si="265"/>
        <v>178464</v>
      </c>
      <c r="BI225" s="64">
        <f t="shared" si="265"/>
        <v>0</v>
      </c>
      <c r="BJ225" s="64">
        <f t="shared" si="265"/>
        <v>2253084</v>
      </c>
      <c r="BK225" s="64">
        <f t="shared" si="265"/>
        <v>2295702</v>
      </c>
      <c r="BL225" s="64">
        <f t="shared" si="265"/>
        <v>36</v>
      </c>
      <c r="BM225" s="64">
        <f t="shared" si="265"/>
        <v>59805</v>
      </c>
      <c r="BN225" s="64">
        <f t="shared" ref="BN225:DY225" si="266">BN166-BN60</f>
        <v>806771</v>
      </c>
      <c r="BO225" s="64">
        <f t="shared" si="266"/>
        <v>429492</v>
      </c>
      <c r="BP225" s="64">
        <f t="shared" si="266"/>
        <v>819546</v>
      </c>
      <c r="BQ225" s="64">
        <f t="shared" si="266"/>
        <v>143795</v>
      </c>
      <c r="BR225" s="64">
        <f t="shared" si="266"/>
        <v>32226</v>
      </c>
      <c r="BS225" s="64">
        <f t="shared" si="266"/>
        <v>267809</v>
      </c>
      <c r="BT225" s="64">
        <f t="shared" si="266"/>
        <v>979997</v>
      </c>
      <c r="BU225" s="64">
        <f t="shared" si="266"/>
        <v>99502</v>
      </c>
      <c r="BV225" s="64">
        <f t="shared" si="266"/>
        <v>234849</v>
      </c>
      <c r="BW225" s="64">
        <f t="shared" si="266"/>
        <v>173365</v>
      </c>
      <c r="BX225" s="64">
        <f t="shared" si="266"/>
        <v>174586</v>
      </c>
      <c r="BY225" s="64">
        <f t="shared" si="266"/>
        <v>1101292</v>
      </c>
      <c r="BZ225" s="64">
        <f t="shared" si="266"/>
        <v>55754</v>
      </c>
      <c r="CA225" s="64">
        <f t="shared" si="266"/>
        <v>93407</v>
      </c>
      <c r="CB225" s="64">
        <f t="shared" si="266"/>
        <v>-107037</v>
      </c>
      <c r="CC225" s="64">
        <f t="shared" si="266"/>
        <v>2064</v>
      </c>
      <c r="CD225" s="64">
        <f t="shared" si="266"/>
        <v>6919</v>
      </c>
      <c r="CE225" s="64">
        <f t="shared" si="266"/>
        <v>356557</v>
      </c>
      <c r="CF225" s="64">
        <f t="shared" si="266"/>
        <v>428798</v>
      </c>
      <c r="CG225" s="64">
        <f t="shared" si="266"/>
        <v>386483</v>
      </c>
      <c r="CH225" s="64">
        <f t="shared" si="266"/>
        <v>-592739</v>
      </c>
      <c r="CI225" s="64">
        <f t="shared" si="266"/>
        <v>1042264</v>
      </c>
      <c r="CJ225" s="64">
        <f t="shared" si="266"/>
        <v>-554689</v>
      </c>
      <c r="CK225" s="64">
        <f t="shared" si="266"/>
        <v>-444260</v>
      </c>
      <c r="CL225" s="64">
        <f t="shared" si="266"/>
        <v>-1203131</v>
      </c>
      <c r="CM225" s="64">
        <f t="shared" si="266"/>
        <v>-141367</v>
      </c>
      <c r="CN225" s="64">
        <f t="shared" si="266"/>
        <v>-1223192</v>
      </c>
      <c r="CO225" s="64">
        <f t="shared" si="266"/>
        <v>-531313</v>
      </c>
      <c r="CP225" s="64">
        <f t="shared" si="266"/>
        <v>50132</v>
      </c>
      <c r="CQ225" s="64">
        <f t="shared" si="266"/>
        <v>624198</v>
      </c>
      <c r="CR225" s="64">
        <f t="shared" si="266"/>
        <v>1008896</v>
      </c>
      <c r="CS225" s="64">
        <f t="shared" si="266"/>
        <v>901752</v>
      </c>
      <c r="CT225" s="64">
        <f t="shared" si="266"/>
        <v>-413140</v>
      </c>
      <c r="CU225" s="64">
        <f t="shared" si="266"/>
        <v>462628</v>
      </c>
      <c r="CV225" s="64">
        <f t="shared" si="266"/>
        <v>-318623</v>
      </c>
      <c r="CW225" s="64">
        <f t="shared" si="266"/>
        <v>-1121432</v>
      </c>
      <c r="CX225" s="64">
        <f t="shared" si="266"/>
        <v>65373</v>
      </c>
      <c r="CY225" s="64">
        <f t="shared" si="266"/>
        <v>-658777</v>
      </c>
      <c r="CZ225" s="64">
        <f t="shared" si="266"/>
        <v>531195</v>
      </c>
      <c r="DA225" s="64">
        <f t="shared" si="266"/>
        <v>-850830</v>
      </c>
      <c r="DB225" s="64">
        <f t="shared" si="266"/>
        <v>-67097</v>
      </c>
      <c r="DC225" s="64">
        <f t="shared" si="266"/>
        <v>-139981</v>
      </c>
      <c r="DD225" s="64">
        <f t="shared" si="266"/>
        <v>41184</v>
      </c>
      <c r="DE225" s="64">
        <f t="shared" si="266"/>
        <v>385338</v>
      </c>
      <c r="DF225" s="64">
        <f t="shared" si="266"/>
        <v>-73559</v>
      </c>
      <c r="DG225" s="64">
        <f t="shared" si="266"/>
        <v>375836</v>
      </c>
      <c r="DH225" s="64">
        <f t="shared" si="266"/>
        <v>90367</v>
      </c>
      <c r="DI225" s="64">
        <f t="shared" si="266"/>
        <v>-76088</v>
      </c>
      <c r="DJ225" s="64">
        <f t="shared" si="266"/>
        <v>58359</v>
      </c>
      <c r="DK225" s="64">
        <f t="shared" si="266"/>
        <v>755808</v>
      </c>
      <c r="DL225" s="64">
        <f t="shared" si="266"/>
        <v>11132</v>
      </c>
      <c r="DM225" s="64">
        <f t="shared" si="266"/>
        <v>226259</v>
      </c>
      <c r="DN225" s="64">
        <f t="shared" si="266"/>
        <v>-59242</v>
      </c>
      <c r="DO225" s="64">
        <f t="shared" si="266"/>
        <v>832882</v>
      </c>
      <c r="DP225" s="64">
        <f t="shared" si="266"/>
        <v>820956</v>
      </c>
      <c r="DQ225" s="64">
        <f t="shared" si="266"/>
        <v>331714</v>
      </c>
      <c r="DR225" s="64">
        <f t="shared" si="266"/>
        <v>50769</v>
      </c>
      <c r="DS225" s="64">
        <f t="shared" si="266"/>
        <v>-5347</v>
      </c>
      <c r="DT225" s="64">
        <f t="shared" si="266"/>
        <v>1272317</v>
      </c>
      <c r="DU225" s="64">
        <f t="shared" si="266"/>
        <v>727444</v>
      </c>
      <c r="DV225" s="64">
        <f t="shared" si="266"/>
        <v>420344</v>
      </c>
      <c r="DW225" s="64">
        <f t="shared" si="266"/>
        <v>1703215</v>
      </c>
      <c r="DX225" s="64">
        <f t="shared" si="266"/>
        <v>164991</v>
      </c>
      <c r="DY225" s="64">
        <f t="shared" si="266"/>
        <v>217178</v>
      </c>
      <c r="DZ225" s="64">
        <f t="shared" ref="DZ225:GK225" si="267">DZ166-DZ60</f>
        <v>-136734</v>
      </c>
      <c r="EA225" s="64">
        <f t="shared" si="267"/>
        <v>803881</v>
      </c>
      <c r="EB225" s="64">
        <f t="shared" si="267"/>
        <v>286761</v>
      </c>
      <c r="EC225" s="64">
        <f t="shared" si="267"/>
        <v>18031</v>
      </c>
      <c r="ED225" s="64">
        <f t="shared" si="267"/>
        <v>-24595</v>
      </c>
      <c r="EE225" s="64">
        <f t="shared" si="267"/>
        <v>163811</v>
      </c>
      <c r="EF225" s="64">
        <f t="shared" si="267"/>
        <v>321620</v>
      </c>
      <c r="EG225" s="64">
        <f t="shared" si="267"/>
        <v>11455</v>
      </c>
      <c r="EH225" s="64">
        <f t="shared" si="267"/>
        <v>105865</v>
      </c>
      <c r="EI225" s="64">
        <f t="shared" si="267"/>
        <v>103799</v>
      </c>
      <c r="EJ225" s="64">
        <f t="shared" si="267"/>
        <v>-135225</v>
      </c>
      <c r="EK225" s="64">
        <f t="shared" si="267"/>
        <v>201528</v>
      </c>
      <c r="EL225" s="64">
        <f t="shared" si="267"/>
        <v>-13129</v>
      </c>
      <c r="EM225" s="64">
        <f t="shared" si="267"/>
        <v>421866</v>
      </c>
      <c r="EN225" s="64">
        <f t="shared" si="267"/>
        <v>530347</v>
      </c>
      <c r="EO225" s="64">
        <f t="shared" si="267"/>
        <v>308531</v>
      </c>
      <c r="EP225" s="64">
        <f t="shared" si="267"/>
        <v>194173</v>
      </c>
      <c r="EQ225" s="64">
        <f t="shared" si="267"/>
        <v>532304</v>
      </c>
      <c r="ER225" s="64">
        <f t="shared" si="267"/>
        <v>123008</v>
      </c>
      <c r="ES225" s="64">
        <f t="shared" si="267"/>
        <v>-137431</v>
      </c>
      <c r="ET225" s="64">
        <f t="shared" si="267"/>
        <v>332116</v>
      </c>
      <c r="EU225" s="64">
        <f t="shared" si="267"/>
        <v>217003</v>
      </c>
      <c r="EV225" s="64">
        <f t="shared" si="267"/>
        <v>4464</v>
      </c>
      <c r="EW225" s="64">
        <f t="shared" si="267"/>
        <v>337251</v>
      </c>
      <c r="EX225" s="64">
        <f t="shared" si="267"/>
        <v>249818</v>
      </c>
      <c r="EY225" s="64">
        <f t="shared" si="267"/>
        <v>478807</v>
      </c>
      <c r="EZ225" s="64">
        <f t="shared" si="267"/>
        <v>171235</v>
      </c>
      <c r="FA225" s="64">
        <f t="shared" si="267"/>
        <v>-137426</v>
      </c>
      <c r="FB225" s="64">
        <f t="shared" si="267"/>
        <v>126889</v>
      </c>
      <c r="FC225" s="64">
        <f t="shared" si="267"/>
        <v>492847</v>
      </c>
      <c r="FD225" s="64">
        <f t="shared" si="267"/>
        <v>50383</v>
      </c>
      <c r="FE225" s="64">
        <f t="shared" si="267"/>
        <v>451576</v>
      </c>
      <c r="FF225" s="64">
        <f t="shared" si="267"/>
        <v>-29216</v>
      </c>
      <c r="FG225" s="64">
        <f t="shared" si="267"/>
        <v>124389</v>
      </c>
      <c r="FH225" s="64">
        <f t="shared" si="267"/>
        <v>37772</v>
      </c>
      <c r="FI225" s="64">
        <f t="shared" si="267"/>
        <v>-205383</v>
      </c>
      <c r="FJ225" s="64">
        <f t="shared" si="267"/>
        <v>46029</v>
      </c>
      <c r="FK225" s="64">
        <f t="shared" si="267"/>
        <v>-119843</v>
      </c>
      <c r="FL225" s="64">
        <f t="shared" si="267"/>
        <v>147833</v>
      </c>
      <c r="FM225" s="64">
        <f t="shared" si="267"/>
        <v>-698770</v>
      </c>
      <c r="FN225" s="64">
        <f t="shared" si="267"/>
        <v>1241989</v>
      </c>
      <c r="FO225" s="64">
        <f t="shared" si="267"/>
        <v>1062608</v>
      </c>
      <c r="FP225" s="64">
        <f t="shared" si="267"/>
        <v>-263220</v>
      </c>
      <c r="FQ225" s="64">
        <f t="shared" si="267"/>
        <v>50559</v>
      </c>
      <c r="FR225" s="64">
        <f t="shared" si="267"/>
        <v>-199911</v>
      </c>
      <c r="FS225" s="64">
        <f t="shared" si="267"/>
        <v>46323</v>
      </c>
      <c r="FT225" s="64">
        <f t="shared" si="267"/>
        <v>2367473</v>
      </c>
      <c r="FU225" s="64">
        <f t="shared" si="267"/>
        <v>76391</v>
      </c>
      <c r="FV225" s="64">
        <f t="shared" si="267"/>
        <v>2141336</v>
      </c>
      <c r="FW225" s="64">
        <f t="shared" si="267"/>
        <v>484799</v>
      </c>
      <c r="FX225" s="64">
        <f t="shared" si="267"/>
        <v>-420477</v>
      </c>
      <c r="FY225" s="64">
        <f t="shared" si="267"/>
        <v>-17747</v>
      </c>
      <c r="FZ225" s="64">
        <f t="shared" si="267"/>
        <v>-172800</v>
      </c>
      <c r="GA225" s="64">
        <f t="shared" si="267"/>
        <v>288622</v>
      </c>
      <c r="GB225" s="64">
        <f t="shared" si="267"/>
        <v>420804</v>
      </c>
      <c r="GC225" s="64">
        <f t="shared" si="267"/>
        <v>58359</v>
      </c>
      <c r="GD225" s="64">
        <f t="shared" si="267"/>
        <v>-813864</v>
      </c>
      <c r="GE225" s="64">
        <f t="shared" si="267"/>
        <v>95762</v>
      </c>
      <c r="GF225" s="64">
        <f t="shared" si="267"/>
        <v>115350</v>
      </c>
      <c r="GG225" s="64">
        <f t="shared" si="267"/>
        <v>-33998</v>
      </c>
      <c r="GH225" s="64">
        <f t="shared" si="267"/>
        <v>331711</v>
      </c>
      <c r="GI225" s="64">
        <f t="shared" si="267"/>
        <v>24790</v>
      </c>
      <c r="GJ225" s="64">
        <f t="shared" si="267"/>
        <v>-161444</v>
      </c>
      <c r="GK225" s="64">
        <f t="shared" si="267"/>
        <v>-537312</v>
      </c>
      <c r="GL225" s="64">
        <f t="shared" ref="GL225:IW225" si="268">GL166-GL60</f>
        <v>490146</v>
      </c>
      <c r="GM225" s="64">
        <f t="shared" si="268"/>
        <v>2133148</v>
      </c>
      <c r="GN225" s="64">
        <f t="shared" si="268"/>
        <v>45091</v>
      </c>
      <c r="GO225" s="64">
        <f t="shared" si="268"/>
        <v>227590</v>
      </c>
      <c r="GP225" s="64">
        <f t="shared" si="268"/>
        <v>185158</v>
      </c>
      <c r="GQ225" s="64">
        <f t="shared" si="268"/>
        <v>322683</v>
      </c>
      <c r="GR225" s="64">
        <f t="shared" si="268"/>
        <v>296648</v>
      </c>
      <c r="GS225" s="64">
        <f t="shared" si="268"/>
        <v>364826</v>
      </c>
      <c r="GT225" s="64">
        <f t="shared" si="268"/>
        <v>146311</v>
      </c>
      <c r="GU225" s="64">
        <f t="shared" si="268"/>
        <v>196658</v>
      </c>
      <c r="GV225" s="64">
        <f t="shared" si="268"/>
        <v>21714</v>
      </c>
      <c r="GW225" s="64">
        <f t="shared" si="268"/>
        <v>7062</v>
      </c>
      <c r="GX225" s="64">
        <f t="shared" si="268"/>
        <v>158312</v>
      </c>
      <c r="GY225" s="64">
        <f t="shared" si="268"/>
        <v>233549</v>
      </c>
      <c r="GZ225" s="64">
        <f t="shared" si="268"/>
        <v>107854</v>
      </c>
      <c r="HA225" s="64">
        <f t="shared" si="268"/>
        <v>1447872</v>
      </c>
      <c r="HB225" s="64">
        <f t="shared" si="268"/>
        <v>-15775.60999999987</v>
      </c>
      <c r="HC225" s="64">
        <f t="shared" si="268"/>
        <v>96051</v>
      </c>
      <c r="HD225" s="64">
        <f t="shared" si="268"/>
        <v>-149190</v>
      </c>
      <c r="HE225" s="64">
        <f t="shared" si="268"/>
        <v>1033707</v>
      </c>
      <c r="HF225" s="64">
        <f t="shared" si="268"/>
        <v>1163093</v>
      </c>
      <c r="HG225" s="64">
        <f t="shared" si="268"/>
        <v>95338</v>
      </c>
      <c r="HH225" s="64">
        <f t="shared" si="268"/>
        <v>141513</v>
      </c>
      <c r="HI225" s="64">
        <f t="shared" si="268"/>
        <v>6779</v>
      </c>
      <c r="HJ225" s="64">
        <f t="shared" si="268"/>
        <v>101845</v>
      </c>
      <c r="HK225" s="64">
        <f t="shared" si="268"/>
        <v>60399</v>
      </c>
      <c r="HL225" s="64">
        <f t="shared" si="268"/>
        <v>-9618</v>
      </c>
      <c r="HM225" s="64">
        <f t="shared" si="268"/>
        <v>-234831</v>
      </c>
      <c r="HN225" s="64">
        <f t="shared" si="268"/>
        <v>-234072</v>
      </c>
      <c r="HO225" s="64">
        <f t="shared" si="268"/>
        <v>452572</v>
      </c>
      <c r="HP225" s="64">
        <f t="shared" si="268"/>
        <v>-671860</v>
      </c>
      <c r="HQ225" s="64">
        <f t="shared" si="268"/>
        <v>120283</v>
      </c>
      <c r="HR225" s="64">
        <f t="shared" si="268"/>
        <v>54148</v>
      </c>
      <c r="HS225" s="64">
        <f t="shared" si="268"/>
        <v>-497043</v>
      </c>
      <c r="HT225" s="64">
        <f t="shared" si="268"/>
        <v>-680844</v>
      </c>
      <c r="HU225" s="64">
        <f t="shared" si="268"/>
        <v>-75706</v>
      </c>
      <c r="HV225" s="64">
        <f t="shared" si="268"/>
        <v>-444390</v>
      </c>
      <c r="HW225" s="64">
        <f t="shared" si="268"/>
        <v>-318878</v>
      </c>
      <c r="HX225" s="64">
        <f t="shared" si="268"/>
        <v>129786</v>
      </c>
      <c r="HY225" s="64">
        <f t="shared" si="268"/>
        <v>-833434</v>
      </c>
      <c r="HZ225" s="64">
        <f t="shared" si="268"/>
        <v>-226476</v>
      </c>
      <c r="IA225" s="64">
        <f t="shared" si="268"/>
        <v>-219866</v>
      </c>
      <c r="IB225" s="64">
        <f t="shared" si="268"/>
        <v>23508</v>
      </c>
      <c r="IC225" s="64">
        <f t="shared" si="268"/>
        <v>-9554</v>
      </c>
      <c r="ID225" s="64">
        <f t="shared" si="268"/>
        <v>55526</v>
      </c>
      <c r="IE225" s="64">
        <f t="shared" si="268"/>
        <v>138778</v>
      </c>
      <c r="IF225" s="64">
        <f t="shared" si="268"/>
        <v>55487</v>
      </c>
      <c r="IG225" s="64">
        <f t="shared" si="268"/>
        <v>153058</v>
      </c>
      <c r="IH225" s="64">
        <f t="shared" si="268"/>
        <v>769995</v>
      </c>
      <c r="II225" s="64">
        <f t="shared" si="268"/>
        <v>-164110</v>
      </c>
      <c r="IJ225" s="64">
        <f t="shared" si="268"/>
        <v>449547</v>
      </c>
      <c r="IK225" s="64">
        <f t="shared" si="268"/>
        <v>-295793</v>
      </c>
      <c r="IL225" s="64">
        <f t="shared" si="268"/>
        <v>386758</v>
      </c>
      <c r="IM225" s="64">
        <f t="shared" si="268"/>
        <v>-178612</v>
      </c>
      <c r="IN225" s="64">
        <f t="shared" si="268"/>
        <v>8993</v>
      </c>
      <c r="IO225" s="64">
        <f t="shared" si="268"/>
        <v>-96117</v>
      </c>
      <c r="IP225" s="64">
        <f t="shared" si="268"/>
        <v>707116</v>
      </c>
      <c r="IQ225" s="64">
        <f t="shared" si="268"/>
        <v>208091</v>
      </c>
      <c r="IR225" s="64">
        <f t="shared" si="268"/>
        <v>50538</v>
      </c>
      <c r="IS225" s="64">
        <f t="shared" si="268"/>
        <v>443922</v>
      </c>
      <c r="IT225" s="64">
        <f t="shared" si="268"/>
        <v>128408</v>
      </c>
      <c r="IU225" s="64">
        <f t="shared" si="268"/>
        <v>264385</v>
      </c>
      <c r="IV225" s="64">
        <f t="shared" si="268"/>
        <v>-62838</v>
      </c>
      <c r="IW225" s="64">
        <f t="shared" si="268"/>
        <v>89692</v>
      </c>
      <c r="IX225" s="64">
        <f t="shared" ref="IX225:LI225" si="269">IX166-IX60</f>
        <v>77533</v>
      </c>
      <c r="IY225" s="64">
        <f t="shared" si="269"/>
        <v>136549</v>
      </c>
      <c r="IZ225" s="64">
        <f t="shared" si="269"/>
        <v>88175</v>
      </c>
      <c r="JA225" s="64">
        <f t="shared" si="269"/>
        <v>208283</v>
      </c>
      <c r="JB225" s="64">
        <f t="shared" si="269"/>
        <v>323553</v>
      </c>
      <c r="JC225" s="64">
        <f t="shared" si="269"/>
        <v>2454032</v>
      </c>
      <c r="JD225" s="64">
        <f t="shared" si="269"/>
        <v>34259</v>
      </c>
      <c r="JE225" s="64">
        <f t="shared" si="269"/>
        <v>-122426</v>
      </c>
      <c r="JF225" s="64">
        <f t="shared" si="269"/>
        <v>349034</v>
      </c>
      <c r="JG225" s="64">
        <f t="shared" si="269"/>
        <v>183992</v>
      </c>
      <c r="JH225" s="64">
        <f t="shared" si="269"/>
        <v>87925</v>
      </c>
      <c r="JI225" s="64">
        <f t="shared" si="269"/>
        <v>1951735</v>
      </c>
      <c r="JJ225" s="64">
        <f t="shared" si="269"/>
        <v>1183941</v>
      </c>
      <c r="JK225" s="64">
        <f t="shared" si="269"/>
        <v>1084186</v>
      </c>
      <c r="JL225" s="64">
        <f t="shared" si="269"/>
        <v>-868377</v>
      </c>
      <c r="JM225" s="64">
        <f t="shared" si="269"/>
        <v>589376</v>
      </c>
      <c r="JN225" s="64">
        <f t="shared" si="269"/>
        <v>1410215</v>
      </c>
      <c r="JO225" s="64">
        <f t="shared" si="269"/>
        <v>1127658</v>
      </c>
      <c r="JP225" s="64">
        <f t="shared" si="269"/>
        <v>-223635</v>
      </c>
      <c r="JQ225" s="64">
        <f t="shared" si="269"/>
        <v>1560741</v>
      </c>
      <c r="JR225" s="64">
        <f t="shared" si="269"/>
        <v>-2332</v>
      </c>
      <c r="JS225" s="64">
        <f t="shared" si="269"/>
        <v>1253482</v>
      </c>
      <c r="JT225" s="64">
        <f t="shared" si="269"/>
        <v>1018931</v>
      </c>
      <c r="JU225" s="64">
        <f t="shared" si="269"/>
        <v>3165893</v>
      </c>
      <c r="JV225" s="64">
        <f t="shared" si="269"/>
        <v>1196838</v>
      </c>
      <c r="JW225" s="64">
        <f t="shared" si="269"/>
        <v>2594744</v>
      </c>
      <c r="JX225" s="64">
        <f t="shared" si="269"/>
        <v>22794</v>
      </c>
      <c r="JY225" s="64">
        <f t="shared" si="269"/>
        <v>468372</v>
      </c>
      <c r="JZ225" s="64">
        <f t="shared" si="269"/>
        <v>91360</v>
      </c>
      <c r="KA225" s="64">
        <f t="shared" si="269"/>
        <v>232823</v>
      </c>
      <c r="KB225" s="64">
        <f t="shared" si="269"/>
        <v>321996</v>
      </c>
      <c r="KC225" s="64">
        <f t="shared" si="269"/>
        <v>80433</v>
      </c>
      <c r="KD225" s="64">
        <f t="shared" si="269"/>
        <v>47326</v>
      </c>
      <c r="KE225" s="64">
        <f t="shared" si="269"/>
        <v>407440</v>
      </c>
      <c r="KF225" s="64">
        <f t="shared" si="269"/>
        <v>-282604</v>
      </c>
      <c r="KG225" s="64">
        <f t="shared" si="269"/>
        <v>297980</v>
      </c>
      <c r="KH225" s="64">
        <f t="shared" si="269"/>
        <v>384803</v>
      </c>
      <c r="KI225" s="64">
        <f t="shared" si="269"/>
        <v>60415</v>
      </c>
      <c r="KJ225" s="64">
        <f t="shared" si="269"/>
        <v>220373</v>
      </c>
      <c r="KK225" s="64">
        <f t="shared" si="269"/>
        <v>965</v>
      </c>
      <c r="KL225" s="64">
        <f t="shared" si="269"/>
        <v>158154</v>
      </c>
      <c r="KM225" s="64">
        <f t="shared" si="269"/>
        <v>579918</v>
      </c>
      <c r="KN225" s="64">
        <f t="shared" si="269"/>
        <v>1693046</v>
      </c>
      <c r="KO225" s="64">
        <f t="shared" si="269"/>
        <v>-15775.60999999987</v>
      </c>
      <c r="KP225" s="64">
        <f t="shared" si="269"/>
        <v>449200</v>
      </c>
      <c r="KQ225" s="64">
        <f t="shared" si="269"/>
        <v>-68626</v>
      </c>
      <c r="KR225" s="64">
        <f t="shared" si="269"/>
        <v>-32582</v>
      </c>
      <c r="KS225" s="64">
        <f t="shared" si="269"/>
        <v>153040</v>
      </c>
      <c r="KT225" s="64">
        <f t="shared" si="269"/>
        <v>619616</v>
      </c>
      <c r="KU225" s="64">
        <f t="shared" si="269"/>
        <v>14420</v>
      </c>
      <c r="KV225" s="64">
        <f t="shared" si="269"/>
        <v>292397</v>
      </c>
      <c r="KW225" s="64">
        <f t="shared" si="269"/>
        <v>219339</v>
      </c>
      <c r="KX225" s="64">
        <f t="shared" si="269"/>
        <v>81894</v>
      </c>
      <c r="KY225" s="64">
        <f t="shared" si="269"/>
        <v>89466</v>
      </c>
      <c r="KZ225" s="64">
        <f t="shared" si="269"/>
        <v>-43901</v>
      </c>
      <c r="LA225" s="64">
        <f t="shared" si="269"/>
        <v>368349</v>
      </c>
      <c r="LB225" s="64">
        <f t="shared" si="269"/>
        <v>369154</v>
      </c>
      <c r="LC225" s="64">
        <f t="shared" si="269"/>
        <v>31201</v>
      </c>
      <c r="LD225" s="64">
        <f t="shared" si="269"/>
        <v>684475</v>
      </c>
      <c r="LE225" s="64">
        <f t="shared" si="269"/>
        <v>419535</v>
      </c>
      <c r="LF225" s="64">
        <f t="shared" si="269"/>
        <v>240935</v>
      </c>
      <c r="LG225" s="64">
        <f t="shared" si="269"/>
        <v>1469024</v>
      </c>
      <c r="LH225" s="64">
        <f t="shared" si="269"/>
        <v>484326</v>
      </c>
      <c r="LI225" s="64">
        <f t="shared" si="269"/>
        <v>84175</v>
      </c>
      <c r="LJ225" s="64">
        <f t="shared" ref="LJ225:NU225" si="270">LJ166-LJ60</f>
        <v>730749</v>
      </c>
      <c r="LK225" s="64">
        <f t="shared" si="270"/>
        <v>-18984</v>
      </c>
      <c r="LL225" s="64">
        <f t="shared" si="270"/>
        <v>497054</v>
      </c>
      <c r="LM225" s="64">
        <f t="shared" si="270"/>
        <v>-223496</v>
      </c>
      <c r="LN225" s="64">
        <f t="shared" si="270"/>
        <v>23633</v>
      </c>
      <c r="LO225" s="64">
        <f t="shared" si="270"/>
        <v>522649</v>
      </c>
      <c r="LP225" s="64">
        <f t="shared" si="270"/>
        <v>2281282</v>
      </c>
      <c r="LQ225" s="64">
        <f t="shared" si="270"/>
        <v>207127</v>
      </c>
      <c r="LR225" s="64">
        <f t="shared" si="270"/>
        <v>32807</v>
      </c>
      <c r="LS225" s="64">
        <f t="shared" si="270"/>
        <v>225389</v>
      </c>
      <c r="LT225" s="64">
        <f t="shared" si="270"/>
        <v>21960</v>
      </c>
      <c r="LU225" s="64">
        <f t="shared" si="270"/>
        <v>-78515</v>
      </c>
      <c r="LV225" s="64">
        <f t="shared" si="270"/>
        <v>94900</v>
      </c>
      <c r="LW225" s="64">
        <f t="shared" si="270"/>
        <v>35758</v>
      </c>
      <c r="LX225" s="64">
        <f t="shared" si="270"/>
        <v>525747</v>
      </c>
      <c r="LY225" s="64">
        <f t="shared" si="270"/>
        <v>479782</v>
      </c>
      <c r="LZ225" s="64">
        <f t="shared" si="270"/>
        <v>400</v>
      </c>
      <c r="MA225" s="64">
        <f t="shared" si="270"/>
        <v>-197239</v>
      </c>
      <c r="MB225" s="64">
        <f t="shared" si="270"/>
        <v>12071</v>
      </c>
      <c r="MC225" s="64">
        <f t="shared" si="270"/>
        <v>257639</v>
      </c>
      <c r="MD225" s="64">
        <f t="shared" si="270"/>
        <v>201037</v>
      </c>
      <c r="ME225" s="64">
        <f t="shared" si="270"/>
        <v>461749</v>
      </c>
      <c r="MF225" s="64">
        <f t="shared" si="270"/>
        <v>375549</v>
      </c>
      <c r="MG225" s="64">
        <f t="shared" si="270"/>
        <v>93016</v>
      </c>
      <c r="MH225" s="64">
        <f t="shared" si="270"/>
        <v>42262</v>
      </c>
      <c r="MI225" s="64">
        <f t="shared" si="270"/>
        <v>332248</v>
      </c>
      <c r="MJ225" s="64">
        <f t="shared" si="270"/>
        <v>3484824</v>
      </c>
      <c r="MK225" s="64">
        <f t="shared" si="270"/>
        <v>707745</v>
      </c>
      <c r="ML225" s="64">
        <f t="shared" si="270"/>
        <v>498928</v>
      </c>
      <c r="MM225" s="64">
        <f t="shared" si="270"/>
        <v>76845</v>
      </c>
      <c r="MN225" s="64">
        <f t="shared" si="270"/>
        <v>528584</v>
      </c>
      <c r="MO225" s="64">
        <f t="shared" si="270"/>
        <v>346628</v>
      </c>
      <c r="MP225" s="64">
        <f t="shared" si="270"/>
        <v>129067</v>
      </c>
      <c r="MQ225" s="64">
        <f t="shared" si="270"/>
        <v>-90056</v>
      </c>
      <c r="MR225" s="64">
        <f t="shared" si="270"/>
        <v>473892</v>
      </c>
      <c r="MS225" s="64">
        <f t="shared" si="270"/>
        <v>401870</v>
      </c>
      <c r="MT225" s="64">
        <f t="shared" si="270"/>
        <v>734767</v>
      </c>
      <c r="MU225" s="64">
        <f t="shared" si="270"/>
        <v>52471</v>
      </c>
      <c r="MV225" s="64">
        <f t="shared" si="270"/>
        <v>344500</v>
      </c>
      <c r="MW225" s="64">
        <f t="shared" si="270"/>
        <v>85783</v>
      </c>
      <c r="MX225" s="64">
        <f t="shared" si="270"/>
        <v>-216316</v>
      </c>
      <c r="MY225" s="64">
        <f t="shared" si="270"/>
        <v>375545</v>
      </c>
      <c r="MZ225" s="64">
        <f t="shared" si="270"/>
        <v>-276262</v>
      </c>
      <c r="NA225" s="64">
        <f t="shared" si="270"/>
        <v>74303</v>
      </c>
      <c r="NB225" s="64">
        <f t="shared" si="270"/>
        <v>82641</v>
      </c>
      <c r="NC225" s="64">
        <f t="shared" si="270"/>
        <v>200218</v>
      </c>
      <c r="ND225" s="64">
        <f t="shared" si="270"/>
        <v>-41504</v>
      </c>
      <c r="NE225" s="64">
        <f t="shared" si="270"/>
        <v>28980</v>
      </c>
      <c r="NF225" s="64">
        <f t="shared" si="270"/>
        <v>156786</v>
      </c>
      <c r="NG225" s="64">
        <f t="shared" si="270"/>
        <v>83389</v>
      </c>
      <c r="NH225" s="64">
        <f t="shared" si="270"/>
        <v>606857</v>
      </c>
      <c r="NI225" s="64">
        <f t="shared" si="270"/>
        <v>317143</v>
      </c>
      <c r="NJ225" s="64">
        <f t="shared" si="270"/>
        <v>513352</v>
      </c>
      <c r="NK225" s="64">
        <f t="shared" si="270"/>
        <v>6194</v>
      </c>
      <c r="NL225" s="64">
        <f t="shared" si="270"/>
        <v>195664</v>
      </c>
      <c r="NM225" s="64">
        <f t="shared" si="270"/>
        <v>-20736</v>
      </c>
      <c r="NN225" s="64">
        <f t="shared" si="270"/>
        <v>-235538</v>
      </c>
      <c r="NO225" s="64">
        <f t="shared" si="270"/>
        <v>81097</v>
      </c>
      <c r="NP225" s="64">
        <f t="shared" si="270"/>
        <v>1269848</v>
      </c>
      <c r="NQ225" s="64">
        <f t="shared" si="270"/>
        <v>74968</v>
      </c>
      <c r="NR225" s="64">
        <f t="shared" si="270"/>
        <v>-134345</v>
      </c>
      <c r="NS225" s="64">
        <f t="shared" si="270"/>
        <v>157321</v>
      </c>
      <c r="NT225" s="64">
        <f t="shared" si="270"/>
        <v>7827</v>
      </c>
      <c r="NU225" s="64">
        <f t="shared" si="270"/>
        <v>1015015</v>
      </c>
      <c r="NV225" s="64">
        <f t="shared" ref="NV225:OU225" si="271">NV166-NV60</f>
        <v>322032</v>
      </c>
      <c r="NW225" s="64">
        <f t="shared" si="271"/>
        <v>755808</v>
      </c>
      <c r="NX225" s="64">
        <f t="shared" si="271"/>
        <v>1705890</v>
      </c>
      <c r="NY225" s="64">
        <f t="shared" si="271"/>
        <v>26457</v>
      </c>
      <c r="NZ225" s="64">
        <f t="shared" si="271"/>
        <v>32878</v>
      </c>
      <c r="OA225" s="64">
        <f t="shared" si="271"/>
        <v>539336</v>
      </c>
      <c r="OB225" s="64">
        <f t="shared" si="271"/>
        <v>409613</v>
      </c>
      <c r="OC225" s="64">
        <f t="shared" si="271"/>
        <v>1416940</v>
      </c>
      <c r="OD225" s="64">
        <f t="shared" si="271"/>
        <v>33299</v>
      </c>
      <c r="OE225" s="64">
        <f t="shared" si="271"/>
        <v>4253</v>
      </c>
      <c r="OF225" s="64">
        <f t="shared" si="271"/>
        <v>154856</v>
      </c>
      <c r="OG225" s="64">
        <f t="shared" si="271"/>
        <v>94430</v>
      </c>
      <c r="OH225" s="64">
        <f t="shared" si="271"/>
        <v>88839</v>
      </c>
      <c r="OI225" s="64">
        <f t="shared" si="271"/>
        <v>-513867</v>
      </c>
      <c r="OJ225" s="64">
        <f t="shared" si="271"/>
        <v>-24131</v>
      </c>
      <c r="OK225" s="64">
        <f t="shared" si="271"/>
        <v>-117467</v>
      </c>
      <c r="OL225" s="64">
        <f t="shared" si="271"/>
        <v>-181829</v>
      </c>
      <c r="OM225" s="64">
        <f t="shared" si="271"/>
        <v>482376</v>
      </c>
      <c r="ON225" s="64">
        <f t="shared" si="271"/>
        <v>65999</v>
      </c>
      <c r="OO225" s="64">
        <f t="shared" si="271"/>
        <v>600503</v>
      </c>
      <c r="OP225" s="64">
        <f t="shared" si="271"/>
        <v>187207</v>
      </c>
      <c r="OQ225" s="64">
        <f t="shared" si="271"/>
        <v>1558634</v>
      </c>
      <c r="OR225" s="64">
        <f t="shared" si="271"/>
        <v>160652</v>
      </c>
      <c r="OS225" s="64">
        <f t="shared" si="271"/>
        <v>642921</v>
      </c>
      <c r="OT225" s="64">
        <f t="shared" si="271"/>
        <v>127111</v>
      </c>
      <c r="OU225" s="64">
        <f t="shared" si="271"/>
        <v>98412</v>
      </c>
      <c r="OV225" s="4"/>
      <c r="OW225" s="150">
        <f t="shared" ref="OW225:OW248" si="272">SUM(B225:OU225)</f>
        <v>123245090.78</v>
      </c>
      <c r="OX225" s="6">
        <f t="shared" si="56"/>
        <v>618.34327963274211</v>
      </c>
      <c r="OY225" s="153"/>
      <c r="OZ225" s="6"/>
      <c r="PA225" s="146"/>
      <c r="PB225" s="146"/>
      <c r="PC225" s="146"/>
      <c r="PD225" s="146"/>
      <c r="PE225" s="146"/>
      <c r="PF225" s="146"/>
      <c r="PG225" s="146"/>
      <c r="PH225" s="146"/>
      <c r="PI225" s="146"/>
      <c r="PJ225" s="146"/>
      <c r="PK225" s="146"/>
      <c r="PL225" s="146"/>
      <c r="PM225" s="146"/>
      <c r="PN225" s="146"/>
      <c r="PO225" s="146"/>
      <c r="PP225" s="146"/>
      <c r="PQ225" s="146"/>
      <c r="PR225" s="146"/>
      <c r="PS225" s="146"/>
      <c r="PT225" s="146"/>
      <c r="PU225" s="146"/>
    </row>
    <row r="226" spans="1:439" ht="17">
      <c r="A226" s="88" t="s">
        <v>1345</v>
      </c>
      <c r="B226" s="197">
        <f>B225/B166</f>
        <v>-2.1264008356653728E-2</v>
      </c>
      <c r="C226" s="197">
        <f t="shared" ref="C226:BN226" si="273">C225/C166</f>
        <v>8.1293712557529693E-2</v>
      </c>
      <c r="D226" s="197">
        <f t="shared" si="273"/>
        <v>8.1800176898161769E-2</v>
      </c>
      <c r="E226" s="197">
        <f t="shared" si="273"/>
        <v>0.10295717096822658</v>
      </c>
      <c r="F226" s="197">
        <f t="shared" si="273"/>
        <v>0.11953544783833055</v>
      </c>
      <c r="G226" s="197">
        <f t="shared" si="273"/>
        <v>0.17762963208524438</v>
      </c>
      <c r="H226" s="197">
        <f t="shared" si="273"/>
        <v>8.786348072791296E-2</v>
      </c>
      <c r="I226" s="197">
        <f t="shared" si="273"/>
        <v>0.18719871312174274</v>
      </c>
      <c r="J226" s="197">
        <f t="shared" si="273"/>
        <v>0.15554842583232029</v>
      </c>
      <c r="K226" s="197">
        <f t="shared" si="273"/>
        <v>0.22216139416347613</v>
      </c>
      <c r="L226" s="197">
        <f t="shared" si="273"/>
        <v>0.17356598193553366</v>
      </c>
      <c r="M226" s="197">
        <f t="shared" si="273"/>
        <v>0.14532967046117629</v>
      </c>
      <c r="N226" s="197">
        <f t="shared" si="273"/>
        <v>0.22580421111808388</v>
      </c>
      <c r="O226" s="197">
        <f t="shared" si="273"/>
        <v>0.65805928871859098</v>
      </c>
      <c r="P226" s="197">
        <f t="shared" si="273"/>
        <v>0.15517389309016902</v>
      </c>
      <c r="Q226" s="197">
        <f t="shared" si="273"/>
        <v>5.0350548796052073E-2</v>
      </c>
      <c r="R226" s="197">
        <f t="shared" si="273"/>
        <v>2.4676181286434052E-2</v>
      </c>
      <c r="S226" s="197">
        <f t="shared" si="273"/>
        <v>5.5013975061162415E-2</v>
      </c>
      <c r="T226" s="197">
        <f t="shared" si="273"/>
        <v>0.17892669721996346</v>
      </c>
      <c r="U226" s="197">
        <f t="shared" si="273"/>
        <v>9.4554314612890114E-2</v>
      </c>
      <c r="V226" s="197">
        <f t="shared" si="273"/>
        <v>7.1419169423264595E-2</v>
      </c>
      <c r="W226" s="197">
        <f t="shared" si="273"/>
        <v>-0.11011602946669395</v>
      </c>
      <c r="X226" s="197">
        <f t="shared" si="273"/>
        <v>0.11598618687992408</v>
      </c>
      <c r="Y226" s="197">
        <f t="shared" si="273"/>
        <v>0.12559049516865531</v>
      </c>
      <c r="Z226" s="197">
        <f t="shared" si="273"/>
        <v>6.626960374950075E-2</v>
      </c>
      <c r="AA226" s="197">
        <f t="shared" si="273"/>
        <v>8.8893887491234988E-2</v>
      </c>
      <c r="AB226" s="197">
        <f t="shared" si="273"/>
        <v>7.220209258320065E-2</v>
      </c>
      <c r="AC226" s="197">
        <f t="shared" si="273"/>
        <v>6.6073935722466047E-3</v>
      </c>
      <c r="AD226" s="197">
        <f t="shared" si="273"/>
        <v>0.11025299580493189</v>
      </c>
      <c r="AE226" s="197">
        <f t="shared" si="273"/>
        <v>1.5649975961176413E-2</v>
      </c>
      <c r="AF226" s="197">
        <f t="shared" si="273"/>
        <v>5.0069469363788151E-2</v>
      </c>
      <c r="AG226" s="197">
        <f t="shared" si="273"/>
        <v>8.5505155740770417E-2</v>
      </c>
      <c r="AH226" s="197">
        <f t="shared" si="273"/>
        <v>3.2396272445927188E-2</v>
      </c>
      <c r="AI226" s="197">
        <f t="shared" si="273"/>
        <v>9.9380424775500562E-2</v>
      </c>
      <c r="AJ226" s="197">
        <f t="shared" si="273"/>
        <v>5.4915122541755818E-2</v>
      </c>
      <c r="AK226" s="197">
        <f t="shared" si="273"/>
        <v>3.85842827122721E-2</v>
      </c>
      <c r="AL226" s="197">
        <f t="shared" si="273"/>
        <v>3.36712995798552E-2</v>
      </c>
      <c r="AM226" s="197">
        <f t="shared" si="273"/>
        <v>6.4656245476914176E-2</v>
      </c>
      <c r="AN226" s="197">
        <f t="shared" si="273"/>
        <v>6.8061446998967948E-2</v>
      </c>
      <c r="AO226" s="197">
        <f t="shared" si="273"/>
        <v>2.7899711933665167E-2</v>
      </c>
      <c r="AP226" s="197">
        <f t="shared" si="273"/>
        <v>6.7751877946697792E-2</v>
      </c>
      <c r="AQ226" s="197">
        <f t="shared" si="273"/>
        <v>8.94198817672682E-2</v>
      </c>
      <c r="AR226" s="197">
        <f t="shared" si="273"/>
        <v>2.259123375386498E-2</v>
      </c>
      <c r="AS226" s="197">
        <f t="shared" si="273"/>
        <v>2.9033387673566252E-2</v>
      </c>
      <c r="AT226" s="197">
        <f t="shared" si="273"/>
        <v>3.8562527334319682E-2</v>
      </c>
      <c r="AU226" s="197">
        <f t="shared" si="273"/>
        <v>0.10720465654732259</v>
      </c>
      <c r="AV226" s="197">
        <f t="shared" si="273"/>
        <v>2.1918531063557112E-2</v>
      </c>
      <c r="AW226" s="197">
        <f t="shared" si="273"/>
        <v>-1.7780216481460821E-2</v>
      </c>
      <c r="AX226" s="197">
        <f t="shared" si="273"/>
        <v>1.3462618258723337E-2</v>
      </c>
      <c r="AY226" s="197">
        <f t="shared" si="273"/>
        <v>6.3823172388436829E-3</v>
      </c>
      <c r="AZ226" s="197">
        <f t="shared" si="273"/>
        <v>2.2294475295248837E-2</v>
      </c>
      <c r="BA226" s="197">
        <f t="shared" si="273"/>
        <v>4.6584868984750519E-2</v>
      </c>
      <c r="BB226" s="197">
        <f t="shared" si="273"/>
        <v>0.1014722051180225</v>
      </c>
      <c r="BC226" s="197">
        <f t="shared" si="273"/>
        <v>-0.22693454047269671</v>
      </c>
      <c r="BD226" s="197">
        <f t="shared" si="273"/>
        <v>0.14724027328540537</v>
      </c>
      <c r="BE226" s="197">
        <f t="shared" si="273"/>
        <v>0.15677291647520383</v>
      </c>
      <c r="BF226" s="197">
        <f t="shared" si="273"/>
        <v>9.6049899361638824E-2</v>
      </c>
      <c r="BG226" s="197">
        <f t="shared" si="273"/>
        <v>7.6820633918787809E-2</v>
      </c>
      <c r="BH226" s="197">
        <f t="shared" si="273"/>
        <v>2.9447527204031015E-2</v>
      </c>
      <c r="BI226" s="197">
        <f t="shared" si="273"/>
        <v>0</v>
      </c>
      <c r="BJ226" s="197">
        <f t="shared" si="273"/>
        <v>0.1358339923317245</v>
      </c>
      <c r="BK226" s="197">
        <f t="shared" si="273"/>
        <v>0.11152741759040942</v>
      </c>
      <c r="BL226" s="197">
        <f t="shared" si="273"/>
        <v>1.9221692320506768E-5</v>
      </c>
      <c r="BM226" s="197">
        <f t="shared" si="273"/>
        <v>7.9641138799703304E-2</v>
      </c>
      <c r="BN226" s="197">
        <f t="shared" si="273"/>
        <v>0.16204018090182981</v>
      </c>
      <c r="BO226" s="197">
        <f t="shared" ref="BO226:DZ226" si="274">BO225/BO166</f>
        <v>4.8887384361254789E-2</v>
      </c>
      <c r="BP226" s="197">
        <f t="shared" si="274"/>
        <v>0.21536837092892533</v>
      </c>
      <c r="BQ226" s="197">
        <f t="shared" si="274"/>
        <v>3.0077828564639458E-2</v>
      </c>
      <c r="BR226" s="197">
        <f t="shared" si="274"/>
        <v>7.8470963113825998E-3</v>
      </c>
      <c r="BS226" s="197">
        <f t="shared" si="274"/>
        <v>7.1453422631990948E-2</v>
      </c>
      <c r="BT226" s="197">
        <f t="shared" si="274"/>
        <v>0.32984248963180712</v>
      </c>
      <c r="BU226" s="197">
        <f t="shared" si="274"/>
        <v>1.7242705875502886E-2</v>
      </c>
      <c r="BV226" s="197">
        <f t="shared" si="274"/>
        <v>4.8359437450811539E-2</v>
      </c>
      <c r="BW226" s="197">
        <f t="shared" si="274"/>
        <v>3.9485698576747427E-2</v>
      </c>
      <c r="BX226" s="197">
        <f t="shared" si="274"/>
        <v>0.14020528148908987</v>
      </c>
      <c r="BY226" s="197">
        <f t="shared" si="274"/>
        <v>0.28155076208186991</v>
      </c>
      <c r="BZ226" s="197">
        <f t="shared" si="274"/>
        <v>1.7873366267122739E-2</v>
      </c>
      <c r="CA226" s="197">
        <f t="shared" si="274"/>
        <v>1.3219993359361842E-2</v>
      </c>
      <c r="CB226" s="197">
        <f t="shared" si="274"/>
        <v>-0.13598043574922189</v>
      </c>
      <c r="CC226" s="197">
        <f t="shared" si="274"/>
        <v>7.7979868046275608E-4</v>
      </c>
      <c r="CD226" s="197">
        <f t="shared" si="274"/>
        <v>6.6644833797281809E-3</v>
      </c>
      <c r="CE226" s="197">
        <f t="shared" si="274"/>
        <v>8.4590381108305593E-2</v>
      </c>
      <c r="CF226" s="197">
        <f t="shared" si="274"/>
        <v>8.2720753842684375E-2</v>
      </c>
      <c r="CG226" s="197">
        <f t="shared" si="274"/>
        <v>0.11847605804693206</v>
      </c>
      <c r="CH226" s="197">
        <f t="shared" si="274"/>
        <v>-8.0298767081161848E-2</v>
      </c>
      <c r="CI226" s="197">
        <f t="shared" si="274"/>
        <v>0.13235227823814913</v>
      </c>
      <c r="CJ226" s="197">
        <f t="shared" si="274"/>
        <v>-5.9588337083953002E-2</v>
      </c>
      <c r="CK226" s="197">
        <f t="shared" si="274"/>
        <v>-8.3133869557333567E-2</v>
      </c>
      <c r="CL226" s="197">
        <f t="shared" si="274"/>
        <v>-0.11341976430111808</v>
      </c>
      <c r="CM226" s="197">
        <f t="shared" si="274"/>
        <v>-2.0963303282872246E-2</v>
      </c>
      <c r="CN226" s="197">
        <f t="shared" si="274"/>
        <v>-0.48047601689376035</v>
      </c>
      <c r="CO226" s="197">
        <f t="shared" si="274"/>
        <v>-0.16490161390440719</v>
      </c>
      <c r="CP226" s="197">
        <f t="shared" si="274"/>
        <v>9.4974166844747961E-3</v>
      </c>
      <c r="CQ226" s="197">
        <f t="shared" si="274"/>
        <v>0.11324556441356498</v>
      </c>
      <c r="CR226" s="197">
        <f t="shared" si="274"/>
        <v>0.16380575084022017</v>
      </c>
      <c r="CS226" s="197">
        <f t="shared" si="274"/>
        <v>0.10630441863489043</v>
      </c>
      <c r="CT226" s="197">
        <f t="shared" si="274"/>
        <v>-6.2948920928969684E-2</v>
      </c>
      <c r="CU226" s="197">
        <f t="shared" si="274"/>
        <v>7.0554999066644059E-2</v>
      </c>
      <c r="CV226" s="197">
        <f t="shared" si="274"/>
        <v>-4.5728641773672481E-2</v>
      </c>
      <c r="CW226" s="197">
        <f t="shared" si="274"/>
        <v>-0.22640779576475661</v>
      </c>
      <c r="CX226" s="197">
        <f t="shared" si="274"/>
        <v>1.5012569608209894E-2</v>
      </c>
      <c r="CY226" s="197">
        <f t="shared" si="274"/>
        <v>-0.29649224111043554</v>
      </c>
      <c r="CZ226" s="197">
        <f t="shared" si="274"/>
        <v>0.10437322424342454</v>
      </c>
      <c r="DA226" s="197">
        <f t="shared" si="274"/>
        <v>-0.13958224579061498</v>
      </c>
      <c r="DB226" s="197">
        <f t="shared" si="274"/>
        <v>-1.0506380053583368E-2</v>
      </c>
      <c r="DC226" s="197">
        <f t="shared" si="274"/>
        <v>-2.1060741857000118E-2</v>
      </c>
      <c r="DD226" s="197">
        <f t="shared" si="274"/>
        <v>1.2329789536743725E-2</v>
      </c>
      <c r="DE226" s="197">
        <f t="shared" si="274"/>
        <v>3.076528791409882E-2</v>
      </c>
      <c r="DF226" s="197">
        <f t="shared" si="274"/>
        <v>-0.10538432995657637</v>
      </c>
      <c r="DG226" s="197">
        <f t="shared" si="274"/>
        <v>9.4537593707890721E-2</v>
      </c>
      <c r="DH226" s="197">
        <f t="shared" si="274"/>
        <v>3.775807289969231E-2</v>
      </c>
      <c r="DI226" s="197">
        <f t="shared" si="274"/>
        <v>-3.4670318028446903E-2</v>
      </c>
      <c r="DJ226" s="197">
        <f t="shared" si="274"/>
        <v>2.020317066432736E-2</v>
      </c>
      <c r="DK226" s="197">
        <f t="shared" si="274"/>
        <v>0.16110929331578303</v>
      </c>
      <c r="DL226" s="197">
        <f t="shared" si="274"/>
        <v>8.404433542538196E-3</v>
      </c>
      <c r="DM226" s="197">
        <f t="shared" si="274"/>
        <v>4.8394251697421016E-2</v>
      </c>
      <c r="DN226" s="197">
        <f t="shared" si="274"/>
        <v>-2.2902655017789163E-2</v>
      </c>
      <c r="DO226" s="197">
        <f t="shared" si="274"/>
        <v>0.1673847679985723</v>
      </c>
      <c r="DP226" s="197">
        <f t="shared" si="274"/>
        <v>0.17167165503063594</v>
      </c>
      <c r="DQ226" s="197">
        <f t="shared" si="274"/>
        <v>0.11857121461198966</v>
      </c>
      <c r="DR226" s="197">
        <f t="shared" si="274"/>
        <v>5.9462751597280379E-2</v>
      </c>
      <c r="DS226" s="197">
        <f t="shared" si="274"/>
        <v>-7.4576592685161808E-3</v>
      </c>
      <c r="DT226" s="197">
        <f t="shared" si="274"/>
        <v>0.18048181176748954</v>
      </c>
      <c r="DU226" s="197">
        <f t="shared" si="274"/>
        <v>0.27750590913738038</v>
      </c>
      <c r="DV226" s="197">
        <f t="shared" si="274"/>
        <v>0.28455514058043713</v>
      </c>
      <c r="DW226" s="197">
        <f t="shared" si="274"/>
        <v>0.14468841379842309</v>
      </c>
      <c r="DX226" s="197">
        <f t="shared" si="274"/>
        <v>3.8117379284915924E-2</v>
      </c>
      <c r="DY226" s="197">
        <f t="shared" si="274"/>
        <v>9.3041966520349212E-2</v>
      </c>
      <c r="DZ226" s="197">
        <f t="shared" si="274"/>
        <v>-1.9227716125483157E-2</v>
      </c>
      <c r="EA226" s="197">
        <f t="shared" ref="EA226:GL226" si="275">EA225/EA166</f>
        <v>0.15490517012801222</v>
      </c>
      <c r="EB226" s="197">
        <f t="shared" si="275"/>
        <v>6.7174479221569591E-2</v>
      </c>
      <c r="EC226" s="197">
        <f t="shared" si="275"/>
        <v>5.0536262872649231E-3</v>
      </c>
      <c r="ED226" s="197">
        <f t="shared" si="275"/>
        <v>-2.1830243341309796E-2</v>
      </c>
      <c r="EE226" s="197">
        <f t="shared" si="275"/>
        <v>4.0021529061790267E-2</v>
      </c>
      <c r="EF226" s="197">
        <f t="shared" si="275"/>
        <v>0.15326338743442275</v>
      </c>
      <c r="EG226" s="197">
        <f t="shared" si="275"/>
        <v>9.558929066153965E-3</v>
      </c>
      <c r="EH226" s="197">
        <f t="shared" si="275"/>
        <v>5.579315451486333E-2</v>
      </c>
      <c r="EI226" s="197">
        <f t="shared" si="275"/>
        <v>2.4812927133675316E-2</v>
      </c>
      <c r="EJ226" s="197">
        <f t="shared" si="275"/>
        <v>-0.15737506880976848</v>
      </c>
      <c r="EK226" s="197">
        <f t="shared" si="275"/>
        <v>0.11701722440030472</v>
      </c>
      <c r="EL226" s="197">
        <f t="shared" si="275"/>
        <v>-9.5597310256195552E-3</v>
      </c>
      <c r="EM226" s="197">
        <f t="shared" si="275"/>
        <v>0.18775368149709468</v>
      </c>
      <c r="EN226" s="197">
        <f t="shared" si="275"/>
        <v>0.1170022544598882</v>
      </c>
      <c r="EO226" s="197">
        <f t="shared" si="275"/>
        <v>5.2607474285032249E-2</v>
      </c>
      <c r="EP226" s="197">
        <f t="shared" si="275"/>
        <v>5.4482541697426085E-2</v>
      </c>
      <c r="EQ226" s="197">
        <f t="shared" si="275"/>
        <v>0.1515380728362288</v>
      </c>
      <c r="ER226" s="197">
        <f t="shared" si="275"/>
        <v>6.3879851372159027E-2</v>
      </c>
      <c r="ES226" s="197">
        <f t="shared" si="275"/>
        <v>-5.5462712564152132E-2</v>
      </c>
      <c r="ET226" s="197">
        <f t="shared" si="275"/>
        <v>4.5376890134465428E-2</v>
      </c>
      <c r="EU226" s="197">
        <f t="shared" si="275"/>
        <v>0.13564739166798978</v>
      </c>
      <c r="EV226" s="197">
        <f t="shared" si="275"/>
        <v>9.4309327834772756E-3</v>
      </c>
      <c r="EW226" s="197">
        <f t="shared" si="275"/>
        <v>8.887827125752433E-2</v>
      </c>
      <c r="EX226" s="197">
        <f t="shared" si="275"/>
        <v>0.14653268123754298</v>
      </c>
      <c r="EY226" s="197">
        <f t="shared" si="275"/>
        <v>0.13438185950003831</v>
      </c>
      <c r="EZ226" s="197">
        <f t="shared" si="275"/>
        <v>0.17049963507392615</v>
      </c>
      <c r="FA226" s="197">
        <f t="shared" si="275"/>
        <v>-2.771144734066815E-2</v>
      </c>
      <c r="FB226" s="197">
        <f t="shared" si="275"/>
        <v>5.7419760354666768E-2</v>
      </c>
      <c r="FC226" s="197">
        <f t="shared" si="275"/>
        <v>0.14539670664203105</v>
      </c>
      <c r="FD226" s="197">
        <f t="shared" si="275"/>
        <v>2.8893476702508962E-2</v>
      </c>
      <c r="FE226" s="197">
        <f t="shared" si="275"/>
        <v>8.4282306232780088E-2</v>
      </c>
      <c r="FF226" s="197">
        <f t="shared" si="275"/>
        <v>-6.1018297135047262E-3</v>
      </c>
      <c r="FG226" s="197">
        <f t="shared" si="275"/>
        <v>0.18186430319635771</v>
      </c>
      <c r="FH226" s="197">
        <f t="shared" si="275"/>
        <v>1.6265273993130793E-2</v>
      </c>
      <c r="FI226" s="197">
        <f t="shared" si="275"/>
        <v>-5.8610825579265002E-2</v>
      </c>
      <c r="FJ226" s="197">
        <f t="shared" si="275"/>
        <v>1.4803201265841105E-2</v>
      </c>
      <c r="FK226" s="197">
        <f t="shared" si="275"/>
        <v>-2.0365073549653577E-2</v>
      </c>
      <c r="FL226" s="197">
        <f t="shared" si="275"/>
        <v>6.5117612804955941E-2</v>
      </c>
      <c r="FM226" s="197">
        <f t="shared" si="275"/>
        <v>-8.796097627783972E-2</v>
      </c>
      <c r="FN226" s="197">
        <f t="shared" si="275"/>
        <v>0.18408872384327299</v>
      </c>
      <c r="FO226" s="197">
        <f t="shared" si="275"/>
        <v>0.11553918587566377</v>
      </c>
      <c r="FP226" s="197">
        <f t="shared" si="275"/>
        <v>-8.088372894824418E-2</v>
      </c>
      <c r="FQ226" s="197">
        <f t="shared" si="275"/>
        <v>1.6104043864002226E-2</v>
      </c>
      <c r="FR226" s="197">
        <f t="shared" si="275"/>
        <v>-4.8152377630681711E-2</v>
      </c>
      <c r="FS226" s="197">
        <f t="shared" si="275"/>
        <v>3.6010550594578708E-2</v>
      </c>
      <c r="FT226" s="197">
        <f t="shared" si="275"/>
        <v>0.50992232938191973</v>
      </c>
      <c r="FU226" s="197">
        <f t="shared" si="275"/>
        <v>0.11499663550051258</v>
      </c>
      <c r="FV226" s="197">
        <f t="shared" si="275"/>
        <v>8.0433260278638549E-2</v>
      </c>
      <c r="FW226" s="197">
        <f t="shared" si="275"/>
        <v>6.7909938460693681E-2</v>
      </c>
      <c r="FX226" s="197">
        <f t="shared" si="275"/>
        <v>-8.8041360974039889E-2</v>
      </c>
      <c r="FY226" s="197">
        <f t="shared" si="275"/>
        <v>-4.1158972850894914E-3</v>
      </c>
      <c r="FZ226" s="197">
        <f t="shared" si="275"/>
        <v>-0.15834978992077928</v>
      </c>
      <c r="GA226" s="197">
        <f t="shared" si="275"/>
        <v>0.18479566461183064</v>
      </c>
      <c r="GB226" s="197">
        <f t="shared" si="275"/>
        <v>0.13257310354213819</v>
      </c>
      <c r="GC226" s="197">
        <f t="shared" si="275"/>
        <v>2.020317066432736E-2</v>
      </c>
      <c r="GD226" s="197">
        <f t="shared" si="275"/>
        <v>-6.3762332023009988E-2</v>
      </c>
      <c r="GE226" s="197">
        <f t="shared" si="275"/>
        <v>3.1045967237073608E-2</v>
      </c>
      <c r="GF226" s="197">
        <f t="shared" si="275"/>
        <v>4.1038532816417408E-2</v>
      </c>
      <c r="GG226" s="197">
        <f t="shared" si="275"/>
        <v>-2.3976597464255137E-2</v>
      </c>
      <c r="GH226" s="197">
        <f t="shared" si="275"/>
        <v>9.2603185477443339E-2</v>
      </c>
      <c r="GI226" s="197">
        <f t="shared" si="275"/>
        <v>4.2072784729564827E-2</v>
      </c>
      <c r="GJ226" s="197">
        <f t="shared" si="275"/>
        <v>-3.9665056746848178E-2</v>
      </c>
      <c r="GK226" s="197">
        <f t="shared" si="275"/>
        <v>-0.62963470753048789</v>
      </c>
      <c r="GL226" s="197">
        <f t="shared" si="275"/>
        <v>0.14131598067142578</v>
      </c>
      <c r="GM226" s="197">
        <f t="shared" ref="GM226:IX226" si="276">GM225/GM166</f>
        <v>0.1977471735379428</v>
      </c>
      <c r="GN226" s="197">
        <f t="shared" si="276"/>
        <v>0.14350684896628985</v>
      </c>
      <c r="GO226" s="197">
        <f t="shared" si="276"/>
        <v>0.19757414130470641</v>
      </c>
      <c r="GP226" s="197">
        <f t="shared" si="276"/>
        <v>8.6582390234732645E-2</v>
      </c>
      <c r="GQ226" s="197">
        <f t="shared" si="276"/>
        <v>0.12348113455560714</v>
      </c>
      <c r="GR226" s="197">
        <f t="shared" si="276"/>
        <v>0.1350731854355838</v>
      </c>
      <c r="GS226" s="197">
        <f t="shared" si="276"/>
        <v>0.19865957903288867</v>
      </c>
      <c r="GT226" s="197">
        <f t="shared" si="276"/>
        <v>3.6371107552440808E-2</v>
      </c>
      <c r="GU226" s="197">
        <f t="shared" si="276"/>
        <v>3.9437442207396207E-2</v>
      </c>
      <c r="GV226" s="197">
        <f t="shared" si="276"/>
        <v>1.3605405520220669E-3</v>
      </c>
      <c r="GW226" s="197">
        <f t="shared" si="276"/>
        <v>1.0778503433339489E-2</v>
      </c>
      <c r="GX226" s="197">
        <f t="shared" si="276"/>
        <v>4.0673301504541168E-2</v>
      </c>
      <c r="GY226" s="197">
        <f t="shared" si="276"/>
        <v>4.9493009704952164E-2</v>
      </c>
      <c r="GZ226" s="197">
        <f t="shared" si="276"/>
        <v>1.7802410639256978E-2</v>
      </c>
      <c r="HA226" s="197">
        <f t="shared" si="276"/>
        <v>0.1786448687498072</v>
      </c>
      <c r="HB226" s="197">
        <f t="shared" si="276"/>
        <v>-6.7615127715858012E-3</v>
      </c>
      <c r="HC226" s="197">
        <f t="shared" si="276"/>
        <v>0.17111965067369311</v>
      </c>
      <c r="HD226" s="197">
        <f t="shared" si="276"/>
        <v>-9.6874358781223302E-2</v>
      </c>
      <c r="HE226" s="197">
        <f t="shared" si="276"/>
        <v>0.14786786764449242</v>
      </c>
      <c r="HF226" s="197">
        <f t="shared" si="276"/>
        <v>0.15923192006567005</v>
      </c>
      <c r="HG226" s="197">
        <f t="shared" si="276"/>
        <v>4.3180632350916348E-2</v>
      </c>
      <c r="HH226" s="197">
        <f t="shared" si="276"/>
        <v>2.4593638323205103E-2</v>
      </c>
      <c r="HI226" s="197">
        <f t="shared" si="276"/>
        <v>1.9942704806194802E-3</v>
      </c>
      <c r="HJ226" s="197">
        <f t="shared" si="276"/>
        <v>4.7948630066043829E-2</v>
      </c>
      <c r="HK226" s="197">
        <f t="shared" si="276"/>
        <v>1.1789394210296606E-2</v>
      </c>
      <c r="HL226" s="197">
        <f t="shared" si="276"/>
        <v>-4.5314722479127103E-3</v>
      </c>
      <c r="HM226" s="197">
        <f t="shared" si="276"/>
        <v>-0.11962564357792393</v>
      </c>
      <c r="HN226" s="197">
        <f t="shared" si="276"/>
        <v>-5.326035117355167E-2</v>
      </c>
      <c r="HO226" s="197">
        <f t="shared" si="276"/>
        <v>5.9830837208939537E-2</v>
      </c>
      <c r="HP226" s="197">
        <f t="shared" si="276"/>
        <v>-0.12075017298550517</v>
      </c>
      <c r="HQ226" s="197">
        <f t="shared" si="276"/>
        <v>2.887696888697042E-2</v>
      </c>
      <c r="HR226" s="197">
        <f t="shared" si="276"/>
        <v>4.7319014469754034E-2</v>
      </c>
      <c r="HS226" s="197">
        <f t="shared" si="276"/>
        <v>-0.16267242767430626</v>
      </c>
      <c r="HT226" s="197">
        <f t="shared" si="276"/>
        <v>-0.1316410329982324</v>
      </c>
      <c r="HU226" s="197">
        <f t="shared" si="276"/>
        <v>-1.9774752854770001E-2</v>
      </c>
      <c r="HV226" s="197">
        <f t="shared" si="276"/>
        <v>-0.15024266223546773</v>
      </c>
      <c r="HW226" s="197">
        <f t="shared" si="276"/>
        <v>-0.25560891462522134</v>
      </c>
      <c r="HX226" s="197">
        <f t="shared" si="276"/>
        <v>2.2090395547539218E-2</v>
      </c>
      <c r="HY226" s="197">
        <f t="shared" si="276"/>
        <v>-0.48854309426140619</v>
      </c>
      <c r="HZ226" s="197">
        <f t="shared" si="276"/>
        <v>-0.36944609838258446</v>
      </c>
      <c r="IA226" s="197">
        <f t="shared" si="276"/>
        <v>-6.3974939128572564E-2</v>
      </c>
      <c r="IB226" s="197">
        <f t="shared" si="276"/>
        <v>1.7911798791707907E-2</v>
      </c>
      <c r="IC226" s="197">
        <f t="shared" si="276"/>
        <v>-2.0293893989149967E-2</v>
      </c>
      <c r="ID226" s="197">
        <f t="shared" si="276"/>
        <v>6.4297087142551113E-2</v>
      </c>
      <c r="IE226" s="197">
        <f t="shared" si="276"/>
        <v>3.6944090311207468E-2</v>
      </c>
      <c r="IF226" s="197">
        <f t="shared" si="276"/>
        <v>2.8617153065950401E-2</v>
      </c>
      <c r="IG226" s="197">
        <f t="shared" si="276"/>
        <v>0.26718687265427249</v>
      </c>
      <c r="IH226" s="197">
        <f t="shared" si="276"/>
        <v>0.10756998660535418</v>
      </c>
      <c r="II226" s="197">
        <f t="shared" si="276"/>
        <v>-0.2707679209887624</v>
      </c>
      <c r="IJ226" s="197">
        <f t="shared" si="276"/>
        <v>0.25862149308238264</v>
      </c>
      <c r="IK226" s="197">
        <f t="shared" si="276"/>
        <v>-0.19951220203145731</v>
      </c>
      <c r="IL226" s="197">
        <f t="shared" si="276"/>
        <v>8.2667235510929596E-2</v>
      </c>
      <c r="IM226" s="197">
        <f t="shared" si="276"/>
        <v>-0.14414772131160772</v>
      </c>
      <c r="IN226" s="197">
        <f t="shared" si="276"/>
        <v>4.6268332662777788E-3</v>
      </c>
      <c r="IO226" s="197">
        <f t="shared" si="276"/>
        <v>-4.6887645168670541E-2</v>
      </c>
      <c r="IP226" s="197">
        <f t="shared" si="276"/>
        <v>0.17535320310554878</v>
      </c>
      <c r="IQ226" s="197">
        <f t="shared" si="276"/>
        <v>6.7380348566721412E-2</v>
      </c>
      <c r="IR226" s="197">
        <f t="shared" si="276"/>
        <v>2.9485534655042347E-2</v>
      </c>
      <c r="IS226" s="197">
        <f t="shared" si="276"/>
        <v>0.1572761503370694</v>
      </c>
      <c r="IT226" s="197">
        <f t="shared" si="276"/>
        <v>7.9027797095847854E-2</v>
      </c>
      <c r="IU226" s="197">
        <f t="shared" si="276"/>
        <v>9.9386355930100811E-2</v>
      </c>
      <c r="IV226" s="197">
        <f t="shared" si="276"/>
        <v>-0.10033258980962706</v>
      </c>
      <c r="IW226" s="197">
        <f t="shared" si="276"/>
        <v>3.9602036883072615E-2</v>
      </c>
      <c r="IX226" s="197">
        <f t="shared" si="276"/>
        <v>0.13982229387694745</v>
      </c>
      <c r="IY226" s="197">
        <f t="shared" ref="IY226:LJ226" si="277">IY225/IY166</f>
        <v>0.44021225768805472</v>
      </c>
      <c r="IZ226" s="197">
        <f t="shared" si="277"/>
        <v>2.4689321948758211E-2</v>
      </c>
      <c r="JA226" s="197">
        <f t="shared" si="277"/>
        <v>8.1651013978242135E-2</v>
      </c>
      <c r="JB226" s="197">
        <f t="shared" si="277"/>
        <v>0.21058903853701366</v>
      </c>
      <c r="JC226" s="197">
        <f t="shared" si="277"/>
        <v>0.19924587960590751</v>
      </c>
      <c r="JD226" s="197">
        <f t="shared" si="277"/>
        <v>3.1399221687175433E-2</v>
      </c>
      <c r="JE226" s="197">
        <f t="shared" si="277"/>
        <v>-1.9252473865678039E-2</v>
      </c>
      <c r="JF226" s="197">
        <f t="shared" si="277"/>
        <v>5.7947795284571502E-2</v>
      </c>
      <c r="JG226" s="197">
        <f t="shared" si="277"/>
        <v>5.3240536444876432E-2</v>
      </c>
      <c r="JH226" s="197">
        <f t="shared" si="277"/>
        <v>4.8599634086348986E-2</v>
      </c>
      <c r="JI226" s="197">
        <f t="shared" si="277"/>
        <v>0.18103307864061316</v>
      </c>
      <c r="JJ226" s="197">
        <f t="shared" si="277"/>
        <v>0.13214481158994537</v>
      </c>
      <c r="JK226" s="197">
        <f t="shared" si="277"/>
        <v>9.6767752876851756E-2</v>
      </c>
      <c r="JL226" s="197">
        <f t="shared" si="277"/>
        <v>-0.15944417800346511</v>
      </c>
      <c r="JM226" s="197">
        <f t="shared" si="277"/>
        <v>6.7724221806202939E-2</v>
      </c>
      <c r="JN226" s="197">
        <f t="shared" si="277"/>
        <v>0.1488123629235546</v>
      </c>
      <c r="JO226" s="197">
        <f t="shared" si="277"/>
        <v>0.11600534197903822</v>
      </c>
      <c r="JP226" s="197">
        <f t="shared" si="277"/>
        <v>-3.1633183787616696E-2</v>
      </c>
      <c r="JQ226" s="197">
        <f t="shared" si="277"/>
        <v>0.15079744117754762</v>
      </c>
      <c r="JR226" s="197">
        <f t="shared" si="277"/>
        <v>-3.9392770244201392E-4</v>
      </c>
      <c r="JS226" s="197">
        <f t="shared" si="277"/>
        <v>0.1313597887817444</v>
      </c>
      <c r="JT226" s="197">
        <f t="shared" si="277"/>
        <v>0.10544629206999501</v>
      </c>
      <c r="JU226" s="197">
        <f t="shared" si="277"/>
        <v>0.20470014133580602</v>
      </c>
      <c r="JV226" s="197">
        <f t="shared" si="277"/>
        <v>0.12256818483694945</v>
      </c>
      <c r="JW226" s="197">
        <f t="shared" si="277"/>
        <v>0.10509783710804108</v>
      </c>
      <c r="JX226" s="197">
        <f t="shared" si="277"/>
        <v>2.7029142239171269E-2</v>
      </c>
      <c r="JY226" s="197">
        <f t="shared" si="277"/>
        <v>0.10525660528053889</v>
      </c>
      <c r="JZ226" s="197">
        <f t="shared" si="277"/>
        <v>0.20911250783943017</v>
      </c>
      <c r="KA226" s="197">
        <f t="shared" si="277"/>
        <v>9.0860415426792976E-2</v>
      </c>
      <c r="KB226" s="197">
        <f t="shared" si="277"/>
        <v>7.2234943257849876E-2</v>
      </c>
      <c r="KC226" s="197">
        <f t="shared" si="277"/>
        <v>3.2742966915896905E-2</v>
      </c>
      <c r="KD226" s="197">
        <f t="shared" si="277"/>
        <v>2.370803340946127E-2</v>
      </c>
      <c r="KE226" s="197">
        <f t="shared" si="277"/>
        <v>9.0769145084934555E-2</v>
      </c>
      <c r="KF226" s="197">
        <f t="shared" si="277"/>
        <v>-4.1242228700828353E-2</v>
      </c>
      <c r="KG226" s="197">
        <f t="shared" si="277"/>
        <v>0.17071287146864172</v>
      </c>
      <c r="KH226" s="197">
        <f t="shared" si="277"/>
        <v>0.15924896983521916</v>
      </c>
      <c r="KI226" s="197">
        <f t="shared" si="277"/>
        <v>2.5881409466902511E-2</v>
      </c>
      <c r="KJ226" s="197">
        <f t="shared" si="277"/>
        <v>0.1864354155633425</v>
      </c>
      <c r="KK226" s="197">
        <f t="shared" si="277"/>
        <v>2.9761032784938758E-4</v>
      </c>
      <c r="KL226" s="197">
        <f t="shared" si="277"/>
        <v>0.11028070488611705</v>
      </c>
      <c r="KM226" s="197">
        <f t="shared" si="277"/>
        <v>0.12999827167517716</v>
      </c>
      <c r="KN226" s="197">
        <f t="shared" si="277"/>
        <v>0.26424240343240463</v>
      </c>
      <c r="KO226" s="197">
        <f t="shared" si="277"/>
        <v>-6.7615127715858012E-3</v>
      </c>
      <c r="KP226" s="197">
        <f t="shared" si="277"/>
        <v>0.1770341188729721</v>
      </c>
      <c r="KQ226" s="197">
        <f t="shared" si="277"/>
        <v>-1.8603806371422803E-2</v>
      </c>
      <c r="KR226" s="197">
        <f t="shared" si="277"/>
        <v>-8.6481292733681575E-2</v>
      </c>
      <c r="KS226" s="197">
        <f t="shared" si="277"/>
        <v>0.17903247127747809</v>
      </c>
      <c r="KT226" s="197">
        <f t="shared" si="277"/>
        <v>0.15050046914807907</v>
      </c>
      <c r="KU226" s="197">
        <f t="shared" si="277"/>
        <v>9.2134452406996588E-3</v>
      </c>
      <c r="KV226" s="197">
        <f t="shared" si="277"/>
        <v>0.12236989903961243</v>
      </c>
      <c r="KW226" s="197">
        <f t="shared" si="277"/>
        <v>0.11823051227885581</v>
      </c>
      <c r="KX226" s="197">
        <f t="shared" si="277"/>
        <v>5.1074227702969446E-2</v>
      </c>
      <c r="KY226" s="197">
        <f t="shared" si="277"/>
        <v>4.6559045775307561E-2</v>
      </c>
      <c r="KZ226" s="197">
        <f t="shared" si="277"/>
        <v>-7.9714197519655736E-2</v>
      </c>
      <c r="LA226" s="197">
        <f t="shared" si="277"/>
        <v>0.1495127984277064</v>
      </c>
      <c r="LB226" s="197">
        <f t="shared" si="277"/>
        <v>4.8439698313768272E-2</v>
      </c>
      <c r="LC226" s="197">
        <f t="shared" si="277"/>
        <v>7.1595458239845358E-3</v>
      </c>
      <c r="LD226" s="197">
        <f t="shared" si="277"/>
        <v>0.12520164236897841</v>
      </c>
      <c r="LE226" s="197">
        <f t="shared" si="277"/>
        <v>7.0289410723979165E-2</v>
      </c>
      <c r="LF226" s="197">
        <f t="shared" si="277"/>
        <v>8.7990124917601123E-2</v>
      </c>
      <c r="LG226" s="197">
        <f t="shared" si="277"/>
        <v>0.12016188625395019</v>
      </c>
      <c r="LH226" s="197">
        <f t="shared" si="277"/>
        <v>0.16233952109898259</v>
      </c>
      <c r="LI226" s="197">
        <f t="shared" si="277"/>
        <v>6.0292311163478655E-2</v>
      </c>
      <c r="LJ226" s="197">
        <f t="shared" si="277"/>
        <v>7.1482722433602902E-2</v>
      </c>
      <c r="LK226" s="197">
        <f t="shared" ref="LK226:NV226" si="278">LK225/LK166</f>
        <v>-2.1537459682497182E-2</v>
      </c>
      <c r="LL226" s="197">
        <f t="shared" si="278"/>
        <v>0.12617383494803067</v>
      </c>
      <c r="LM226" s="197">
        <f t="shared" si="278"/>
        <v>-7.378789249423387E-2</v>
      </c>
      <c r="LN226" s="197">
        <f t="shared" si="278"/>
        <v>3.2740486653330153E-2</v>
      </c>
      <c r="LO226" s="197">
        <f t="shared" si="278"/>
        <v>7.9903653728258264E-2</v>
      </c>
      <c r="LP226" s="197">
        <f t="shared" si="278"/>
        <v>0.10033458613646826</v>
      </c>
      <c r="LQ226" s="197">
        <f t="shared" si="278"/>
        <v>7.1230118950140947E-2</v>
      </c>
      <c r="LR226" s="197">
        <f t="shared" si="278"/>
        <v>1.3768752775196687E-2</v>
      </c>
      <c r="LS226" s="197">
        <f t="shared" si="278"/>
        <v>0.10054853822770761</v>
      </c>
      <c r="LT226" s="197">
        <f t="shared" si="278"/>
        <v>6.9122465745663317E-2</v>
      </c>
      <c r="LU226" s="197">
        <f t="shared" si="278"/>
        <v>-1.5242899185252817E-2</v>
      </c>
      <c r="LV226" s="197">
        <f t="shared" si="278"/>
        <v>6.3585825118209996E-2</v>
      </c>
      <c r="LW226" s="197">
        <f t="shared" si="278"/>
        <v>2.2162776600848134E-2</v>
      </c>
      <c r="LX226" s="197">
        <f t="shared" si="278"/>
        <v>0.20450270260177933</v>
      </c>
      <c r="LY226" s="197">
        <f t="shared" si="278"/>
        <v>0.16952780600598988</v>
      </c>
      <c r="LZ226" s="197">
        <f t="shared" si="278"/>
        <v>5.6506904225459154E-5</v>
      </c>
      <c r="MA226" s="197">
        <f t="shared" si="278"/>
        <v>-0.20283647537443286</v>
      </c>
      <c r="MB226" s="197">
        <f t="shared" si="278"/>
        <v>3.190980345506695E-2</v>
      </c>
      <c r="MC226" s="197">
        <f t="shared" si="278"/>
        <v>0.1706313463795337</v>
      </c>
      <c r="MD226" s="197">
        <f t="shared" si="278"/>
        <v>0.20437713552589978</v>
      </c>
      <c r="ME226" s="197">
        <f t="shared" si="278"/>
        <v>0.17040563456169583</v>
      </c>
      <c r="MF226" s="197">
        <f t="shared" si="278"/>
        <v>0.11699170853519947</v>
      </c>
      <c r="MG226" s="197">
        <f t="shared" si="278"/>
        <v>4.0462709369377521E-2</v>
      </c>
      <c r="MH226" s="197">
        <f t="shared" si="278"/>
        <v>0.1409668413380876</v>
      </c>
      <c r="MI226" s="197">
        <f t="shared" si="278"/>
        <v>0.41783634298879602</v>
      </c>
      <c r="MJ226" s="197">
        <f t="shared" si="278"/>
        <v>0.58631131994681374</v>
      </c>
      <c r="MK226" s="197">
        <f t="shared" si="278"/>
        <v>0.70626466925324516</v>
      </c>
      <c r="ML226" s="197">
        <f t="shared" si="278"/>
        <v>0.10443791212092098</v>
      </c>
      <c r="MM226" s="197">
        <f t="shared" si="278"/>
        <v>9.3865969729095087E-3</v>
      </c>
      <c r="MN226" s="197">
        <f t="shared" si="278"/>
        <v>7.3868716532028492E-2</v>
      </c>
      <c r="MO226" s="197">
        <f t="shared" si="278"/>
        <v>8.1064376754167652E-3</v>
      </c>
      <c r="MP226" s="197">
        <f t="shared" si="278"/>
        <v>5.1288521428069028E-2</v>
      </c>
      <c r="MQ226" s="197">
        <f t="shared" si="278"/>
        <v>-3.38327828906562E-2</v>
      </c>
      <c r="MR226" s="197">
        <f t="shared" si="278"/>
        <v>0.10992044724158574</v>
      </c>
      <c r="MS226" s="197">
        <f t="shared" si="278"/>
        <v>8.6984377790163478E-2</v>
      </c>
      <c r="MT226" s="197">
        <f t="shared" si="278"/>
        <v>0.12532259481272828</v>
      </c>
      <c r="MU226" s="197">
        <f t="shared" si="278"/>
        <v>4.8445516682316295E-2</v>
      </c>
      <c r="MV226" s="197">
        <f t="shared" si="278"/>
        <v>7.3469431278357436E-2</v>
      </c>
      <c r="MW226" s="197">
        <f t="shared" si="278"/>
        <v>0.10331081642558039</v>
      </c>
      <c r="MX226" s="197">
        <f t="shared" si="278"/>
        <v>-0.14549666317357013</v>
      </c>
      <c r="MY226" s="197">
        <f t="shared" si="278"/>
        <v>6.7824536283855832E-2</v>
      </c>
      <c r="MZ226" s="197">
        <f t="shared" si="278"/>
        <v>-3.1943272599620813E-2</v>
      </c>
      <c r="NA226" s="197">
        <f t="shared" si="278"/>
        <v>0.11011832425350794</v>
      </c>
      <c r="NB226" s="197">
        <f t="shared" si="278"/>
        <v>6.2103870924107039E-2</v>
      </c>
      <c r="NC226" s="197">
        <f t="shared" si="278"/>
        <v>0.18607482472249276</v>
      </c>
      <c r="ND226" s="197">
        <f t="shared" si="278"/>
        <v>-8.0199726381041447E-2</v>
      </c>
      <c r="NE226" s="197">
        <f t="shared" si="278"/>
        <v>1.8867924528301886E-2</v>
      </c>
      <c r="NF226" s="197">
        <f t="shared" si="278"/>
        <v>0.10215549089184234</v>
      </c>
      <c r="NG226" s="197">
        <f t="shared" si="278"/>
        <v>2.9346162887761811E-2</v>
      </c>
      <c r="NH226" s="197">
        <f t="shared" si="278"/>
        <v>0.14910183671884905</v>
      </c>
      <c r="NI226" s="197">
        <f t="shared" si="278"/>
        <v>0.17897379695802729</v>
      </c>
      <c r="NJ226" s="197">
        <f t="shared" si="278"/>
        <v>0.16275348594193906</v>
      </c>
      <c r="NK226" s="197">
        <f t="shared" si="278"/>
        <v>2.6436903766511861E-3</v>
      </c>
      <c r="NL226" s="197">
        <f t="shared" si="278"/>
        <v>9.5541021837361906E-2</v>
      </c>
      <c r="NM226" s="197">
        <f t="shared" si="278"/>
        <v>-7.7666208345147187E-3</v>
      </c>
      <c r="NN226" s="197">
        <f t="shared" si="278"/>
        <v>-0.12052757486983331</v>
      </c>
      <c r="NO226" s="197">
        <f t="shared" si="278"/>
        <v>5.6558678137832531E-2</v>
      </c>
      <c r="NP226" s="197">
        <f t="shared" si="278"/>
        <v>0.21129512626894167</v>
      </c>
      <c r="NQ226" s="197">
        <f t="shared" si="278"/>
        <v>2.4778697882202688E-2</v>
      </c>
      <c r="NR226" s="197">
        <f t="shared" si="278"/>
        <v>-0.19459685736468244</v>
      </c>
      <c r="NS226" s="197">
        <f t="shared" si="278"/>
        <v>7.8539509885022118E-2</v>
      </c>
      <c r="NT226" s="197">
        <f t="shared" si="278"/>
        <v>9.5222800915365207E-3</v>
      </c>
      <c r="NU226" s="197">
        <f t="shared" si="278"/>
        <v>0.13264981137214205</v>
      </c>
      <c r="NV226" s="197">
        <f t="shared" si="278"/>
        <v>8.3453815365119519E-2</v>
      </c>
      <c r="NW226" s="197">
        <f t="shared" ref="NW226:OU226" si="279">NW225/NW166</f>
        <v>0.16110929331578303</v>
      </c>
      <c r="NX226" s="197">
        <f t="shared" si="279"/>
        <v>0.22915403394868608</v>
      </c>
      <c r="NY226" s="197">
        <f t="shared" si="279"/>
        <v>4.750464596407121E-2</v>
      </c>
      <c r="NZ226" s="197">
        <f t="shared" si="279"/>
        <v>5.3476770834519335E-2</v>
      </c>
      <c r="OA226" s="197">
        <f t="shared" si="279"/>
        <v>0.10462059283890454</v>
      </c>
      <c r="OB226" s="197">
        <f t="shared" si="279"/>
        <v>1.6102824277334983E-2</v>
      </c>
      <c r="OC226" s="197">
        <f t="shared" si="279"/>
        <v>0.20237550629940074</v>
      </c>
      <c r="OD226" s="197">
        <f t="shared" si="279"/>
        <v>3.5189001257542617E-2</v>
      </c>
      <c r="OE226" s="197">
        <f t="shared" si="279"/>
        <v>5.2010531735229336E-3</v>
      </c>
      <c r="OF226" s="197">
        <f t="shared" si="279"/>
        <v>2.7547414494697529E-2</v>
      </c>
      <c r="OG226" s="197">
        <f t="shared" si="279"/>
        <v>1.8641126434925531E-2</v>
      </c>
      <c r="OH226" s="197">
        <f t="shared" si="279"/>
        <v>6.0949196310899283E-2</v>
      </c>
      <c r="OI226" s="197">
        <f t="shared" si="279"/>
        <v>-0.11167649594502878</v>
      </c>
      <c r="OJ226" s="197">
        <f t="shared" si="279"/>
        <v>-1.2714619467683654E-2</v>
      </c>
      <c r="OK226" s="197">
        <f t="shared" si="279"/>
        <v>-3.4765605115146432E-2</v>
      </c>
      <c r="OL226" s="197">
        <f t="shared" si="279"/>
        <v>-9.0465069534552342E-2</v>
      </c>
      <c r="OM226" s="197">
        <f t="shared" si="279"/>
        <v>0.15598949928889308</v>
      </c>
      <c r="ON226" s="197">
        <f t="shared" si="279"/>
        <v>0.22881599794755875</v>
      </c>
      <c r="OO226" s="197">
        <f t="shared" si="279"/>
        <v>8.4572812955166346E-2</v>
      </c>
      <c r="OP226" s="197">
        <f t="shared" si="279"/>
        <v>0.45831272798491934</v>
      </c>
      <c r="OQ226" s="197">
        <f t="shared" si="279"/>
        <v>0.24243013409581179</v>
      </c>
      <c r="OR226" s="197">
        <f t="shared" si="279"/>
        <v>5.2260647425402228E-2</v>
      </c>
      <c r="OS226" s="197">
        <f t="shared" si="279"/>
        <v>0.12261351057962314</v>
      </c>
      <c r="OT226" s="197">
        <f t="shared" si="279"/>
        <v>3.6497685425791494E-2</v>
      </c>
      <c r="OU226" s="197">
        <f t="shared" si="279"/>
        <v>8.9264933045857892E-2</v>
      </c>
      <c r="OV226" s="4"/>
      <c r="OW226" s="144">
        <f t="shared" ref="OW226" si="280">OW225/OW166</f>
        <v>6.6468236675444325E-2</v>
      </c>
      <c r="OX226" s="6"/>
      <c r="OY226" s="153"/>
      <c r="OZ226" s="6"/>
      <c r="PA226" s="146"/>
      <c r="PB226" s="146"/>
      <c r="PC226" s="146"/>
      <c r="PD226" s="146"/>
      <c r="PE226" s="146"/>
      <c r="PF226" s="146"/>
      <c r="PG226" s="146"/>
      <c r="PH226" s="146"/>
      <c r="PI226" s="146"/>
      <c r="PJ226" s="146"/>
      <c r="PK226" s="146"/>
      <c r="PL226" s="146"/>
      <c r="PM226" s="146"/>
      <c r="PN226" s="146"/>
      <c r="PO226" s="146"/>
      <c r="PP226" s="146"/>
      <c r="PQ226" s="146"/>
      <c r="PR226" s="146"/>
      <c r="PS226" s="146"/>
      <c r="PT226" s="146"/>
      <c r="PU226" s="146"/>
    </row>
    <row r="227" spans="1:439" ht="17">
      <c r="A227" s="88" t="s">
        <v>1350</v>
      </c>
      <c r="B227" s="64">
        <f>B225/B9</f>
        <v>-227.43103448275863</v>
      </c>
      <c r="C227" s="64">
        <f t="shared" ref="C227:BN227" si="281">C225/C9</f>
        <v>636.29411764705878</v>
      </c>
      <c r="D227" s="64">
        <f t="shared" si="281"/>
        <v>911.15652173913043</v>
      </c>
      <c r="E227" s="64">
        <f t="shared" si="281"/>
        <v>910.01102941176475</v>
      </c>
      <c r="F227" s="64">
        <f t="shared" si="281"/>
        <v>1307.3565737051792</v>
      </c>
      <c r="G227" s="64">
        <f t="shared" si="281"/>
        <v>1458.0913415794482</v>
      </c>
      <c r="H227" s="64">
        <f t="shared" si="281"/>
        <v>793.22459016393441</v>
      </c>
      <c r="I227" s="64">
        <f t="shared" si="281"/>
        <v>1922.3893129770993</v>
      </c>
      <c r="J227" s="64">
        <f t="shared" si="281"/>
        <v>1800.3184713375797</v>
      </c>
      <c r="K227" s="64">
        <f t="shared" si="281"/>
        <v>2105.6999999999998</v>
      </c>
      <c r="L227" s="64">
        <f t="shared" si="281"/>
        <v>1699.6805555555557</v>
      </c>
      <c r="M227" s="64">
        <f t="shared" si="281"/>
        <v>1358.407158836689</v>
      </c>
      <c r="N227" s="64">
        <f t="shared" si="281"/>
        <v>2763.41</v>
      </c>
      <c r="O227" s="64">
        <f t="shared" si="281"/>
        <v>41664.300000000003</v>
      </c>
      <c r="P227" s="64">
        <f t="shared" si="281"/>
        <v>14139.727272727272</v>
      </c>
      <c r="Q227" s="64">
        <f t="shared" si="281"/>
        <v>497.28571428571428</v>
      </c>
      <c r="R227" s="64">
        <f t="shared" si="281"/>
        <v>224.35015772870662</v>
      </c>
      <c r="S227" s="64">
        <f t="shared" si="281"/>
        <v>412.24903225806452</v>
      </c>
      <c r="T227" s="64">
        <f t="shared" si="281"/>
        <v>1823.9772727272727</v>
      </c>
      <c r="U227" s="64">
        <f t="shared" si="281"/>
        <v>850.804347826087</v>
      </c>
      <c r="V227" s="64">
        <f t="shared" si="281"/>
        <v>703.63250883392232</v>
      </c>
      <c r="W227" s="64">
        <f t="shared" si="281"/>
        <v>-1004.071129707113</v>
      </c>
      <c r="X227" s="64">
        <f t="shared" si="281"/>
        <v>1087.3246268656717</v>
      </c>
      <c r="Y227" s="64">
        <f t="shared" si="281"/>
        <v>1154.9333333333334</v>
      </c>
      <c r="Z227" s="64">
        <f t="shared" si="281"/>
        <v>610.82765531062125</v>
      </c>
      <c r="AA227" s="64">
        <f t="shared" si="281"/>
        <v>836.16784869976357</v>
      </c>
      <c r="AB227" s="64">
        <f t="shared" si="281"/>
        <v>657.76600441501103</v>
      </c>
      <c r="AC227" s="64">
        <f t="shared" si="281"/>
        <v>63.641025641025642</v>
      </c>
      <c r="AD227" s="64">
        <f t="shared" si="281"/>
        <v>989.34872576780663</v>
      </c>
      <c r="AE227" s="64">
        <f t="shared" si="281"/>
        <v>116.26611013473931</v>
      </c>
      <c r="AF227" s="64">
        <f t="shared" si="281"/>
        <v>569.90295358649792</v>
      </c>
      <c r="AG227" s="64">
        <f t="shared" si="281"/>
        <v>782.69240669240673</v>
      </c>
      <c r="AH227" s="64">
        <f t="shared" si="281"/>
        <v>291.43673469387755</v>
      </c>
      <c r="AI227" s="64">
        <f t="shared" si="281"/>
        <v>923.55780933062886</v>
      </c>
      <c r="AJ227" s="64">
        <f t="shared" si="281"/>
        <v>521.19547325102883</v>
      </c>
      <c r="AK227" s="64">
        <f t="shared" si="281"/>
        <v>366.35882352941178</v>
      </c>
      <c r="AL227" s="64">
        <f t="shared" si="281"/>
        <v>315.90297339593116</v>
      </c>
      <c r="AM227" s="64">
        <f t="shared" si="281"/>
        <v>580.14285714285711</v>
      </c>
      <c r="AN227" s="64">
        <f t="shared" si="281"/>
        <v>705.83292079207922</v>
      </c>
      <c r="AO227" s="64">
        <f t="shared" si="281"/>
        <v>234.71338912133891</v>
      </c>
      <c r="AP227" s="64">
        <f t="shared" si="281"/>
        <v>598.01639344262298</v>
      </c>
      <c r="AQ227" s="64">
        <f t="shared" si="281"/>
        <v>873.54255319148933</v>
      </c>
      <c r="AR227" s="64">
        <f t="shared" si="281"/>
        <v>210.94373865698731</v>
      </c>
      <c r="AS227" s="64">
        <f t="shared" si="281"/>
        <v>266.83940042826555</v>
      </c>
      <c r="AT227" s="64">
        <f t="shared" si="281"/>
        <v>362.05793103448275</v>
      </c>
      <c r="AU227" s="64">
        <f t="shared" si="281"/>
        <v>1045.8152173913043</v>
      </c>
      <c r="AV227" s="64">
        <f t="shared" si="281"/>
        <v>185.79392624728851</v>
      </c>
      <c r="AW227" s="64">
        <f t="shared" si="281"/>
        <v>-180.00177304964538</v>
      </c>
      <c r="AX227" s="64">
        <f t="shared" si="281"/>
        <v>129.60364464692483</v>
      </c>
      <c r="AY227" s="64">
        <f t="shared" si="281"/>
        <v>64.060913705583758</v>
      </c>
      <c r="AZ227" s="64">
        <f t="shared" si="281"/>
        <v>195.49754901960785</v>
      </c>
      <c r="BA227" s="64">
        <f t="shared" si="281"/>
        <v>466.19060402684562</v>
      </c>
      <c r="BB227" s="64">
        <f t="shared" si="281"/>
        <v>1231.7307692307693</v>
      </c>
      <c r="BC227" s="64">
        <f t="shared" si="281"/>
        <v>-1926.1322314049587</v>
      </c>
      <c r="BD227" s="64">
        <f t="shared" si="281"/>
        <v>1294.5696721311476</v>
      </c>
      <c r="BE227" s="64">
        <f t="shared" si="281"/>
        <v>1343.8309352517986</v>
      </c>
      <c r="BF227" s="64">
        <f t="shared" si="281"/>
        <v>807.43196544276464</v>
      </c>
      <c r="BG227" s="64">
        <f t="shared" si="281"/>
        <v>632.24012158054711</v>
      </c>
      <c r="BH227" s="64">
        <f t="shared" si="281"/>
        <v>959.48387096774195</v>
      </c>
      <c r="BI227" s="64">
        <f t="shared" si="281"/>
        <v>0</v>
      </c>
      <c r="BJ227" s="64">
        <f t="shared" si="281"/>
        <v>1196.5395645246947</v>
      </c>
      <c r="BK227" s="64">
        <f t="shared" si="281"/>
        <v>1018.9533954727031</v>
      </c>
      <c r="BL227" s="64">
        <f t="shared" si="281"/>
        <v>0.15929203539823009</v>
      </c>
      <c r="BM227" s="64">
        <f t="shared" si="281"/>
        <v>879.48529411764707</v>
      </c>
      <c r="BN227" s="64">
        <f t="shared" si="281"/>
        <v>1516.4868421052631</v>
      </c>
      <c r="BO227" s="64">
        <f t="shared" ref="BO227:DZ227" si="282">BO225/BO9</f>
        <v>509.48042704626334</v>
      </c>
      <c r="BP227" s="64">
        <f t="shared" si="282"/>
        <v>3578.8034934497819</v>
      </c>
      <c r="BQ227" s="64">
        <f t="shared" si="282"/>
        <v>433.11746987951807</v>
      </c>
      <c r="BR227" s="64">
        <f t="shared" si="282"/>
        <v>93.138728323699425</v>
      </c>
      <c r="BS227" s="64">
        <f t="shared" si="282"/>
        <v>883.85808580858088</v>
      </c>
      <c r="BT227" s="64">
        <f t="shared" si="282"/>
        <v>7656.2265625</v>
      </c>
      <c r="BU227" s="64">
        <f t="shared" si="282"/>
        <v>271.12261580381471</v>
      </c>
      <c r="BV227" s="64">
        <f t="shared" si="282"/>
        <v>772.52960526315792</v>
      </c>
      <c r="BW227" s="64">
        <f t="shared" si="282"/>
        <v>520.61561561561564</v>
      </c>
      <c r="BX227" s="64">
        <f t="shared" si="282"/>
        <v>3491.72</v>
      </c>
      <c r="BY227" s="64">
        <f t="shared" si="282"/>
        <v>5346.0776699029129</v>
      </c>
      <c r="BZ227" s="64">
        <f t="shared" si="282"/>
        <v>266.76555023923447</v>
      </c>
      <c r="CA227" s="64">
        <f t="shared" si="282"/>
        <v>318.79522184300339</v>
      </c>
      <c r="CB227" s="64">
        <f t="shared" si="282"/>
        <v>-1408.3815789473683</v>
      </c>
      <c r="CC227" s="64">
        <f t="shared" si="282"/>
        <v>12.74074074074074</v>
      </c>
      <c r="CD227" s="64">
        <f t="shared" si="282"/>
        <v>67.174757281553397</v>
      </c>
      <c r="CE227" s="64">
        <f t="shared" si="282"/>
        <v>867.53527980535284</v>
      </c>
      <c r="CF227" s="64">
        <f t="shared" si="282"/>
        <v>688.2792937399679</v>
      </c>
      <c r="CG227" s="64">
        <f t="shared" si="282"/>
        <v>1370.5070921985816</v>
      </c>
      <c r="CH227" s="64">
        <f t="shared" si="282"/>
        <v>-720.21749696233292</v>
      </c>
      <c r="CI227" s="64">
        <f t="shared" si="282"/>
        <v>1136.6019629225736</v>
      </c>
      <c r="CJ227" s="64">
        <f t="shared" si="282"/>
        <v>-526.77018043684711</v>
      </c>
      <c r="CK227" s="64">
        <f t="shared" si="282"/>
        <v>-750.43918918918916</v>
      </c>
      <c r="CL227" s="64">
        <f t="shared" si="282"/>
        <v>-1041.6718614718616</v>
      </c>
      <c r="CM227" s="64">
        <f t="shared" si="282"/>
        <v>-194.98896551724138</v>
      </c>
      <c r="CN227" s="64">
        <f t="shared" si="282"/>
        <v>-5715.8504672897197</v>
      </c>
      <c r="CO227" s="64">
        <f t="shared" si="282"/>
        <v>-1600.3403614457832</v>
      </c>
      <c r="CP227" s="64">
        <f t="shared" si="282"/>
        <v>87.796847635726792</v>
      </c>
      <c r="CQ227" s="64">
        <f t="shared" si="282"/>
        <v>1023.2754098360656</v>
      </c>
      <c r="CR227" s="64">
        <f t="shared" si="282"/>
        <v>1494.6607407407407</v>
      </c>
      <c r="CS227" s="64">
        <f t="shared" si="282"/>
        <v>927.72839506172841</v>
      </c>
      <c r="CT227" s="64">
        <f t="shared" si="282"/>
        <v>-588.51851851851848</v>
      </c>
      <c r="CU227" s="64">
        <f t="shared" si="282"/>
        <v>612.75231788079475</v>
      </c>
      <c r="CV227" s="64">
        <f t="shared" si="282"/>
        <v>-400.78364779874215</v>
      </c>
      <c r="CW227" s="64">
        <f t="shared" si="282"/>
        <v>-2293.3169734151329</v>
      </c>
      <c r="CX227" s="64">
        <f t="shared" si="282"/>
        <v>144.63053097345133</v>
      </c>
      <c r="CY227" s="64">
        <f t="shared" si="282"/>
        <v>-2467.3295880149813</v>
      </c>
      <c r="CZ227" s="64">
        <f t="shared" si="282"/>
        <v>860.93192868719609</v>
      </c>
      <c r="DA227" s="64">
        <f t="shared" si="282"/>
        <v>-1260.4888888888888</v>
      </c>
      <c r="DB227" s="64">
        <f t="shared" si="282"/>
        <v>-95.038243626062325</v>
      </c>
      <c r="DC227" s="64">
        <f t="shared" si="282"/>
        <v>-180.85400516795866</v>
      </c>
      <c r="DD227" s="64">
        <f t="shared" si="282"/>
        <v>110.11764705882354</v>
      </c>
      <c r="DE227" s="64">
        <f t="shared" si="282"/>
        <v>132.64647160068847</v>
      </c>
      <c r="DF227" s="64">
        <f t="shared" si="282"/>
        <v>-1205.8852459016393</v>
      </c>
      <c r="DG227" s="64">
        <f t="shared" si="282"/>
        <v>844.57528089887637</v>
      </c>
      <c r="DH227" s="64">
        <f t="shared" si="282"/>
        <v>405.23318385650225</v>
      </c>
      <c r="DI227" s="64">
        <f t="shared" si="282"/>
        <v>-323.77872340425535</v>
      </c>
      <c r="DJ227" s="64">
        <f t="shared" si="282"/>
        <v>286.0735294117647</v>
      </c>
      <c r="DK227" s="64">
        <f t="shared" si="282"/>
        <v>976.49612403100775</v>
      </c>
      <c r="DL227" s="64">
        <f t="shared" si="282"/>
        <v>74.711409395973149</v>
      </c>
      <c r="DM227" s="64">
        <f t="shared" si="282"/>
        <v>465.55349794238685</v>
      </c>
      <c r="DN227" s="64">
        <f t="shared" si="282"/>
        <v>-189.27156549520768</v>
      </c>
      <c r="DO227" s="64">
        <f t="shared" si="282"/>
        <v>1601.6961538461539</v>
      </c>
      <c r="DP227" s="64">
        <f t="shared" si="282"/>
        <v>1514.6789667896678</v>
      </c>
      <c r="DQ227" s="64">
        <f t="shared" si="282"/>
        <v>1049.7278481012659</v>
      </c>
      <c r="DR227" s="64">
        <f t="shared" si="282"/>
        <v>570.43820224719104</v>
      </c>
      <c r="DS227" s="64">
        <f t="shared" si="282"/>
        <v>-113.76595744680851</v>
      </c>
      <c r="DT227" s="64">
        <f t="shared" si="282"/>
        <v>1503.9208037825058</v>
      </c>
      <c r="DU227" s="64">
        <f t="shared" si="282"/>
        <v>3291.6018099547509</v>
      </c>
      <c r="DV227" s="64">
        <f t="shared" si="282"/>
        <v>3184.4242424242425</v>
      </c>
      <c r="DW227" s="64">
        <f t="shared" si="282"/>
        <v>1456.9846022241231</v>
      </c>
      <c r="DX227" s="64">
        <f t="shared" si="282"/>
        <v>374.1292517006803</v>
      </c>
      <c r="DY227" s="64">
        <f t="shared" si="282"/>
        <v>819.53962264150948</v>
      </c>
      <c r="DZ227" s="64">
        <f t="shared" si="282"/>
        <v>-181.34482758620689</v>
      </c>
      <c r="EA227" s="64">
        <f t="shared" ref="EA227:GL227" si="283">EA225/EA9</f>
        <v>1461.6018181818181</v>
      </c>
      <c r="EB227" s="64">
        <f t="shared" si="283"/>
        <v>853.45535714285711</v>
      </c>
      <c r="EC227" s="64">
        <f t="shared" si="283"/>
        <v>50.791549295774651</v>
      </c>
      <c r="ED227" s="64">
        <f t="shared" si="283"/>
        <v>-241.12745098039215</v>
      </c>
      <c r="EE227" s="64">
        <f t="shared" si="283"/>
        <v>412.62216624685141</v>
      </c>
      <c r="EF227" s="64">
        <f t="shared" si="283"/>
        <v>1632.5888324873097</v>
      </c>
      <c r="EG227" s="64">
        <f t="shared" si="283"/>
        <v>109.0952380952381</v>
      </c>
      <c r="EH227" s="64">
        <f t="shared" si="283"/>
        <v>531.9849246231156</v>
      </c>
      <c r="EI227" s="64">
        <f t="shared" si="283"/>
        <v>238.07110091743118</v>
      </c>
      <c r="EJ227" s="64">
        <f t="shared" si="283"/>
        <v>-1878.125</v>
      </c>
      <c r="EK227" s="64">
        <f t="shared" si="283"/>
        <v>1291.8461538461538</v>
      </c>
      <c r="EL227" s="64">
        <f t="shared" si="283"/>
        <v>-105.87903225806451</v>
      </c>
      <c r="EM227" s="64">
        <f t="shared" si="283"/>
        <v>1534.0581818181818</v>
      </c>
      <c r="EN227" s="64">
        <f t="shared" si="283"/>
        <v>1025.8162475822051</v>
      </c>
      <c r="EO227" s="64">
        <f t="shared" si="283"/>
        <v>459.12351190476193</v>
      </c>
      <c r="EP227" s="64">
        <f t="shared" si="283"/>
        <v>553.19943019943025</v>
      </c>
      <c r="EQ227" s="64">
        <f t="shared" si="283"/>
        <v>1243.7009345794393</v>
      </c>
      <c r="ER227" s="64">
        <f t="shared" si="283"/>
        <v>711.02890173410401</v>
      </c>
      <c r="ES227" s="64">
        <f t="shared" si="283"/>
        <v>-501.57299270072991</v>
      </c>
      <c r="ET227" s="64">
        <f t="shared" si="283"/>
        <v>391.64622641509436</v>
      </c>
      <c r="EU227" s="64">
        <f t="shared" si="283"/>
        <v>1212.3072625698323</v>
      </c>
      <c r="EV227" s="64">
        <f t="shared" si="283"/>
        <v>91.102040816326536</v>
      </c>
      <c r="EW227" s="64">
        <f t="shared" si="283"/>
        <v>806.82057416267946</v>
      </c>
      <c r="EX227" s="64">
        <f t="shared" si="283"/>
        <v>1380.2099447513813</v>
      </c>
      <c r="EY227" s="64">
        <f t="shared" si="283"/>
        <v>1575.0230263157894</v>
      </c>
      <c r="EZ227" s="64">
        <f t="shared" si="283"/>
        <v>1783.6979166666667</v>
      </c>
      <c r="FA227" s="64">
        <f t="shared" si="283"/>
        <v>-254.96474953617812</v>
      </c>
      <c r="FB227" s="64">
        <f t="shared" si="283"/>
        <v>637.6331658291457</v>
      </c>
      <c r="FC227" s="64">
        <f t="shared" si="283"/>
        <v>1384.4016853932585</v>
      </c>
      <c r="FD227" s="64">
        <f t="shared" si="283"/>
        <v>269.42780748663102</v>
      </c>
      <c r="FE227" s="64">
        <f t="shared" si="283"/>
        <v>714.51898734177212</v>
      </c>
      <c r="FF227" s="64">
        <f t="shared" si="283"/>
        <v>-48.290909090909089</v>
      </c>
      <c r="FG227" s="64">
        <f t="shared" si="283"/>
        <v>2182.2631578947367</v>
      </c>
      <c r="FH227" s="64">
        <f t="shared" si="283"/>
        <v>168.625</v>
      </c>
      <c r="FI227" s="64">
        <f t="shared" si="283"/>
        <v>-504.6265356265356</v>
      </c>
      <c r="FJ227" s="64">
        <f t="shared" si="283"/>
        <v>127.85833333333333</v>
      </c>
      <c r="FK227" s="64">
        <f t="shared" si="283"/>
        <v>-165.30068965517242</v>
      </c>
      <c r="FL227" s="64">
        <f t="shared" si="283"/>
        <v>596.10080645161293</v>
      </c>
      <c r="FM227" s="64">
        <f t="shared" si="283"/>
        <v>-827.92654028436016</v>
      </c>
      <c r="FN227" s="64">
        <f t="shared" si="283"/>
        <v>1576.1281725888325</v>
      </c>
      <c r="FO227" s="64">
        <f t="shared" si="283"/>
        <v>956.44284428442847</v>
      </c>
      <c r="FP227" s="64">
        <f t="shared" si="283"/>
        <v>-1105.9663865546217</v>
      </c>
      <c r="FQ227" s="64">
        <f t="shared" si="283"/>
        <v>432.12820512820514</v>
      </c>
      <c r="FR227" s="64">
        <f t="shared" si="283"/>
        <v>-549.20604395604391</v>
      </c>
      <c r="FS227" s="64">
        <f t="shared" si="283"/>
        <v>326.21830985915494</v>
      </c>
      <c r="FT227" s="64">
        <f t="shared" si="283"/>
        <v>3952.3756260434056</v>
      </c>
      <c r="FU227" s="64">
        <f t="shared" si="283"/>
        <v>1294.7627118644068</v>
      </c>
      <c r="FV227" s="64">
        <f t="shared" si="283"/>
        <v>636.73386856972945</v>
      </c>
      <c r="FW227" s="64">
        <f t="shared" si="283"/>
        <v>743.55674846625766</v>
      </c>
      <c r="FX227" s="64">
        <f t="shared" si="283"/>
        <v>-846.03018108651906</v>
      </c>
      <c r="FY227" s="64">
        <f t="shared" si="283"/>
        <v>-47.199468085106382</v>
      </c>
      <c r="FZ227" s="64">
        <f t="shared" si="283"/>
        <v>-3260.3773584905662</v>
      </c>
      <c r="GA227" s="64">
        <f t="shared" si="283"/>
        <v>1803.8875</v>
      </c>
      <c r="GB227" s="64">
        <f t="shared" si="283"/>
        <v>1271.3111782477342</v>
      </c>
      <c r="GC227" s="64">
        <f t="shared" si="283"/>
        <v>204.05244755244755</v>
      </c>
      <c r="GD227" s="64">
        <f t="shared" si="283"/>
        <v>-566.36325678496871</v>
      </c>
      <c r="GE227" s="64">
        <f t="shared" si="283"/>
        <v>303.04430379746833</v>
      </c>
      <c r="GF227" s="64">
        <f t="shared" si="283"/>
        <v>406.16197183098592</v>
      </c>
      <c r="GG227" s="64">
        <f t="shared" si="283"/>
        <v>-204.80722891566265</v>
      </c>
      <c r="GH227" s="64">
        <f t="shared" si="283"/>
        <v>1014.4067278287462</v>
      </c>
      <c r="GI227" s="64">
        <f t="shared" si="283"/>
        <v>486.07843137254901</v>
      </c>
      <c r="GJ227" s="64">
        <f t="shared" si="283"/>
        <v>-375.45116279069765</v>
      </c>
      <c r="GK227" s="64">
        <f t="shared" si="283"/>
        <v>-7567.7746478873241</v>
      </c>
      <c r="GL227" s="64">
        <f t="shared" si="283"/>
        <v>1273.1064935064935</v>
      </c>
      <c r="GM227" s="64">
        <f t="shared" ref="GM227:IX227" si="284">GM225/GM9</f>
        <v>1530.2352941176471</v>
      </c>
      <c r="GN227" s="64">
        <f t="shared" si="284"/>
        <v>1554.8620689655172</v>
      </c>
      <c r="GO227" s="64">
        <f t="shared" si="284"/>
        <v>2742.0481927710844</v>
      </c>
      <c r="GP227" s="64">
        <f t="shared" si="284"/>
        <v>1179.3503184713377</v>
      </c>
      <c r="GQ227" s="64">
        <f t="shared" si="284"/>
        <v>1101.3071672354949</v>
      </c>
      <c r="GR227" s="64">
        <f t="shared" si="284"/>
        <v>1498.2222222222222</v>
      </c>
      <c r="GS227" s="64">
        <f t="shared" si="284"/>
        <v>3347.0275229357799</v>
      </c>
      <c r="GT227" s="64">
        <f t="shared" si="284"/>
        <v>299.81762295081967</v>
      </c>
      <c r="GU227" s="64">
        <f t="shared" si="284"/>
        <v>383.34892787524365</v>
      </c>
      <c r="GV227" s="64">
        <f t="shared" si="284"/>
        <v>12.32349602724177</v>
      </c>
      <c r="GW227" s="64">
        <f t="shared" si="284"/>
        <v>99.464788732394368</v>
      </c>
      <c r="GX227" s="64">
        <f t="shared" si="284"/>
        <v>333.99156118143458</v>
      </c>
      <c r="GY227" s="64">
        <f t="shared" si="284"/>
        <v>425.40801457194902</v>
      </c>
      <c r="GZ227" s="64">
        <f t="shared" si="284"/>
        <v>152.98439716312058</v>
      </c>
      <c r="HA227" s="64">
        <f t="shared" si="284"/>
        <v>1541.9297124600639</v>
      </c>
      <c r="HB227" s="64">
        <f t="shared" si="284"/>
        <v>-71.707318181817584</v>
      </c>
      <c r="HC227" s="64">
        <f t="shared" si="284"/>
        <v>1746.3818181818183</v>
      </c>
      <c r="HD227" s="64">
        <f t="shared" si="284"/>
        <v>-1050.6338028169014</v>
      </c>
      <c r="HE227" s="64">
        <f t="shared" si="284"/>
        <v>1453.8776371308018</v>
      </c>
      <c r="HF227" s="64">
        <f t="shared" si="284"/>
        <v>1500.7651612903226</v>
      </c>
      <c r="HG227" s="64">
        <f t="shared" si="284"/>
        <v>334.51929824561404</v>
      </c>
      <c r="HH227" s="64">
        <f t="shared" si="284"/>
        <v>233.51980198019803</v>
      </c>
      <c r="HI227" s="64">
        <f t="shared" si="284"/>
        <v>18.883008356545961</v>
      </c>
      <c r="HJ227" s="64">
        <f t="shared" si="284"/>
        <v>426.12970711297072</v>
      </c>
      <c r="HK227" s="64">
        <f t="shared" si="284"/>
        <v>118.19765166340508</v>
      </c>
      <c r="HL227" s="64">
        <f t="shared" si="284"/>
        <v>-38.782258064516128</v>
      </c>
      <c r="HM227" s="64">
        <f t="shared" si="284"/>
        <v>-1139.9563106796118</v>
      </c>
      <c r="HN227" s="64">
        <f t="shared" si="284"/>
        <v>-527.18918918918916</v>
      </c>
      <c r="HO227" s="64">
        <f t="shared" si="284"/>
        <v>574.32994923857871</v>
      </c>
      <c r="HP227" s="64">
        <f t="shared" si="284"/>
        <v>-1142.6190476190477</v>
      </c>
      <c r="HQ227" s="64">
        <f t="shared" si="284"/>
        <v>250.06860706860707</v>
      </c>
      <c r="HR227" s="64">
        <f t="shared" si="284"/>
        <v>401.09629629629632</v>
      </c>
      <c r="HS227" s="64">
        <f t="shared" si="284"/>
        <v>-1301.1596858638743</v>
      </c>
      <c r="HT227" s="64">
        <f t="shared" si="284"/>
        <v>-1171.8485370051635</v>
      </c>
      <c r="HU227" s="64">
        <f t="shared" si="284"/>
        <v>-196.12953367875647</v>
      </c>
      <c r="HV227" s="64">
        <f t="shared" si="284"/>
        <v>-1424.3269230769231</v>
      </c>
      <c r="HW227" s="64">
        <f t="shared" si="284"/>
        <v>-2140.1208053691275</v>
      </c>
      <c r="HX227" s="64">
        <f t="shared" si="284"/>
        <v>187.28138528138527</v>
      </c>
      <c r="HY227" s="64">
        <f t="shared" si="284"/>
        <v>-4960.916666666667</v>
      </c>
      <c r="HZ227" s="64">
        <f t="shared" si="284"/>
        <v>-3594.8571428571427</v>
      </c>
      <c r="IA227" s="64">
        <f t="shared" si="284"/>
        <v>-656.31641791044774</v>
      </c>
      <c r="IB227" s="64">
        <f t="shared" si="284"/>
        <v>230.47058823529412</v>
      </c>
      <c r="IC227" s="64">
        <f t="shared" si="284"/>
        <v>-217.13636363636363</v>
      </c>
      <c r="ID227" s="64">
        <f t="shared" si="284"/>
        <v>638.22988505747128</v>
      </c>
      <c r="IE227" s="64">
        <f t="shared" si="284"/>
        <v>287.92116182572613</v>
      </c>
      <c r="IF227" s="64">
        <f t="shared" si="284"/>
        <v>311.72471910112358</v>
      </c>
      <c r="IG227" s="64">
        <f t="shared" si="284"/>
        <v>3001.1372549019607</v>
      </c>
      <c r="IH227" s="64">
        <f t="shared" si="284"/>
        <v>966.11668757841903</v>
      </c>
      <c r="II227" s="64">
        <f t="shared" si="284"/>
        <v>-3039.0740740740739</v>
      </c>
      <c r="IJ227" s="64">
        <f t="shared" si="284"/>
        <v>2483.685082872928</v>
      </c>
      <c r="IK227" s="64">
        <f t="shared" si="284"/>
        <v>-1933.2875816993464</v>
      </c>
      <c r="IL227" s="64">
        <f t="shared" si="284"/>
        <v>736.68190476190478</v>
      </c>
      <c r="IM227" s="64">
        <f t="shared" si="284"/>
        <v>-1353.121212121212</v>
      </c>
      <c r="IN227" s="64">
        <f t="shared" si="284"/>
        <v>39.616740088105729</v>
      </c>
      <c r="IO227" s="64">
        <f t="shared" si="284"/>
        <v>-436.89545454545453</v>
      </c>
      <c r="IP227" s="64">
        <f t="shared" si="284"/>
        <v>1656.0093676814988</v>
      </c>
      <c r="IQ227" s="64">
        <f t="shared" si="284"/>
        <v>613.83775811209443</v>
      </c>
      <c r="IR227" s="64">
        <f t="shared" si="284"/>
        <v>293.82558139534882</v>
      </c>
      <c r="IS227" s="64">
        <f t="shared" si="284"/>
        <v>1574.1914893617022</v>
      </c>
      <c r="IT227" s="64">
        <f t="shared" si="284"/>
        <v>721.39325842696633</v>
      </c>
      <c r="IU227" s="64">
        <f t="shared" si="284"/>
        <v>937.53546099290782</v>
      </c>
      <c r="IV227" s="64">
        <f t="shared" si="284"/>
        <v>-1102.421052631579</v>
      </c>
      <c r="IW227" s="64">
        <f t="shared" si="284"/>
        <v>398.63111111111112</v>
      </c>
      <c r="IX227" s="64">
        <f t="shared" si="284"/>
        <v>1230.6825396825398</v>
      </c>
      <c r="IY227" s="64">
        <f t="shared" ref="IY227:LJ227" si="285">IY225/IY9</f>
        <v>4551.6333333333332</v>
      </c>
      <c r="IZ227" s="64">
        <f t="shared" si="285"/>
        <v>428.03398058252429</v>
      </c>
      <c r="JA227" s="64">
        <f t="shared" si="285"/>
        <v>804.18146718146716</v>
      </c>
      <c r="JB227" s="64">
        <f t="shared" si="285"/>
        <v>2451.159090909091</v>
      </c>
      <c r="JC227" s="64">
        <f t="shared" si="285"/>
        <v>1879.0444104134763</v>
      </c>
      <c r="JD227" s="64">
        <f t="shared" si="285"/>
        <v>295.33620689655174</v>
      </c>
      <c r="JE227" s="64">
        <f t="shared" si="285"/>
        <v>-175.89942528735631</v>
      </c>
      <c r="JF227" s="64">
        <f t="shared" si="285"/>
        <v>482.75795297372059</v>
      </c>
      <c r="JG227" s="64">
        <f t="shared" si="285"/>
        <v>518.28732394366193</v>
      </c>
      <c r="JH227" s="64">
        <f t="shared" si="285"/>
        <v>508.23699421965318</v>
      </c>
      <c r="JI227" s="64">
        <f t="shared" si="285"/>
        <v>1558.8937699680512</v>
      </c>
      <c r="JJ227" s="64">
        <f t="shared" si="285"/>
        <v>1094.2153419593346</v>
      </c>
      <c r="JK227" s="64">
        <f t="shared" si="285"/>
        <v>904.24186822351965</v>
      </c>
      <c r="JL227" s="64">
        <f t="shared" si="285"/>
        <v>-1481.8720136518771</v>
      </c>
      <c r="JM227" s="64">
        <f t="shared" si="285"/>
        <v>589.96596596596601</v>
      </c>
      <c r="JN227" s="64">
        <f t="shared" si="285"/>
        <v>1254.6396797153025</v>
      </c>
      <c r="JO227" s="64">
        <f t="shared" si="285"/>
        <v>973.79792746113992</v>
      </c>
      <c r="JP227" s="64">
        <f t="shared" si="285"/>
        <v>-295.03298153034302</v>
      </c>
      <c r="JQ227" s="64">
        <f t="shared" si="285"/>
        <v>1333.9666666666667</v>
      </c>
      <c r="JR227" s="64">
        <f t="shared" si="285"/>
        <v>-3.9659863945578233</v>
      </c>
      <c r="JS227" s="64">
        <f t="shared" si="285"/>
        <v>1094.7441048034934</v>
      </c>
      <c r="JT227" s="64">
        <f t="shared" si="285"/>
        <v>883.72159583694713</v>
      </c>
      <c r="JU227" s="64">
        <f t="shared" si="285"/>
        <v>1755.9029395452023</v>
      </c>
      <c r="JV227" s="64">
        <f t="shared" si="285"/>
        <v>1042.5418118466898</v>
      </c>
      <c r="JW227" s="64">
        <f t="shared" si="285"/>
        <v>910.75605475605471</v>
      </c>
      <c r="JX227" s="64">
        <f t="shared" si="285"/>
        <v>284.92500000000001</v>
      </c>
      <c r="JY227" s="64">
        <f t="shared" si="285"/>
        <v>862.56353591160223</v>
      </c>
      <c r="JZ227" s="64">
        <f t="shared" si="285"/>
        <v>5075.5555555555557</v>
      </c>
      <c r="KA227" s="64">
        <f t="shared" si="285"/>
        <v>1141.2892156862745</v>
      </c>
      <c r="KB227" s="64">
        <f t="shared" si="285"/>
        <v>709.24229074889865</v>
      </c>
      <c r="KC227" s="64">
        <f t="shared" si="285"/>
        <v>317.91699604743081</v>
      </c>
      <c r="KD227" s="64">
        <f t="shared" si="285"/>
        <v>218.09216589861751</v>
      </c>
      <c r="KE227" s="64">
        <f t="shared" si="285"/>
        <v>854.17190775681343</v>
      </c>
      <c r="KF227" s="64">
        <f t="shared" si="285"/>
        <v>-426.25037707390646</v>
      </c>
      <c r="KG227" s="64">
        <f t="shared" si="285"/>
        <v>1619.4565217391305</v>
      </c>
      <c r="KH227" s="64">
        <f t="shared" si="285"/>
        <v>1533.0796812749004</v>
      </c>
      <c r="KI227" s="64">
        <f t="shared" si="285"/>
        <v>287.6904761904762</v>
      </c>
      <c r="KJ227" s="64">
        <f t="shared" si="285"/>
        <v>2203.73</v>
      </c>
      <c r="KK227" s="64">
        <f t="shared" si="285"/>
        <v>5.9202453987730062</v>
      </c>
      <c r="KL227" s="64">
        <f t="shared" si="285"/>
        <v>1068.6081081081081</v>
      </c>
      <c r="KM227" s="64">
        <f t="shared" si="285"/>
        <v>1164.4939759036145</v>
      </c>
      <c r="KN227" s="64">
        <f t="shared" si="285"/>
        <v>3498.0289256198348</v>
      </c>
      <c r="KO227" s="64">
        <f t="shared" si="285"/>
        <v>-105.87657718120718</v>
      </c>
      <c r="KP227" s="64">
        <f t="shared" si="285"/>
        <v>1651.4705882352941</v>
      </c>
      <c r="KQ227" s="64">
        <f t="shared" si="285"/>
        <v>-162.23640661938535</v>
      </c>
      <c r="KR227" s="64">
        <f t="shared" si="285"/>
        <v>-740.5</v>
      </c>
      <c r="KS227" s="64">
        <f t="shared" si="285"/>
        <v>1561.6326530612246</v>
      </c>
      <c r="KT227" s="64">
        <f t="shared" si="285"/>
        <v>1355.8336980306347</v>
      </c>
      <c r="KU227" s="64">
        <f t="shared" si="285"/>
        <v>94.868421052631575</v>
      </c>
      <c r="KV227" s="64">
        <f t="shared" si="285"/>
        <v>1095.1198501872659</v>
      </c>
      <c r="KW227" s="64">
        <f t="shared" si="285"/>
        <v>1225.3575418994412</v>
      </c>
      <c r="KX227" s="64">
        <f t="shared" si="285"/>
        <v>538.77631578947364</v>
      </c>
      <c r="KY227" s="64">
        <f t="shared" si="285"/>
        <v>529.38461538461536</v>
      </c>
      <c r="KZ227" s="64">
        <f t="shared" si="285"/>
        <v>-696.84126984126988</v>
      </c>
      <c r="LA227" s="64">
        <f t="shared" si="285"/>
        <v>1601.5173913043479</v>
      </c>
      <c r="LB227" s="64">
        <f t="shared" si="285"/>
        <v>431.25467289719626</v>
      </c>
      <c r="LC227" s="64">
        <f t="shared" si="285"/>
        <v>66.385106382978719</v>
      </c>
      <c r="LD227" s="64">
        <f t="shared" si="285"/>
        <v>1244.5</v>
      </c>
      <c r="LE227" s="64">
        <f t="shared" si="285"/>
        <v>666.98728139904608</v>
      </c>
      <c r="LF227" s="64">
        <f t="shared" si="285"/>
        <v>895.66914498141261</v>
      </c>
      <c r="LG227" s="64">
        <f t="shared" si="285"/>
        <v>945.31788931788935</v>
      </c>
      <c r="LH227" s="64">
        <f t="shared" si="285"/>
        <v>1675.8685121107267</v>
      </c>
      <c r="LI227" s="64">
        <f t="shared" si="285"/>
        <v>572.61904761904759</v>
      </c>
      <c r="LJ227" s="64">
        <f t="shared" si="285"/>
        <v>617.18665540540542</v>
      </c>
      <c r="LK227" s="64">
        <f t="shared" ref="LK227:NV227" si="286">LK225/LK9</f>
        <v>-243.38461538461539</v>
      </c>
      <c r="LL227" s="64">
        <f t="shared" si="286"/>
        <v>4284.9482758620688</v>
      </c>
      <c r="LM227" s="64">
        <f t="shared" si="286"/>
        <v>-691.93808049535608</v>
      </c>
      <c r="LN227" s="64">
        <f t="shared" si="286"/>
        <v>299.15189873417722</v>
      </c>
      <c r="LO227" s="64">
        <f t="shared" si="286"/>
        <v>725.90138888888885</v>
      </c>
      <c r="LP227" s="64">
        <f t="shared" si="286"/>
        <v>886.62339681305866</v>
      </c>
      <c r="LQ227" s="64">
        <f t="shared" si="286"/>
        <v>709.33904109589037</v>
      </c>
      <c r="LR227" s="64">
        <f t="shared" si="286"/>
        <v>146.45982142857142</v>
      </c>
      <c r="LS227" s="64">
        <f t="shared" si="286"/>
        <v>979.95217391304345</v>
      </c>
      <c r="LT227" s="64">
        <f t="shared" si="286"/>
        <v>784.28571428571433</v>
      </c>
      <c r="LU227" s="64">
        <f t="shared" si="286"/>
        <v>-155.78373015873015</v>
      </c>
      <c r="LV227" s="64">
        <f t="shared" si="286"/>
        <v>545.40229885057477</v>
      </c>
      <c r="LW227" s="64">
        <f t="shared" si="286"/>
        <v>238.38666666666666</v>
      </c>
      <c r="LX227" s="64">
        <f t="shared" si="286"/>
        <v>2145.9061224489797</v>
      </c>
      <c r="LY227" s="64">
        <f t="shared" si="286"/>
        <v>1881.4980392156863</v>
      </c>
      <c r="LZ227" s="64">
        <f t="shared" si="286"/>
        <v>0.64</v>
      </c>
      <c r="MA227" s="64">
        <f t="shared" si="286"/>
        <v>-1685.8034188034187</v>
      </c>
      <c r="MB227" s="64">
        <f t="shared" si="286"/>
        <v>335.30555555555554</v>
      </c>
      <c r="MC227" s="64">
        <f t="shared" si="286"/>
        <v>1789.1597222222222</v>
      </c>
      <c r="MD227" s="64">
        <f t="shared" si="286"/>
        <v>2422.132530120482</v>
      </c>
      <c r="ME227" s="64">
        <f t="shared" si="286"/>
        <v>2274.6256157635466</v>
      </c>
      <c r="MF227" s="64">
        <f t="shared" si="286"/>
        <v>1017.7479674796748</v>
      </c>
      <c r="MG227" s="64">
        <f t="shared" si="286"/>
        <v>384.36363636363637</v>
      </c>
      <c r="MH227" s="64">
        <f t="shared" si="286"/>
        <v>1112.1578947368421</v>
      </c>
      <c r="MI227" s="64">
        <f t="shared" si="286"/>
        <v>3257.3333333333335</v>
      </c>
      <c r="MJ227" s="64">
        <f t="shared" si="286"/>
        <v>4307.5698393077873</v>
      </c>
      <c r="MK227" s="64">
        <f t="shared" si="286"/>
        <v>5486.395348837209</v>
      </c>
      <c r="ML227" s="64">
        <f t="shared" si="286"/>
        <v>937.83458646616543</v>
      </c>
      <c r="MM227" s="64">
        <f t="shared" si="286"/>
        <v>79.058641975308646</v>
      </c>
      <c r="MN227" s="64">
        <f t="shared" si="286"/>
        <v>734.14444444444439</v>
      </c>
      <c r="MO227" s="64">
        <f t="shared" si="286"/>
        <v>69.339467893578714</v>
      </c>
      <c r="MP227" s="64">
        <f t="shared" si="286"/>
        <v>566.08333333333337</v>
      </c>
      <c r="MQ227" s="64">
        <f t="shared" si="286"/>
        <v>-338.55639097744358</v>
      </c>
      <c r="MR227" s="64">
        <f t="shared" si="286"/>
        <v>1173</v>
      </c>
      <c r="MS227" s="64">
        <f t="shared" si="286"/>
        <v>722.78776978417261</v>
      </c>
      <c r="MT227" s="64">
        <f t="shared" si="286"/>
        <v>1031.9761235955057</v>
      </c>
      <c r="MU227" s="64">
        <f t="shared" si="286"/>
        <v>524.71</v>
      </c>
      <c r="MV227" s="64">
        <f t="shared" si="286"/>
        <v>569.42148760330576</v>
      </c>
      <c r="MW227" s="64">
        <f t="shared" si="286"/>
        <v>1099.7820512820513</v>
      </c>
      <c r="MX227" s="64">
        <f t="shared" si="286"/>
        <v>-1545.1142857142856</v>
      </c>
      <c r="MY227" s="64">
        <f t="shared" si="286"/>
        <v>1264.4612794612794</v>
      </c>
      <c r="MZ227" s="64">
        <f t="shared" si="286"/>
        <v>-287.47346514047865</v>
      </c>
      <c r="NA227" s="64">
        <f t="shared" si="286"/>
        <v>1238.3833333333334</v>
      </c>
      <c r="NB227" s="64">
        <f t="shared" si="286"/>
        <v>562.18367346938771</v>
      </c>
      <c r="NC227" s="64">
        <f t="shared" si="286"/>
        <v>2002.18</v>
      </c>
      <c r="ND227" s="64">
        <f t="shared" si="286"/>
        <v>-902.26086956521738</v>
      </c>
      <c r="NE227" s="64">
        <f t="shared" si="286"/>
        <v>193.2</v>
      </c>
      <c r="NF227" s="64">
        <f t="shared" si="286"/>
        <v>1073.8767123287671</v>
      </c>
      <c r="NG227" s="64">
        <f t="shared" si="286"/>
        <v>290.55400696864109</v>
      </c>
      <c r="NH227" s="64">
        <f t="shared" si="286"/>
        <v>1333.7516483516483</v>
      </c>
      <c r="NI227" s="64">
        <f t="shared" si="286"/>
        <v>4955.359375</v>
      </c>
      <c r="NJ227" s="64">
        <f t="shared" si="286"/>
        <v>2984.6046511627906</v>
      </c>
      <c r="NK227" s="64">
        <f t="shared" si="286"/>
        <v>43.013888888888886</v>
      </c>
      <c r="NL227" s="64">
        <f t="shared" si="286"/>
        <v>918.61032863849766</v>
      </c>
      <c r="NM227" s="64">
        <f t="shared" si="286"/>
        <v>-83.612903225806448</v>
      </c>
      <c r="NN227" s="64">
        <f t="shared" si="286"/>
        <v>-1080.4495412844037</v>
      </c>
      <c r="NO227" s="64">
        <f t="shared" si="286"/>
        <v>519.85256410256409</v>
      </c>
      <c r="NP227" s="64">
        <f t="shared" si="286"/>
        <v>2227.80350877193</v>
      </c>
      <c r="NQ227" s="64">
        <f t="shared" si="286"/>
        <v>282.89811320754717</v>
      </c>
      <c r="NR227" s="64">
        <f t="shared" si="286"/>
        <v>-2583.5576923076924</v>
      </c>
      <c r="NS227" s="64">
        <f t="shared" si="286"/>
        <v>756.35096153846155</v>
      </c>
      <c r="NT227" s="64">
        <f t="shared" si="286"/>
        <v>115.10294117647059</v>
      </c>
      <c r="NU227" s="64">
        <f t="shared" si="286"/>
        <v>1236.3154689403166</v>
      </c>
      <c r="NV227" s="64">
        <f t="shared" si="286"/>
        <v>797.10891089108907</v>
      </c>
      <c r="NW227" s="64">
        <f t="shared" ref="NW227:OW227" si="287">NW225/NW9</f>
        <v>1749.5555555555557</v>
      </c>
      <c r="NX227" s="64">
        <f t="shared" si="287"/>
        <v>2416.2747875354107</v>
      </c>
      <c r="NY227" s="64">
        <f t="shared" si="287"/>
        <v>629.92857142857144</v>
      </c>
      <c r="NZ227" s="64">
        <f t="shared" si="287"/>
        <v>888.59459459459458</v>
      </c>
      <c r="OA227" s="64">
        <f t="shared" si="287"/>
        <v>881.2679738562091</v>
      </c>
      <c r="OB227" s="64">
        <f t="shared" si="287"/>
        <v>132.86182289977296</v>
      </c>
      <c r="OC227" s="64">
        <f t="shared" si="287"/>
        <v>1811.9437340153452</v>
      </c>
      <c r="OD227" s="64">
        <f t="shared" si="287"/>
        <v>520.296875</v>
      </c>
      <c r="OE227" s="64">
        <f t="shared" si="287"/>
        <v>45.731182795698928</v>
      </c>
      <c r="OF227" s="64">
        <f t="shared" si="287"/>
        <v>263.80919931856897</v>
      </c>
      <c r="OG227" s="64">
        <f t="shared" si="287"/>
        <v>178.50661625708884</v>
      </c>
      <c r="OH227" s="64">
        <f t="shared" si="287"/>
        <v>658.06666666666672</v>
      </c>
      <c r="OI227" s="64">
        <f t="shared" si="287"/>
        <v>-1007.5823529411765</v>
      </c>
      <c r="OJ227" s="64">
        <f t="shared" si="287"/>
        <v>-95.379446640316203</v>
      </c>
      <c r="OK227" s="64">
        <f t="shared" si="287"/>
        <v>-371.73101265822783</v>
      </c>
      <c r="OL227" s="64">
        <f t="shared" si="287"/>
        <v>-972.34759358288773</v>
      </c>
      <c r="OM227" s="64">
        <f t="shared" si="287"/>
        <v>1754.0945454545454</v>
      </c>
      <c r="ON227" s="64">
        <f t="shared" si="287"/>
        <v>2357.1071428571427</v>
      </c>
      <c r="OO227" s="64">
        <f t="shared" si="287"/>
        <v>1296.9827213822894</v>
      </c>
      <c r="OP227" s="64">
        <f t="shared" si="287"/>
        <v>18720.7</v>
      </c>
      <c r="OQ227" s="64">
        <f t="shared" si="287"/>
        <v>3366.3801295896328</v>
      </c>
      <c r="OR227" s="64">
        <f t="shared" si="287"/>
        <v>513.26517571884983</v>
      </c>
      <c r="OS227" s="64">
        <f t="shared" si="287"/>
        <v>1195.0204460966543</v>
      </c>
      <c r="OT227" s="64">
        <f t="shared" si="287"/>
        <v>338.96266666666668</v>
      </c>
      <c r="OU227" s="64">
        <f t="shared" si="287"/>
        <v>787.29600000000005</v>
      </c>
      <c r="OV227" s="4"/>
      <c r="OW227" s="64">
        <f t="shared" si="287"/>
        <v>618.34327963274211</v>
      </c>
      <c r="OX227" s="6"/>
      <c r="OY227" s="153"/>
      <c r="OZ227" s="6"/>
      <c r="PA227" s="146"/>
      <c r="PB227" s="146"/>
      <c r="PC227" s="146"/>
      <c r="PD227" s="146"/>
      <c r="PE227" s="146"/>
      <c r="PF227" s="146"/>
      <c r="PG227" s="146"/>
      <c r="PH227" s="146"/>
      <c r="PI227" s="146"/>
      <c r="PJ227" s="146"/>
      <c r="PK227" s="146"/>
      <c r="PL227" s="146"/>
      <c r="PM227" s="146"/>
      <c r="PN227" s="146"/>
      <c r="PO227" s="146"/>
      <c r="PP227" s="146"/>
      <c r="PQ227" s="146"/>
      <c r="PR227" s="146"/>
      <c r="PS227" s="146"/>
      <c r="PT227" s="146"/>
      <c r="PU227" s="146"/>
    </row>
    <row r="228" spans="1:439" ht="17">
      <c r="A228" s="88" t="s">
        <v>1343</v>
      </c>
      <c r="B228" s="64">
        <f>B60/B9</f>
        <v>10923.01724137931</v>
      </c>
      <c r="C228" s="64">
        <f t="shared" ref="C228:BN228" si="288">C60/C9</f>
        <v>7190.8071135430919</v>
      </c>
      <c r="D228" s="64">
        <f t="shared" si="288"/>
        <v>10227.652173913044</v>
      </c>
      <c r="E228" s="64">
        <f t="shared" si="288"/>
        <v>7928.722794117647</v>
      </c>
      <c r="F228" s="64">
        <f t="shared" si="288"/>
        <v>9629.6215139442229</v>
      </c>
      <c r="G228" s="64">
        <f t="shared" si="288"/>
        <v>6750.5128449096101</v>
      </c>
      <c r="H228" s="64">
        <f t="shared" si="288"/>
        <v>8234.6967213114749</v>
      </c>
      <c r="I228" s="64">
        <f t="shared" si="288"/>
        <v>8346.8549618320612</v>
      </c>
      <c r="J228" s="64">
        <f t="shared" si="288"/>
        <v>9773.6878980891724</v>
      </c>
      <c r="K228" s="64">
        <f t="shared" si="288"/>
        <v>7372.5444444444447</v>
      </c>
      <c r="L228" s="64">
        <f t="shared" si="288"/>
        <v>8093.0249999999996</v>
      </c>
      <c r="M228" s="64">
        <f t="shared" si="288"/>
        <v>7988.666666666667</v>
      </c>
      <c r="N228" s="64">
        <f t="shared" si="288"/>
        <v>9474.67</v>
      </c>
      <c r="O228" s="64">
        <f t="shared" si="288"/>
        <v>21649.599999999999</v>
      </c>
      <c r="P228" s="64">
        <f t="shared" si="288"/>
        <v>76982.090909090912</v>
      </c>
      <c r="Q228" s="64">
        <f t="shared" si="288"/>
        <v>9379.1848739495799</v>
      </c>
      <c r="R228" s="64">
        <f t="shared" si="288"/>
        <v>8867.4195583596211</v>
      </c>
      <c r="S228" s="64">
        <f t="shared" si="288"/>
        <v>7081.2838709677417</v>
      </c>
      <c r="T228" s="64">
        <f t="shared" si="288"/>
        <v>8370.0144628099169</v>
      </c>
      <c r="U228" s="64">
        <f t="shared" si="288"/>
        <v>8147.244565217391</v>
      </c>
      <c r="V228" s="64">
        <f t="shared" si="288"/>
        <v>9148.5194346289754</v>
      </c>
      <c r="W228" s="64">
        <f t="shared" si="288"/>
        <v>10122.372384937238</v>
      </c>
      <c r="X228" s="64">
        <f t="shared" si="288"/>
        <v>8287.2798507462685</v>
      </c>
      <c r="Y228" s="64">
        <f t="shared" si="288"/>
        <v>8041.0916666666662</v>
      </c>
      <c r="Z228" s="64">
        <f t="shared" si="288"/>
        <v>8606.4849699398801</v>
      </c>
      <c r="AA228" s="64">
        <f t="shared" si="288"/>
        <v>8570.1914893617013</v>
      </c>
      <c r="AB228" s="64">
        <f t="shared" si="288"/>
        <v>8452.3024282560709</v>
      </c>
      <c r="AC228" s="64">
        <f t="shared" si="288"/>
        <v>9568.1487179487176</v>
      </c>
      <c r="AD228" s="64">
        <f t="shared" si="288"/>
        <v>7984.0920278806361</v>
      </c>
      <c r="AE228" s="64">
        <f t="shared" si="288"/>
        <v>7312.8897188049214</v>
      </c>
      <c r="AF228" s="64">
        <f t="shared" si="288"/>
        <v>10812.341772151898</v>
      </c>
      <c r="AG228" s="64">
        <f t="shared" si="288"/>
        <v>8371.0527670527663</v>
      </c>
      <c r="AH228" s="64">
        <f t="shared" si="288"/>
        <v>8704.5591836734693</v>
      </c>
      <c r="AI228" s="64">
        <f t="shared" si="288"/>
        <v>8369.5983772819473</v>
      </c>
      <c r="AJ228" s="64">
        <f t="shared" si="288"/>
        <v>8969.7325102880659</v>
      </c>
      <c r="AK228" s="64">
        <f t="shared" si="288"/>
        <v>9128.6686274509811</v>
      </c>
      <c r="AL228" s="64">
        <f t="shared" si="288"/>
        <v>9066.0625978090775</v>
      </c>
      <c r="AM228" s="64">
        <f t="shared" si="288"/>
        <v>8392.5844155844152</v>
      </c>
      <c r="AN228" s="64">
        <f t="shared" si="288"/>
        <v>9664.6918316831689</v>
      </c>
      <c r="AO228" s="64">
        <f t="shared" si="288"/>
        <v>8178.0397489539746</v>
      </c>
      <c r="AP228" s="64">
        <f t="shared" si="288"/>
        <v>8228.5491803278692</v>
      </c>
      <c r="AQ228" s="64">
        <f t="shared" si="288"/>
        <v>8895.454407294832</v>
      </c>
      <c r="AR228" s="64">
        <f t="shared" si="288"/>
        <v>9126.471869328494</v>
      </c>
      <c r="AS228" s="64">
        <f t="shared" si="288"/>
        <v>8923.9379014989299</v>
      </c>
      <c r="AT228" s="64">
        <f t="shared" si="288"/>
        <v>9026.795862068966</v>
      </c>
      <c r="AU228" s="64">
        <f t="shared" si="288"/>
        <v>8709.5</v>
      </c>
      <c r="AV228" s="64">
        <f t="shared" si="288"/>
        <v>8290.7744034707157</v>
      </c>
      <c r="AW228" s="64">
        <f t="shared" si="288"/>
        <v>10303.712765957447</v>
      </c>
      <c r="AX228" s="64">
        <f t="shared" si="288"/>
        <v>9497.3234624145789</v>
      </c>
      <c r="AY228" s="64">
        <f t="shared" si="288"/>
        <v>9973.1890862944165</v>
      </c>
      <c r="AZ228" s="64">
        <f t="shared" si="288"/>
        <v>8573.3811274509808</v>
      </c>
      <c r="BA228" s="64">
        <f t="shared" si="288"/>
        <v>9541.1489932885906</v>
      </c>
      <c r="BB228" s="64">
        <f t="shared" si="288"/>
        <v>10906.871794871795</v>
      </c>
      <c r="BC228" s="64">
        <f t="shared" si="288"/>
        <v>10413.743801652892</v>
      </c>
      <c r="BD228" s="64">
        <f t="shared" si="288"/>
        <v>7497.6557377049185</v>
      </c>
      <c r="BE228" s="64">
        <f t="shared" si="288"/>
        <v>7228</v>
      </c>
      <c r="BF228" s="64">
        <f t="shared" si="288"/>
        <v>7598.9481641468683</v>
      </c>
      <c r="BG228" s="64">
        <f t="shared" si="288"/>
        <v>7597.8419452887538</v>
      </c>
      <c r="BH228" s="64">
        <f t="shared" si="288"/>
        <v>31623.34946236559</v>
      </c>
      <c r="BI228" s="64">
        <f t="shared" si="288"/>
        <v>12477.961904761905</v>
      </c>
      <c r="BJ228" s="64">
        <f t="shared" si="288"/>
        <v>7612.2979288369625</v>
      </c>
      <c r="BK228" s="64">
        <f t="shared" si="288"/>
        <v>8117.3954727030623</v>
      </c>
      <c r="BL228" s="64">
        <f t="shared" si="288"/>
        <v>8286.9380530973449</v>
      </c>
      <c r="BM228" s="64">
        <f t="shared" si="288"/>
        <v>10163.617647058823</v>
      </c>
      <c r="BN228" s="64">
        <f t="shared" si="288"/>
        <v>7842.2218045112786</v>
      </c>
      <c r="BO228" s="64">
        <f t="shared" ref="BO228:DZ228" si="289">BO60/BO9</f>
        <v>9912.0308422301314</v>
      </c>
      <c r="BP228" s="64">
        <f t="shared" si="289"/>
        <v>13038.323144104803</v>
      </c>
      <c r="BQ228" s="64">
        <f t="shared" si="289"/>
        <v>13966.774096385541</v>
      </c>
      <c r="BR228" s="64">
        <f t="shared" si="289"/>
        <v>11776.057803468208</v>
      </c>
      <c r="BS228" s="64">
        <f t="shared" si="289"/>
        <v>11485.851485148514</v>
      </c>
      <c r="BT228" s="64">
        <f t="shared" si="289"/>
        <v>15555.5390625</v>
      </c>
      <c r="BU228" s="64">
        <f t="shared" si="289"/>
        <v>15452.779291553134</v>
      </c>
      <c r="BV228" s="64">
        <f t="shared" si="289"/>
        <v>15202.213815789473</v>
      </c>
      <c r="BW228" s="64">
        <f t="shared" si="289"/>
        <v>12664.3003003003</v>
      </c>
      <c r="BX228" s="64">
        <f t="shared" si="289"/>
        <v>21412.62</v>
      </c>
      <c r="BY228" s="64">
        <f t="shared" si="289"/>
        <v>13641.893203883496</v>
      </c>
      <c r="BZ228" s="64">
        <f t="shared" si="289"/>
        <v>14658.545454545454</v>
      </c>
      <c r="CA228" s="64">
        <f t="shared" si="289"/>
        <v>23795.832764505118</v>
      </c>
      <c r="CB228" s="64">
        <f t="shared" si="289"/>
        <v>11765.618421052632</v>
      </c>
      <c r="CC228" s="64">
        <f t="shared" si="289"/>
        <v>16325.759259259259</v>
      </c>
      <c r="CD228" s="64">
        <f t="shared" si="289"/>
        <v>10012.339805825242</v>
      </c>
      <c r="CE228" s="64">
        <f t="shared" si="289"/>
        <v>9388.1849148418496</v>
      </c>
      <c r="CF228" s="64">
        <f t="shared" si="289"/>
        <v>7632.2359550561796</v>
      </c>
      <c r="CG228" s="64">
        <f t="shared" si="289"/>
        <v>10197.290780141844</v>
      </c>
      <c r="CH228" s="64">
        <f t="shared" si="289"/>
        <v>9689.43985419198</v>
      </c>
      <c r="CI228" s="64">
        <f t="shared" si="289"/>
        <v>7451.100327153762</v>
      </c>
      <c r="CJ228" s="64">
        <f t="shared" si="289"/>
        <v>9366.9259259259252</v>
      </c>
      <c r="CK228" s="64">
        <f t="shared" si="289"/>
        <v>9777.3158783783783</v>
      </c>
      <c r="CL228" s="64">
        <f t="shared" si="289"/>
        <v>10225.890043290043</v>
      </c>
      <c r="CM228" s="64">
        <f t="shared" si="289"/>
        <v>9496.4317241379304</v>
      </c>
      <c r="CN228" s="64">
        <f t="shared" si="289"/>
        <v>17612.074766355141</v>
      </c>
      <c r="CO228" s="64">
        <f t="shared" si="289"/>
        <v>11305.159638554216</v>
      </c>
      <c r="CP228" s="64">
        <f t="shared" si="289"/>
        <v>9156.4903677758321</v>
      </c>
      <c r="CQ228" s="64">
        <f t="shared" si="289"/>
        <v>8012.622950819672</v>
      </c>
      <c r="CR228" s="64">
        <f t="shared" si="289"/>
        <v>7629.9318518518521</v>
      </c>
      <c r="CS228" s="64">
        <f t="shared" si="289"/>
        <v>7799.3631687242796</v>
      </c>
      <c r="CT228" s="64">
        <f t="shared" si="289"/>
        <v>9937.6623931623926</v>
      </c>
      <c r="CU228" s="64">
        <f t="shared" si="289"/>
        <v>8071.994701986755</v>
      </c>
      <c r="CV228" s="64">
        <f t="shared" si="289"/>
        <v>9165.1735849056604</v>
      </c>
      <c r="CW228" s="64">
        <f t="shared" si="289"/>
        <v>12422.460122699387</v>
      </c>
      <c r="CX228" s="64">
        <f t="shared" si="289"/>
        <v>9489.3318584070803</v>
      </c>
      <c r="CY228" s="64">
        <f t="shared" si="289"/>
        <v>10789.063670411984</v>
      </c>
      <c r="CZ228" s="64">
        <f t="shared" si="289"/>
        <v>7387.658022690438</v>
      </c>
      <c r="DA228" s="64">
        <f t="shared" si="289"/>
        <v>10290.927407407407</v>
      </c>
      <c r="DB228" s="64">
        <f t="shared" si="289"/>
        <v>9140.8031161473082</v>
      </c>
      <c r="DC228" s="64">
        <f t="shared" si="289"/>
        <v>8768.1111111111113</v>
      </c>
      <c r="DD228" s="64">
        <f t="shared" si="289"/>
        <v>8820.9064171122991</v>
      </c>
      <c r="DE228" s="64">
        <f t="shared" si="289"/>
        <v>4178.9163511187608</v>
      </c>
      <c r="DF228" s="64">
        <f t="shared" si="289"/>
        <v>12648.622950819672</v>
      </c>
      <c r="DG228" s="64">
        <f t="shared" si="289"/>
        <v>8089.1752808988767</v>
      </c>
      <c r="DH228" s="64">
        <f t="shared" si="289"/>
        <v>10327.125560538117</v>
      </c>
      <c r="DI228" s="64">
        <f t="shared" si="289"/>
        <v>9662.5659574468082</v>
      </c>
      <c r="DJ228" s="64">
        <f t="shared" si="289"/>
        <v>13873.759803921568</v>
      </c>
      <c r="DK228" s="64">
        <f t="shared" si="289"/>
        <v>5084.5826873385013</v>
      </c>
      <c r="DL228" s="64">
        <f t="shared" si="289"/>
        <v>8814.8120805369126</v>
      </c>
      <c r="DM228" s="64">
        <f t="shared" si="289"/>
        <v>9154.4629629629635</v>
      </c>
      <c r="DN228" s="64">
        <f t="shared" si="289"/>
        <v>8453.4472843450476</v>
      </c>
      <c r="DO228" s="64">
        <f t="shared" si="289"/>
        <v>7967.251923076923</v>
      </c>
      <c r="DP228" s="64">
        <f t="shared" si="289"/>
        <v>7308.4372693726937</v>
      </c>
      <c r="DQ228" s="64">
        <f t="shared" si="289"/>
        <v>7803.414556962025</v>
      </c>
      <c r="DR228" s="64">
        <f t="shared" si="289"/>
        <v>9022.7640449438204</v>
      </c>
      <c r="DS228" s="64">
        <f t="shared" si="289"/>
        <v>15368.680851063829</v>
      </c>
      <c r="DT228" s="64">
        <f t="shared" si="289"/>
        <v>6828.8900709219861</v>
      </c>
      <c r="DU228" s="64">
        <f t="shared" si="289"/>
        <v>8569.7737556561078</v>
      </c>
      <c r="DV228" s="64">
        <f t="shared" si="289"/>
        <v>8006.462121212121</v>
      </c>
      <c r="DW228" s="64">
        <f t="shared" si="289"/>
        <v>8612.8237810094106</v>
      </c>
      <c r="DX228" s="64">
        <f t="shared" si="289"/>
        <v>9441.0589569161002</v>
      </c>
      <c r="DY228" s="64">
        <f t="shared" si="289"/>
        <v>7988.7396226415094</v>
      </c>
      <c r="DZ228" s="64">
        <f t="shared" si="289"/>
        <v>9612.7732095490719</v>
      </c>
      <c r="EA228" s="64">
        <f t="shared" ref="EA228:GL228" si="290">EA60/EA9</f>
        <v>7973.86</v>
      </c>
      <c r="EB228" s="64">
        <f t="shared" si="290"/>
        <v>11851.598214285714</v>
      </c>
      <c r="EC228" s="64">
        <f t="shared" si="290"/>
        <v>9999.7239436619711</v>
      </c>
      <c r="ED228" s="64">
        <f t="shared" si="290"/>
        <v>11286.696078431372</v>
      </c>
      <c r="EE228" s="64">
        <f t="shared" si="290"/>
        <v>9897.3828715365235</v>
      </c>
      <c r="EF228" s="64">
        <f t="shared" si="290"/>
        <v>9019.5888324873104</v>
      </c>
      <c r="EG228" s="64">
        <f t="shared" si="290"/>
        <v>11303.819047619048</v>
      </c>
      <c r="EH228" s="64">
        <f t="shared" si="290"/>
        <v>9002.9648241206032</v>
      </c>
      <c r="EI228" s="64">
        <f t="shared" si="290"/>
        <v>9356.5688073394504</v>
      </c>
      <c r="EJ228" s="64">
        <f t="shared" si="290"/>
        <v>13812.194444444445</v>
      </c>
      <c r="EK228" s="64">
        <f t="shared" si="290"/>
        <v>9747.9487179487187</v>
      </c>
      <c r="EL228" s="64">
        <f t="shared" si="290"/>
        <v>11181.403225806451</v>
      </c>
      <c r="EM228" s="64">
        <f t="shared" si="290"/>
        <v>6636.5309090909095</v>
      </c>
      <c r="EN228" s="64">
        <f t="shared" si="290"/>
        <v>7741.675048355899</v>
      </c>
      <c r="EO228" s="64">
        <f t="shared" si="290"/>
        <v>8268.2202380952385</v>
      </c>
      <c r="EP228" s="64">
        <f t="shared" si="290"/>
        <v>9600.5014245014245</v>
      </c>
      <c r="EQ228" s="64">
        <f t="shared" si="290"/>
        <v>6963.4836448598135</v>
      </c>
      <c r="ER228" s="64">
        <f t="shared" si="290"/>
        <v>10419.693641618496</v>
      </c>
      <c r="ES228" s="64">
        <f t="shared" si="290"/>
        <v>9545</v>
      </c>
      <c r="ET228" s="64">
        <f t="shared" si="290"/>
        <v>8239.316037735849</v>
      </c>
      <c r="EU228" s="64">
        <f t="shared" si="290"/>
        <v>7724.8882681564246</v>
      </c>
      <c r="EV228" s="64">
        <f t="shared" si="290"/>
        <v>9568.8163265306121</v>
      </c>
      <c r="EW228" s="64">
        <f t="shared" si="290"/>
        <v>8270.9952153110044</v>
      </c>
      <c r="EX228" s="64">
        <f t="shared" si="290"/>
        <v>8038.9171270718234</v>
      </c>
      <c r="EY228" s="64">
        <f t="shared" si="290"/>
        <v>10145.480263157895</v>
      </c>
      <c r="EZ228" s="64">
        <f t="shared" si="290"/>
        <v>8677.8958333333339</v>
      </c>
      <c r="FA228" s="64">
        <f t="shared" si="290"/>
        <v>9455.6660482374773</v>
      </c>
      <c r="FB228" s="64">
        <f t="shared" si="290"/>
        <v>10467.13567839196</v>
      </c>
      <c r="FC228" s="64">
        <f t="shared" si="290"/>
        <v>8137.1460674157306</v>
      </c>
      <c r="FD228" s="64">
        <f t="shared" si="290"/>
        <v>9055.4385026737964</v>
      </c>
      <c r="FE228" s="64">
        <f t="shared" si="290"/>
        <v>7763.1677215189875</v>
      </c>
      <c r="FF228" s="64">
        <f t="shared" si="290"/>
        <v>7962.4595041322318</v>
      </c>
      <c r="FG228" s="64">
        <f t="shared" si="290"/>
        <v>9817.1403508771928</v>
      </c>
      <c r="FH228" s="64">
        <f t="shared" si="290"/>
        <v>10198.553571428571</v>
      </c>
      <c r="FI228" s="64">
        <f t="shared" si="290"/>
        <v>9114.4103194103191</v>
      </c>
      <c r="FJ228" s="64">
        <f t="shared" si="290"/>
        <v>8509.35</v>
      </c>
      <c r="FK228" s="64">
        <f t="shared" si="290"/>
        <v>8282.1724137931033</v>
      </c>
      <c r="FL228" s="64">
        <f t="shared" si="290"/>
        <v>8558.1169354838712</v>
      </c>
      <c r="FM228" s="64">
        <f t="shared" si="290"/>
        <v>10240.35663507109</v>
      </c>
      <c r="FN228" s="64">
        <f t="shared" si="290"/>
        <v>6985.6573604060914</v>
      </c>
      <c r="FO228" s="64">
        <f t="shared" si="290"/>
        <v>7321.6390639063902</v>
      </c>
      <c r="FP228" s="64">
        <f t="shared" si="290"/>
        <v>14779.5</v>
      </c>
      <c r="FQ228" s="64">
        <f t="shared" si="290"/>
        <v>26401.393162393164</v>
      </c>
      <c r="FR228" s="64">
        <f t="shared" si="290"/>
        <v>11954.791208791208</v>
      </c>
      <c r="FS228" s="64">
        <f t="shared" si="290"/>
        <v>8732.7464788732395</v>
      </c>
      <c r="FT228" s="64">
        <f t="shared" si="290"/>
        <v>3798.5609348914859</v>
      </c>
      <c r="FU228" s="64">
        <f t="shared" si="290"/>
        <v>9964.3728813559319</v>
      </c>
      <c r="FV228" s="64">
        <f t="shared" si="290"/>
        <v>7279.5667558727328</v>
      </c>
      <c r="FW228" s="64">
        <f t="shared" si="290"/>
        <v>10205.602760736196</v>
      </c>
      <c r="FX228" s="64">
        <f t="shared" si="290"/>
        <v>10455.492957746479</v>
      </c>
      <c r="FY228" s="64">
        <f t="shared" si="290"/>
        <v>11514.800531914894</v>
      </c>
      <c r="FZ228" s="64">
        <f t="shared" si="290"/>
        <v>23850.094339622643</v>
      </c>
      <c r="GA228" s="64">
        <f t="shared" si="290"/>
        <v>7957.6374999999998</v>
      </c>
      <c r="GB228" s="64">
        <f t="shared" si="290"/>
        <v>8318.1993957703926</v>
      </c>
      <c r="GC228" s="64">
        <f t="shared" si="290"/>
        <v>9895.9685314685321</v>
      </c>
      <c r="GD228" s="64">
        <f t="shared" si="290"/>
        <v>9448.7745302713993</v>
      </c>
      <c r="GE228" s="64">
        <f t="shared" si="290"/>
        <v>9458.1044303797462</v>
      </c>
      <c r="GF228" s="64">
        <f t="shared" si="290"/>
        <v>9490.9260563380285</v>
      </c>
      <c r="GG228" s="64">
        <f t="shared" si="290"/>
        <v>8746.7710843373497</v>
      </c>
      <c r="GH228" s="64">
        <f t="shared" si="290"/>
        <v>9939.9327217125374</v>
      </c>
      <c r="GI228" s="64">
        <f t="shared" si="290"/>
        <v>11067.196078431372</v>
      </c>
      <c r="GJ228" s="64">
        <f t="shared" si="290"/>
        <v>9840.9906976744187</v>
      </c>
      <c r="GK228" s="64">
        <f t="shared" si="290"/>
        <v>19587.084507042255</v>
      </c>
      <c r="GL228" s="64">
        <f t="shared" si="290"/>
        <v>7735.8285714285712</v>
      </c>
      <c r="GM228" s="64">
        <f t="shared" ref="GM228:IX228" si="291">GM60/GM9</f>
        <v>6208.1068866571022</v>
      </c>
      <c r="GN228" s="64">
        <f t="shared" si="291"/>
        <v>9279.8965517241377</v>
      </c>
      <c r="GO228" s="64">
        <f t="shared" si="291"/>
        <v>11136.530120481928</v>
      </c>
      <c r="GP228" s="64">
        <f t="shared" si="291"/>
        <v>12441.783439490446</v>
      </c>
      <c r="GQ228" s="64">
        <f t="shared" si="291"/>
        <v>7817.522184300341</v>
      </c>
      <c r="GR228" s="64">
        <f t="shared" si="291"/>
        <v>9593.7070707070707</v>
      </c>
      <c r="GS228" s="64">
        <f t="shared" si="291"/>
        <v>13501.027522935779</v>
      </c>
      <c r="GT228" s="64">
        <f t="shared" si="291"/>
        <v>7943.4733606557375</v>
      </c>
      <c r="GU228" s="64">
        <f t="shared" si="291"/>
        <v>9337.0818713450299</v>
      </c>
      <c r="GV228" s="64">
        <f t="shared" si="291"/>
        <v>9045.4704880817262</v>
      </c>
      <c r="GW228" s="64">
        <f t="shared" si="291"/>
        <v>9128.6056338028175</v>
      </c>
      <c r="GX228" s="64">
        <f t="shared" si="291"/>
        <v>7877.5759493670885</v>
      </c>
      <c r="GY228" s="64">
        <f t="shared" si="291"/>
        <v>8169.9071038251368</v>
      </c>
      <c r="GZ228" s="64">
        <f t="shared" si="291"/>
        <v>8440.4808510638304</v>
      </c>
      <c r="HA228" s="64">
        <f t="shared" si="291"/>
        <v>7089.3269435569755</v>
      </c>
      <c r="HB228" s="64">
        <f t="shared" si="291"/>
        <v>10676.925499999999</v>
      </c>
      <c r="HC228" s="64">
        <f t="shared" si="291"/>
        <v>8459.2363636363643</v>
      </c>
      <c r="HD228" s="64">
        <f t="shared" si="291"/>
        <v>11895.957746478873</v>
      </c>
      <c r="HE228" s="64">
        <f t="shared" si="291"/>
        <v>8378.398030942335</v>
      </c>
      <c r="HF228" s="64">
        <f t="shared" si="291"/>
        <v>7924.2619354838707</v>
      </c>
      <c r="HG228" s="64">
        <f t="shared" si="291"/>
        <v>7412.4561403508769</v>
      </c>
      <c r="HH228" s="64">
        <f t="shared" si="291"/>
        <v>9261.6105610561062</v>
      </c>
      <c r="HI228" s="64">
        <f t="shared" si="291"/>
        <v>9449.7465181058487</v>
      </c>
      <c r="HJ228" s="64">
        <f t="shared" si="291"/>
        <v>8461.0836820083678</v>
      </c>
      <c r="HK228" s="64">
        <f t="shared" si="291"/>
        <v>9907.5636007827798</v>
      </c>
      <c r="HL228" s="64">
        <f t="shared" si="291"/>
        <v>8597.2056451612898</v>
      </c>
      <c r="HM228" s="64">
        <f t="shared" si="291"/>
        <v>10669.320388349515</v>
      </c>
      <c r="HN228" s="64">
        <f t="shared" si="291"/>
        <v>10425.531531531531</v>
      </c>
      <c r="HO228" s="64">
        <f t="shared" si="291"/>
        <v>9024.8997461928939</v>
      </c>
      <c r="HP228" s="64">
        <f t="shared" si="291"/>
        <v>10605.289115646259</v>
      </c>
      <c r="HQ228" s="64">
        <f t="shared" si="291"/>
        <v>8409.7255717255721</v>
      </c>
      <c r="HR228" s="64">
        <f t="shared" si="291"/>
        <v>8075.333333333333</v>
      </c>
      <c r="HS228" s="64">
        <f t="shared" si="291"/>
        <v>9299.8089005235597</v>
      </c>
      <c r="HT228" s="64">
        <f t="shared" si="291"/>
        <v>10073.697074010328</v>
      </c>
      <c r="HU228" s="64">
        <f t="shared" si="291"/>
        <v>10114.308290155441</v>
      </c>
      <c r="HV228" s="64">
        <f t="shared" si="291"/>
        <v>10904.503205128205</v>
      </c>
      <c r="HW228" s="64">
        <f t="shared" si="291"/>
        <v>10512.758389261746</v>
      </c>
      <c r="HX228" s="64">
        <f t="shared" si="291"/>
        <v>8290.6738816738816</v>
      </c>
      <c r="HY228" s="64">
        <f t="shared" si="291"/>
        <v>15115.428571428571</v>
      </c>
      <c r="HZ228" s="64">
        <f t="shared" si="291"/>
        <v>13325.253968253968</v>
      </c>
      <c r="IA228" s="64">
        <f t="shared" si="291"/>
        <v>10915.277611940299</v>
      </c>
      <c r="IB228" s="64">
        <f t="shared" si="291"/>
        <v>12636.5</v>
      </c>
      <c r="IC228" s="64">
        <f t="shared" si="291"/>
        <v>10916.727272727272</v>
      </c>
      <c r="ID228" s="64">
        <f t="shared" si="291"/>
        <v>9288.0344827586214</v>
      </c>
      <c r="IE228" s="64">
        <f t="shared" si="291"/>
        <v>7505.5082987551868</v>
      </c>
      <c r="IF228" s="64">
        <f t="shared" si="291"/>
        <v>10581.207865168539</v>
      </c>
      <c r="IG228" s="64">
        <f t="shared" si="291"/>
        <v>8231.2156862745105</v>
      </c>
      <c r="IH228" s="64">
        <f t="shared" si="291"/>
        <v>8015.1681304893355</v>
      </c>
      <c r="II228" s="64">
        <f t="shared" si="291"/>
        <v>14262.981481481482</v>
      </c>
      <c r="IJ228" s="64">
        <f t="shared" si="291"/>
        <v>7119.8674033149173</v>
      </c>
      <c r="IK228" s="64">
        <f t="shared" si="291"/>
        <v>11623.359477124182</v>
      </c>
      <c r="IL228" s="64">
        <f t="shared" si="291"/>
        <v>8174.7314285714283</v>
      </c>
      <c r="IM228" s="64">
        <f t="shared" si="291"/>
        <v>10740.166666666666</v>
      </c>
      <c r="IN228" s="64">
        <f t="shared" si="291"/>
        <v>8522.7709251101314</v>
      </c>
      <c r="IO228" s="64">
        <f t="shared" si="291"/>
        <v>9754.818181818182</v>
      </c>
      <c r="IP228" s="64">
        <f t="shared" si="291"/>
        <v>7787.8407494145204</v>
      </c>
      <c r="IQ228" s="64">
        <f t="shared" si="291"/>
        <v>8496.2035398230091</v>
      </c>
      <c r="IR228" s="64">
        <f t="shared" si="291"/>
        <v>9671.25</v>
      </c>
      <c r="IS228" s="64">
        <f t="shared" si="291"/>
        <v>8434.900709219859</v>
      </c>
      <c r="IT228" s="64">
        <f t="shared" si="291"/>
        <v>8406.9550561797751</v>
      </c>
      <c r="IU228" s="64">
        <f t="shared" si="291"/>
        <v>8495.7056737588646</v>
      </c>
      <c r="IV228" s="64">
        <f t="shared" si="291"/>
        <v>12090.087719298246</v>
      </c>
      <c r="IW228" s="64">
        <f t="shared" si="291"/>
        <v>9667.2933333333331</v>
      </c>
      <c r="IX228" s="64">
        <f t="shared" si="291"/>
        <v>7571.0793650793648</v>
      </c>
      <c r="IY228" s="64">
        <f t="shared" ref="IY228:LJ228" si="292">IY60/IY9</f>
        <v>5788</v>
      </c>
      <c r="IZ228" s="64">
        <f t="shared" si="292"/>
        <v>16908.771844660194</v>
      </c>
      <c r="JA228" s="64">
        <f t="shared" si="292"/>
        <v>9044.8262548262555</v>
      </c>
      <c r="JB228" s="64">
        <f t="shared" si="292"/>
        <v>9188.378787878788</v>
      </c>
      <c r="JC228" s="64">
        <f t="shared" si="292"/>
        <v>7551.7373660030626</v>
      </c>
      <c r="JD228" s="64">
        <f t="shared" si="292"/>
        <v>9110.5086206896558</v>
      </c>
      <c r="JE228" s="64">
        <f t="shared" si="292"/>
        <v>9312.3577586206902</v>
      </c>
      <c r="JF228" s="64">
        <f t="shared" si="292"/>
        <v>7848.1535269709548</v>
      </c>
      <c r="JG228" s="64">
        <f t="shared" si="292"/>
        <v>9216.5380281690141</v>
      </c>
      <c r="JH228" s="64">
        <f t="shared" si="292"/>
        <v>9949.3930635838151</v>
      </c>
      <c r="JI228" s="64">
        <f t="shared" si="292"/>
        <v>7052.2052715654954</v>
      </c>
      <c r="JJ228" s="64">
        <f t="shared" si="292"/>
        <v>7186.2107208872458</v>
      </c>
      <c r="JK228" s="64">
        <f t="shared" si="292"/>
        <v>8440.2126772310257</v>
      </c>
      <c r="JL228" s="64">
        <f t="shared" si="292"/>
        <v>10775.858361774744</v>
      </c>
      <c r="JM228" s="64">
        <f t="shared" si="292"/>
        <v>8121.333333333333</v>
      </c>
      <c r="JN228" s="64">
        <f t="shared" si="292"/>
        <v>7176.3781138790036</v>
      </c>
      <c r="JO228" s="64">
        <f t="shared" si="292"/>
        <v>7420.6252158894649</v>
      </c>
      <c r="JP228" s="64">
        <f t="shared" si="292"/>
        <v>9621.7255936675465</v>
      </c>
      <c r="JQ228" s="64">
        <f t="shared" si="292"/>
        <v>7512.1162393162394</v>
      </c>
      <c r="JR228" s="64">
        <f t="shared" si="292"/>
        <v>10071.768707482994</v>
      </c>
      <c r="JS228" s="64">
        <f t="shared" si="292"/>
        <v>7239.1921397379911</v>
      </c>
      <c r="JT228" s="64">
        <f t="shared" si="292"/>
        <v>7497.0529054640074</v>
      </c>
      <c r="JU228" s="64">
        <f t="shared" si="292"/>
        <v>6822.024403771492</v>
      </c>
      <c r="JV228" s="64">
        <f t="shared" si="292"/>
        <v>7463.269163763066</v>
      </c>
      <c r="JW228" s="64">
        <f t="shared" si="292"/>
        <v>7755.0365040365041</v>
      </c>
      <c r="JX228" s="64">
        <f t="shared" si="292"/>
        <v>10256.475</v>
      </c>
      <c r="JY228" s="64">
        <f t="shared" si="292"/>
        <v>7332.3001841620626</v>
      </c>
      <c r="JZ228" s="64">
        <f t="shared" si="292"/>
        <v>19196.333333333332</v>
      </c>
      <c r="KA228" s="64">
        <f t="shared" si="292"/>
        <v>11419.617647058823</v>
      </c>
      <c r="KB228" s="64">
        <f t="shared" si="292"/>
        <v>9109.3061674008804</v>
      </c>
      <c r="KC228" s="64">
        <f t="shared" si="292"/>
        <v>9391.557312252964</v>
      </c>
      <c r="KD228" s="64">
        <f t="shared" si="292"/>
        <v>8980.9907834101377</v>
      </c>
      <c r="KE228" s="64">
        <f t="shared" si="292"/>
        <v>8556.2054507337525</v>
      </c>
      <c r="KF228" s="64">
        <f t="shared" si="292"/>
        <v>10761.539969834088</v>
      </c>
      <c r="KG228" s="64">
        <f t="shared" si="292"/>
        <v>7866.978260869565</v>
      </c>
      <c r="KH228" s="64">
        <f t="shared" si="292"/>
        <v>8093.8565737051795</v>
      </c>
      <c r="KI228" s="64">
        <f t="shared" si="292"/>
        <v>10828.028571428571</v>
      </c>
      <c r="KJ228" s="64">
        <f t="shared" si="292"/>
        <v>9616.61</v>
      </c>
      <c r="KK228" s="64">
        <f t="shared" si="292"/>
        <v>19886.687116564419</v>
      </c>
      <c r="KL228" s="64">
        <f t="shared" si="292"/>
        <v>8621.2837837837833</v>
      </c>
      <c r="KM228" s="64">
        <f t="shared" si="292"/>
        <v>7793.2710843373497</v>
      </c>
      <c r="KN228" s="64">
        <f t="shared" si="292"/>
        <v>9739.9256198347102</v>
      </c>
      <c r="KO228" s="64">
        <f t="shared" si="292"/>
        <v>15764.58798657718</v>
      </c>
      <c r="KP228" s="64">
        <f t="shared" si="292"/>
        <v>7677.0735294117649</v>
      </c>
      <c r="KQ228" s="64">
        <f t="shared" si="292"/>
        <v>8882.8392434988182</v>
      </c>
      <c r="KR228" s="64">
        <f t="shared" si="292"/>
        <v>9303.045454545454</v>
      </c>
      <c r="KS228" s="64">
        <f t="shared" si="292"/>
        <v>7160.9897959183672</v>
      </c>
      <c r="KT228" s="64">
        <f t="shared" si="292"/>
        <v>7653</v>
      </c>
      <c r="KU228" s="64">
        <f t="shared" si="292"/>
        <v>10201.868421052632</v>
      </c>
      <c r="KV228" s="64">
        <f t="shared" si="292"/>
        <v>7854.1385767790262</v>
      </c>
      <c r="KW228" s="64">
        <f t="shared" si="292"/>
        <v>9138.7821229050278</v>
      </c>
      <c r="KX228" s="64">
        <f t="shared" si="292"/>
        <v>10010.111842105263</v>
      </c>
      <c r="KY228" s="64">
        <f t="shared" si="292"/>
        <v>10840.792899408283</v>
      </c>
      <c r="KZ228" s="64">
        <f t="shared" si="292"/>
        <v>9438.5873015873021</v>
      </c>
      <c r="LA228" s="64">
        <f t="shared" si="292"/>
        <v>9110.0565217391304</v>
      </c>
      <c r="LB228" s="64">
        <f t="shared" si="292"/>
        <v>8471.663551401869</v>
      </c>
      <c r="LC228" s="64">
        <f t="shared" si="292"/>
        <v>9205.8659574468093</v>
      </c>
      <c r="LD228" s="64">
        <f t="shared" si="292"/>
        <v>8695.4654545454541</v>
      </c>
      <c r="LE228" s="64">
        <f t="shared" si="292"/>
        <v>8822.1701112877581</v>
      </c>
      <c r="LF228" s="64">
        <f t="shared" si="292"/>
        <v>9283.531598513011</v>
      </c>
      <c r="LG228" s="64">
        <f t="shared" si="292"/>
        <v>6921.7181467181463</v>
      </c>
      <c r="LH228" s="64">
        <f t="shared" si="292"/>
        <v>8647.3633217993083</v>
      </c>
      <c r="LI228" s="64">
        <f t="shared" si="292"/>
        <v>8924.7619047619046</v>
      </c>
      <c r="LJ228" s="64">
        <f t="shared" si="292"/>
        <v>8016.8809121621625</v>
      </c>
      <c r="LK228" s="64">
        <f t="shared" ref="LK228:NV228" si="293">LK60/LK9</f>
        <v>11543.910256410256</v>
      </c>
      <c r="LL228" s="64">
        <f t="shared" si="293"/>
        <v>29675.724137931036</v>
      </c>
      <c r="LM228" s="64">
        <f t="shared" si="293"/>
        <v>10069.331269349845</v>
      </c>
      <c r="LN228" s="64">
        <f t="shared" si="293"/>
        <v>8837.9113924050635</v>
      </c>
      <c r="LO228" s="64">
        <f t="shared" si="293"/>
        <v>8358.8069444444445</v>
      </c>
      <c r="LP228" s="64">
        <f t="shared" si="293"/>
        <v>7950.0443062572876</v>
      </c>
      <c r="LQ228" s="64">
        <f t="shared" si="293"/>
        <v>9249.0753424657541</v>
      </c>
      <c r="LR228" s="64">
        <f t="shared" si="293"/>
        <v>10490.65625</v>
      </c>
      <c r="LS228" s="64">
        <f t="shared" si="293"/>
        <v>8766.108695652174</v>
      </c>
      <c r="LT228" s="64">
        <f t="shared" si="293"/>
        <v>10562.035714285714</v>
      </c>
      <c r="LU228" s="64">
        <f t="shared" si="293"/>
        <v>10375.869047619048</v>
      </c>
      <c r="LV228" s="64">
        <f t="shared" si="293"/>
        <v>8032.0172413793107</v>
      </c>
      <c r="LW228" s="64">
        <f t="shared" si="293"/>
        <v>10517.786666666667</v>
      </c>
      <c r="LX228" s="64">
        <f t="shared" si="293"/>
        <v>8347.3836734693868</v>
      </c>
      <c r="LY228" s="64">
        <f t="shared" si="293"/>
        <v>9216.9647058823521</v>
      </c>
      <c r="LZ228" s="64">
        <f t="shared" si="293"/>
        <v>11325.409600000001</v>
      </c>
      <c r="MA228" s="64">
        <f t="shared" si="293"/>
        <v>9996.9487179487187</v>
      </c>
      <c r="MB228" s="64">
        <f t="shared" si="293"/>
        <v>10172.611111111111</v>
      </c>
      <c r="MC228" s="64">
        <f t="shared" si="293"/>
        <v>8696.3680555555547</v>
      </c>
      <c r="MD228" s="64">
        <f t="shared" si="293"/>
        <v>9429.1566265060246</v>
      </c>
      <c r="ME228" s="64">
        <f t="shared" si="293"/>
        <v>11073.67487684729</v>
      </c>
      <c r="MF228" s="64">
        <f t="shared" si="293"/>
        <v>7681.5691056910573</v>
      </c>
      <c r="MG228" s="64">
        <f t="shared" si="293"/>
        <v>9114.8429752066113</v>
      </c>
      <c r="MH228" s="64">
        <f t="shared" si="293"/>
        <v>6777.3421052631575</v>
      </c>
      <c r="MI228" s="64">
        <f t="shared" si="293"/>
        <v>4538.3823529411766</v>
      </c>
      <c r="MJ228" s="64">
        <f t="shared" si="293"/>
        <v>3039.3288009888752</v>
      </c>
      <c r="MK228" s="64">
        <f t="shared" si="293"/>
        <v>2281.7906976744184</v>
      </c>
      <c r="ML228" s="64">
        <f t="shared" si="293"/>
        <v>8041.9943609022557</v>
      </c>
      <c r="MM228" s="64">
        <f t="shared" si="293"/>
        <v>8343.4444444444453</v>
      </c>
      <c r="MN228" s="64">
        <f t="shared" si="293"/>
        <v>9204.3583333333336</v>
      </c>
      <c r="MO228" s="64">
        <f t="shared" si="293"/>
        <v>8484.2904580916183</v>
      </c>
      <c r="MP228" s="64">
        <f t="shared" si="293"/>
        <v>10471.149122807017</v>
      </c>
      <c r="MQ228" s="64">
        <f t="shared" si="293"/>
        <v>10345.312030075187</v>
      </c>
      <c r="MR228" s="64">
        <f t="shared" si="293"/>
        <v>9498.3539603960398</v>
      </c>
      <c r="MS228" s="64">
        <f t="shared" si="293"/>
        <v>7586.6097122302162</v>
      </c>
      <c r="MT228" s="64">
        <f t="shared" si="293"/>
        <v>7202.5814606741569</v>
      </c>
      <c r="MU228" s="64">
        <f t="shared" si="293"/>
        <v>10306.219999999999</v>
      </c>
      <c r="MV228" s="64">
        <f t="shared" si="293"/>
        <v>7181.0330578512394</v>
      </c>
      <c r="MW228" s="64">
        <f t="shared" si="293"/>
        <v>9545.5897435897441</v>
      </c>
      <c r="MX228" s="64">
        <f t="shared" si="293"/>
        <v>12164.7</v>
      </c>
      <c r="MY228" s="64">
        <f t="shared" si="293"/>
        <v>17378.663299663298</v>
      </c>
      <c r="MZ228" s="64">
        <f t="shared" si="293"/>
        <v>9286.9729448491162</v>
      </c>
      <c r="NA228" s="64">
        <f t="shared" si="293"/>
        <v>10007.549999999999</v>
      </c>
      <c r="NB228" s="64">
        <f t="shared" si="293"/>
        <v>8490.1292517006805</v>
      </c>
      <c r="NC228" s="64">
        <f t="shared" si="293"/>
        <v>8757.9</v>
      </c>
      <c r="ND228" s="64">
        <f t="shared" si="293"/>
        <v>12152.434782608696</v>
      </c>
      <c r="NE228" s="64">
        <f t="shared" si="293"/>
        <v>10046.4</v>
      </c>
      <c r="NF228" s="64">
        <f t="shared" si="293"/>
        <v>9438.301369863013</v>
      </c>
      <c r="NG228" s="64">
        <f t="shared" si="293"/>
        <v>9610.3658536585372</v>
      </c>
      <c r="NH228" s="64">
        <f t="shared" si="293"/>
        <v>7611.4879120879123</v>
      </c>
      <c r="NI228" s="64">
        <f t="shared" si="293"/>
        <v>22732.265625</v>
      </c>
      <c r="NJ228" s="64">
        <f t="shared" si="293"/>
        <v>15353.587209302326</v>
      </c>
      <c r="NK228" s="64">
        <f t="shared" si="293"/>
        <v>16227.381944444445</v>
      </c>
      <c r="NL228" s="64">
        <f t="shared" si="293"/>
        <v>8696.2159624413143</v>
      </c>
      <c r="NM228" s="64">
        <f t="shared" si="293"/>
        <v>10849.286290322581</v>
      </c>
      <c r="NN228" s="64">
        <f t="shared" si="293"/>
        <v>10044.784403669724</v>
      </c>
      <c r="NO228" s="64">
        <f t="shared" si="293"/>
        <v>8671.5320512820508</v>
      </c>
      <c r="NP228" s="64">
        <f t="shared" si="293"/>
        <v>8315.7596491228069</v>
      </c>
      <c r="NQ228" s="64">
        <f t="shared" si="293"/>
        <v>11134.090566037736</v>
      </c>
      <c r="NR228" s="64">
        <f t="shared" si="293"/>
        <v>15860.01923076923</v>
      </c>
      <c r="NS228" s="64">
        <f t="shared" si="293"/>
        <v>8873.8461538461543</v>
      </c>
      <c r="NT228" s="64">
        <f t="shared" si="293"/>
        <v>11972.64705882353</v>
      </c>
      <c r="NU228" s="64">
        <f t="shared" si="293"/>
        <v>8083.8294762484775</v>
      </c>
      <c r="NV228" s="64">
        <f t="shared" si="293"/>
        <v>8754.3886138613852</v>
      </c>
      <c r="NW228" s="64">
        <f t="shared" ref="NW228:OU228" si="294">NW60/NW9</f>
        <v>9109.8773148148157</v>
      </c>
      <c r="NX228" s="64">
        <f t="shared" si="294"/>
        <v>8128.0509915014163</v>
      </c>
      <c r="NY228" s="64">
        <f t="shared" si="294"/>
        <v>12630.428571428571</v>
      </c>
      <c r="NZ228" s="64">
        <f t="shared" si="294"/>
        <v>15727.864864864865</v>
      </c>
      <c r="OA228" s="64">
        <f t="shared" si="294"/>
        <v>7542.1977124183004</v>
      </c>
      <c r="OB228" s="64">
        <f t="shared" si="294"/>
        <v>8117.9779435614664</v>
      </c>
      <c r="OC228" s="64">
        <f t="shared" si="294"/>
        <v>7141.4309462915598</v>
      </c>
      <c r="OD228" s="64">
        <f t="shared" si="294"/>
        <v>14265.484375</v>
      </c>
      <c r="OE228" s="64">
        <f t="shared" si="294"/>
        <v>8746.9462365591389</v>
      </c>
      <c r="OF228" s="64">
        <f t="shared" si="294"/>
        <v>9312.7410562180576</v>
      </c>
      <c r="OG228" s="64">
        <f t="shared" si="294"/>
        <v>9397.4499054820408</v>
      </c>
      <c r="OH228" s="64">
        <f t="shared" si="294"/>
        <v>10138.903703703703</v>
      </c>
      <c r="OI228" s="64">
        <f t="shared" si="294"/>
        <v>10029.913725490196</v>
      </c>
      <c r="OJ228" s="64">
        <f t="shared" si="294"/>
        <v>7596.936758893281</v>
      </c>
      <c r="OK228" s="64">
        <f t="shared" si="294"/>
        <v>11064.224683544304</v>
      </c>
      <c r="OL228" s="64">
        <f t="shared" si="294"/>
        <v>11720.668449197861</v>
      </c>
      <c r="OM228" s="64">
        <f t="shared" si="294"/>
        <v>9490.858181818181</v>
      </c>
      <c r="ON228" s="64">
        <f t="shared" si="294"/>
        <v>7944.2142857142853</v>
      </c>
      <c r="OO228" s="64">
        <f t="shared" si="294"/>
        <v>14038.710583153348</v>
      </c>
      <c r="OP228" s="64">
        <f t="shared" si="294"/>
        <v>22126.3</v>
      </c>
      <c r="OQ228" s="64">
        <f t="shared" si="294"/>
        <v>10519.600431965442</v>
      </c>
      <c r="OR228" s="64">
        <f t="shared" si="294"/>
        <v>9307.9904153354637</v>
      </c>
      <c r="OS228" s="64">
        <f t="shared" si="294"/>
        <v>8551.2174721189585</v>
      </c>
      <c r="OT228" s="64">
        <f t="shared" si="294"/>
        <v>8948.2746666666662</v>
      </c>
      <c r="OU228" s="64">
        <f t="shared" si="294"/>
        <v>8032.4719999999998</v>
      </c>
      <c r="OV228" s="4"/>
      <c r="OW228" s="64">
        <f t="shared" ref="OW228" si="295">OW60/OW9</f>
        <v>8684.4953476657556</v>
      </c>
      <c r="OX228" s="6"/>
      <c r="OY228" s="153"/>
      <c r="OZ228" s="6"/>
      <c r="PA228" s="146"/>
      <c r="PB228" s="146"/>
      <c r="PC228" s="146"/>
      <c r="PD228" s="146"/>
      <c r="PE228" s="146"/>
      <c r="PF228" s="146"/>
      <c r="PG228" s="146"/>
      <c r="PH228" s="146"/>
      <c r="PI228" s="146"/>
      <c r="PJ228" s="146"/>
      <c r="PK228" s="146"/>
      <c r="PL228" s="146"/>
      <c r="PM228" s="146"/>
      <c r="PN228" s="146"/>
      <c r="PO228" s="146"/>
      <c r="PP228" s="146"/>
      <c r="PQ228" s="146"/>
      <c r="PR228" s="146"/>
      <c r="PS228" s="146"/>
      <c r="PT228" s="146"/>
      <c r="PU228" s="146"/>
    </row>
    <row r="229" spans="1:439" ht="17">
      <c r="A229" s="88" t="s">
        <v>1344</v>
      </c>
      <c r="B229" s="144">
        <f>B60/B166</f>
        <v>1.0212640083566538</v>
      </c>
      <c r="C229" s="144">
        <f t="shared" ref="C229:BN229" si="296">C60/C166</f>
        <v>0.91870628744247029</v>
      </c>
      <c r="D229" s="144">
        <f t="shared" si="296"/>
        <v>0.91819982310183823</v>
      </c>
      <c r="E229" s="144">
        <f t="shared" si="296"/>
        <v>0.89704282903177346</v>
      </c>
      <c r="F229" s="144">
        <f t="shared" si="296"/>
        <v>0.88046455216166941</v>
      </c>
      <c r="G229" s="144">
        <f t="shared" si="296"/>
        <v>0.8223703679147556</v>
      </c>
      <c r="H229" s="144">
        <f t="shared" si="296"/>
        <v>0.91213651927208705</v>
      </c>
      <c r="I229" s="144">
        <f t="shared" si="296"/>
        <v>0.81280128687825726</v>
      </c>
      <c r="J229" s="144">
        <f t="shared" si="296"/>
        <v>0.84445157416767969</v>
      </c>
      <c r="K229" s="144">
        <f t="shared" si="296"/>
        <v>0.77783860583652387</v>
      </c>
      <c r="L229" s="144">
        <f t="shared" si="296"/>
        <v>0.82643401806446637</v>
      </c>
      <c r="M229" s="144">
        <f t="shared" si="296"/>
        <v>0.85467032953882371</v>
      </c>
      <c r="N229" s="144">
        <f t="shared" si="296"/>
        <v>0.77419578888191609</v>
      </c>
      <c r="O229" s="144">
        <f t="shared" si="296"/>
        <v>0.34194071128140896</v>
      </c>
      <c r="P229" s="144">
        <f t="shared" si="296"/>
        <v>0.84482610690983095</v>
      </c>
      <c r="Q229" s="144">
        <f t="shared" si="296"/>
        <v>0.94964945120394795</v>
      </c>
      <c r="R229" s="144">
        <f t="shared" si="296"/>
        <v>0.97532381871356599</v>
      </c>
      <c r="S229" s="144">
        <f t="shared" si="296"/>
        <v>0.94498602493883754</v>
      </c>
      <c r="T229" s="144">
        <f t="shared" si="296"/>
        <v>0.82107330278003654</v>
      </c>
      <c r="U229" s="144">
        <f t="shared" si="296"/>
        <v>0.9054456853871099</v>
      </c>
      <c r="V229" s="144">
        <f t="shared" si="296"/>
        <v>0.92858083057673535</v>
      </c>
      <c r="W229" s="144">
        <f t="shared" si="296"/>
        <v>1.1101160294666939</v>
      </c>
      <c r="X229" s="144">
        <f t="shared" si="296"/>
        <v>0.88401381312007588</v>
      </c>
      <c r="Y229" s="144">
        <f t="shared" si="296"/>
        <v>0.87440950483134472</v>
      </c>
      <c r="Z229" s="144">
        <f t="shared" si="296"/>
        <v>0.93373039625049925</v>
      </c>
      <c r="AA229" s="144">
        <f t="shared" si="296"/>
        <v>0.91110611250876505</v>
      </c>
      <c r="AB229" s="144">
        <f t="shared" si="296"/>
        <v>0.92779790741679935</v>
      </c>
      <c r="AC229" s="144">
        <f t="shared" si="296"/>
        <v>0.9933926064277534</v>
      </c>
      <c r="AD229" s="144">
        <f t="shared" si="296"/>
        <v>0.88974700419506814</v>
      </c>
      <c r="AE229" s="144">
        <f t="shared" si="296"/>
        <v>0.98435002403882355</v>
      </c>
      <c r="AF229" s="144">
        <f t="shared" si="296"/>
        <v>0.9499305306362118</v>
      </c>
      <c r="AG229" s="144">
        <f t="shared" si="296"/>
        <v>0.91449484425922956</v>
      </c>
      <c r="AH229" s="144">
        <f t="shared" si="296"/>
        <v>0.96760372755407276</v>
      </c>
      <c r="AI229" s="144">
        <f t="shared" si="296"/>
        <v>0.90061957522449942</v>
      </c>
      <c r="AJ229" s="144">
        <f t="shared" si="296"/>
        <v>0.94508487745824421</v>
      </c>
      <c r="AK229" s="144">
        <f t="shared" si="296"/>
        <v>0.9614157172877279</v>
      </c>
      <c r="AL229" s="144">
        <f t="shared" si="296"/>
        <v>0.96632870042014485</v>
      </c>
      <c r="AM229" s="144">
        <f t="shared" si="296"/>
        <v>0.93534375452308582</v>
      </c>
      <c r="AN229" s="144">
        <f t="shared" si="296"/>
        <v>0.93193855300103201</v>
      </c>
      <c r="AO229" s="144">
        <f t="shared" si="296"/>
        <v>0.97210028806633486</v>
      </c>
      <c r="AP229" s="144">
        <f t="shared" si="296"/>
        <v>0.93224812205330221</v>
      </c>
      <c r="AQ229" s="144">
        <f t="shared" si="296"/>
        <v>0.91058011823273177</v>
      </c>
      <c r="AR229" s="144">
        <f t="shared" si="296"/>
        <v>0.97740876624613504</v>
      </c>
      <c r="AS229" s="144">
        <f t="shared" si="296"/>
        <v>0.97096661232643378</v>
      </c>
      <c r="AT229" s="144">
        <f t="shared" si="296"/>
        <v>0.96143747266568036</v>
      </c>
      <c r="AU229" s="144">
        <f t="shared" si="296"/>
        <v>0.89279534345267741</v>
      </c>
      <c r="AV229" s="144">
        <f t="shared" si="296"/>
        <v>0.97808146893644288</v>
      </c>
      <c r="AW229" s="144">
        <f t="shared" si="296"/>
        <v>1.0177802164814609</v>
      </c>
      <c r="AX229" s="144">
        <f t="shared" si="296"/>
        <v>0.9865373817412767</v>
      </c>
      <c r="AY229" s="144">
        <f t="shared" si="296"/>
        <v>0.99361768276115636</v>
      </c>
      <c r="AZ229" s="144">
        <f t="shared" si="296"/>
        <v>0.97770552470475114</v>
      </c>
      <c r="BA229" s="144">
        <f t="shared" si="296"/>
        <v>0.95341513101524944</v>
      </c>
      <c r="BB229" s="144">
        <f t="shared" si="296"/>
        <v>0.89852779488197754</v>
      </c>
      <c r="BC229" s="144">
        <f t="shared" si="296"/>
        <v>1.2269345404726968</v>
      </c>
      <c r="BD229" s="144">
        <f t="shared" si="296"/>
        <v>0.85275972671459466</v>
      </c>
      <c r="BE229" s="144">
        <f t="shared" si="296"/>
        <v>0.84322708352479614</v>
      </c>
      <c r="BF229" s="144">
        <f t="shared" si="296"/>
        <v>0.90395010063836112</v>
      </c>
      <c r="BG229" s="144">
        <f t="shared" si="296"/>
        <v>0.9231793660812122</v>
      </c>
      <c r="BH229" s="144">
        <f t="shared" si="296"/>
        <v>0.97055247279596901</v>
      </c>
      <c r="BI229" s="144">
        <f t="shared" si="296"/>
        <v>1</v>
      </c>
      <c r="BJ229" s="144">
        <f t="shared" si="296"/>
        <v>0.86416600766827545</v>
      </c>
      <c r="BK229" s="144">
        <f t="shared" si="296"/>
        <v>0.88847258240959059</v>
      </c>
      <c r="BL229" s="144">
        <f t="shared" si="296"/>
        <v>0.99998077830767951</v>
      </c>
      <c r="BM229" s="144">
        <f t="shared" si="296"/>
        <v>0.92035886120029675</v>
      </c>
      <c r="BN229" s="144">
        <f t="shared" si="296"/>
        <v>0.83795981909817019</v>
      </c>
      <c r="BO229" s="144">
        <f t="shared" ref="BO229:DZ229" si="297">BO60/BO166</f>
        <v>0.95111261563874516</v>
      </c>
      <c r="BP229" s="144">
        <f t="shared" si="297"/>
        <v>0.78463162907107464</v>
      </c>
      <c r="BQ229" s="144">
        <f t="shared" si="297"/>
        <v>0.96992217143536053</v>
      </c>
      <c r="BR229" s="144">
        <f t="shared" si="297"/>
        <v>0.99215290368861742</v>
      </c>
      <c r="BS229" s="144">
        <f t="shared" si="297"/>
        <v>0.92854657736800905</v>
      </c>
      <c r="BT229" s="144">
        <f t="shared" si="297"/>
        <v>0.67015751036819282</v>
      </c>
      <c r="BU229" s="144">
        <f t="shared" si="297"/>
        <v>0.98275729412449708</v>
      </c>
      <c r="BV229" s="144">
        <f t="shared" si="297"/>
        <v>0.9516405625491885</v>
      </c>
      <c r="BW229" s="144">
        <f t="shared" si="297"/>
        <v>0.96051430142325256</v>
      </c>
      <c r="BX229" s="144">
        <f t="shared" si="297"/>
        <v>0.85979471851091016</v>
      </c>
      <c r="BY229" s="144">
        <f t="shared" si="297"/>
        <v>0.71844923791813009</v>
      </c>
      <c r="BZ229" s="144">
        <f t="shared" si="297"/>
        <v>0.98212663373287723</v>
      </c>
      <c r="CA229" s="144">
        <f t="shared" si="297"/>
        <v>0.98678000664063814</v>
      </c>
      <c r="CB229" s="144">
        <f t="shared" si="297"/>
        <v>1.1359804357492218</v>
      </c>
      <c r="CC229" s="144">
        <f t="shared" si="297"/>
        <v>0.99922020131953726</v>
      </c>
      <c r="CD229" s="144">
        <f t="shared" si="297"/>
        <v>0.99333551662027186</v>
      </c>
      <c r="CE229" s="144">
        <f t="shared" si="297"/>
        <v>0.91540961889169437</v>
      </c>
      <c r="CF229" s="144">
        <f t="shared" si="297"/>
        <v>0.9172792461573156</v>
      </c>
      <c r="CG229" s="144">
        <f t="shared" si="297"/>
        <v>0.88152394195306794</v>
      </c>
      <c r="CH229" s="144">
        <f t="shared" si="297"/>
        <v>1.0802987670811619</v>
      </c>
      <c r="CI229" s="144">
        <f t="shared" si="297"/>
        <v>0.8676477217618509</v>
      </c>
      <c r="CJ229" s="144">
        <f t="shared" si="297"/>
        <v>1.0595883370839529</v>
      </c>
      <c r="CK229" s="144">
        <f t="shared" si="297"/>
        <v>1.0831338695573336</v>
      </c>
      <c r="CL229" s="144">
        <f t="shared" si="297"/>
        <v>1.1134197643011181</v>
      </c>
      <c r="CM229" s="144">
        <f t="shared" si="297"/>
        <v>1.0209633032828722</v>
      </c>
      <c r="CN229" s="144">
        <f t="shared" si="297"/>
        <v>1.4804760168937603</v>
      </c>
      <c r="CO229" s="144">
        <f t="shared" si="297"/>
        <v>1.1649016139044073</v>
      </c>
      <c r="CP229" s="144">
        <f t="shared" si="297"/>
        <v>0.99050258331552521</v>
      </c>
      <c r="CQ229" s="144">
        <f t="shared" si="297"/>
        <v>0.88675443558643496</v>
      </c>
      <c r="CR229" s="144">
        <f t="shared" si="297"/>
        <v>0.8361942491597798</v>
      </c>
      <c r="CS229" s="144">
        <f t="shared" si="297"/>
        <v>0.89369558136510951</v>
      </c>
      <c r="CT229" s="144">
        <f t="shared" si="297"/>
        <v>1.0629489209289698</v>
      </c>
      <c r="CU229" s="144">
        <f t="shared" si="297"/>
        <v>0.92944500093335591</v>
      </c>
      <c r="CV229" s="144">
        <f t="shared" si="297"/>
        <v>1.0457286417736724</v>
      </c>
      <c r="CW229" s="144">
        <f t="shared" si="297"/>
        <v>1.2264077957647566</v>
      </c>
      <c r="CX229" s="144">
        <f t="shared" si="297"/>
        <v>0.98498743039179015</v>
      </c>
      <c r="CY229" s="144">
        <f t="shared" si="297"/>
        <v>1.2964922411104356</v>
      </c>
      <c r="CZ229" s="144">
        <f t="shared" si="297"/>
        <v>0.89562677575657546</v>
      </c>
      <c r="DA229" s="144">
        <f t="shared" si="297"/>
        <v>1.1395822457906151</v>
      </c>
      <c r="DB229" s="144">
        <f t="shared" si="297"/>
        <v>1.0105063800535834</v>
      </c>
      <c r="DC229" s="144">
        <f t="shared" si="297"/>
        <v>1.0210607418570001</v>
      </c>
      <c r="DD229" s="144">
        <f t="shared" si="297"/>
        <v>0.98767021046325632</v>
      </c>
      <c r="DE229" s="144">
        <f t="shared" si="297"/>
        <v>0.96923471208590117</v>
      </c>
      <c r="DF229" s="144">
        <f t="shared" si="297"/>
        <v>1.1053843299565764</v>
      </c>
      <c r="DG229" s="144">
        <f t="shared" si="297"/>
        <v>0.90546240629210928</v>
      </c>
      <c r="DH229" s="144">
        <f t="shared" si="297"/>
        <v>0.96224192710030765</v>
      </c>
      <c r="DI229" s="144">
        <f t="shared" si="297"/>
        <v>1.0346703180284469</v>
      </c>
      <c r="DJ229" s="144">
        <f t="shared" si="297"/>
        <v>0.97979682933567269</v>
      </c>
      <c r="DK229" s="144">
        <f t="shared" si="297"/>
        <v>0.83889070668421695</v>
      </c>
      <c r="DL229" s="144">
        <f t="shared" si="297"/>
        <v>0.99159556645746183</v>
      </c>
      <c r="DM229" s="144">
        <f t="shared" si="297"/>
        <v>0.95160574830257894</v>
      </c>
      <c r="DN229" s="144">
        <f t="shared" si="297"/>
        <v>1.0229026550177891</v>
      </c>
      <c r="DO229" s="144">
        <f t="shared" si="297"/>
        <v>0.83261523200142773</v>
      </c>
      <c r="DP229" s="144">
        <f t="shared" si="297"/>
        <v>0.82832834496936403</v>
      </c>
      <c r="DQ229" s="144">
        <f t="shared" si="297"/>
        <v>0.88142878538801028</v>
      </c>
      <c r="DR229" s="144">
        <f t="shared" si="297"/>
        <v>0.94053724840271957</v>
      </c>
      <c r="DS229" s="144">
        <f t="shared" si="297"/>
        <v>1.0074576592685163</v>
      </c>
      <c r="DT229" s="144">
        <f t="shared" si="297"/>
        <v>0.81951818823251044</v>
      </c>
      <c r="DU229" s="144">
        <f t="shared" si="297"/>
        <v>0.72249409086261962</v>
      </c>
      <c r="DV229" s="144">
        <f t="shared" si="297"/>
        <v>0.71544485941956282</v>
      </c>
      <c r="DW229" s="144">
        <f t="shared" si="297"/>
        <v>0.85531158620157688</v>
      </c>
      <c r="DX229" s="144">
        <f t="shared" si="297"/>
        <v>0.96188262071508412</v>
      </c>
      <c r="DY229" s="144">
        <f t="shared" si="297"/>
        <v>0.90695803347965076</v>
      </c>
      <c r="DZ229" s="144">
        <f t="shared" si="297"/>
        <v>1.0192277161254832</v>
      </c>
      <c r="EA229" s="144">
        <f t="shared" ref="EA229:GL229" si="298">EA60/EA166</f>
        <v>0.84509482987198781</v>
      </c>
      <c r="EB229" s="144">
        <f t="shared" si="298"/>
        <v>0.93282552077843039</v>
      </c>
      <c r="EC229" s="144">
        <f t="shared" si="298"/>
        <v>0.99494637371273509</v>
      </c>
      <c r="ED229" s="144">
        <f t="shared" si="298"/>
        <v>1.0218302433413098</v>
      </c>
      <c r="EE229" s="144">
        <f t="shared" si="298"/>
        <v>0.95997847093820976</v>
      </c>
      <c r="EF229" s="144">
        <f t="shared" si="298"/>
        <v>0.84673661256557731</v>
      </c>
      <c r="EG229" s="144">
        <f t="shared" si="298"/>
        <v>0.99044107093384604</v>
      </c>
      <c r="EH229" s="144">
        <f t="shared" si="298"/>
        <v>0.94420684548513667</v>
      </c>
      <c r="EI229" s="144">
        <f t="shared" si="298"/>
        <v>0.97518707286632467</v>
      </c>
      <c r="EJ229" s="144">
        <f t="shared" si="298"/>
        <v>1.1573750688097686</v>
      </c>
      <c r="EK229" s="144">
        <f t="shared" si="298"/>
        <v>0.88298277559969529</v>
      </c>
      <c r="EL229" s="144">
        <f t="shared" si="298"/>
        <v>1.0095597310256195</v>
      </c>
      <c r="EM229" s="144">
        <f t="shared" si="298"/>
        <v>0.8122463185029053</v>
      </c>
      <c r="EN229" s="144">
        <f t="shared" si="298"/>
        <v>0.88299774554011179</v>
      </c>
      <c r="EO229" s="144">
        <f t="shared" si="298"/>
        <v>0.94739252571496779</v>
      </c>
      <c r="EP229" s="144">
        <f t="shared" si="298"/>
        <v>0.94551745830257394</v>
      </c>
      <c r="EQ229" s="144">
        <f t="shared" si="298"/>
        <v>0.84846192716377122</v>
      </c>
      <c r="ER229" s="144">
        <f t="shared" si="298"/>
        <v>0.93612014862784099</v>
      </c>
      <c r="ES229" s="144">
        <f t="shared" si="298"/>
        <v>1.055462712564152</v>
      </c>
      <c r="ET229" s="144">
        <f t="shared" si="298"/>
        <v>0.95462310986553456</v>
      </c>
      <c r="EU229" s="144">
        <f t="shared" si="298"/>
        <v>0.86435260833201022</v>
      </c>
      <c r="EV229" s="144">
        <f t="shared" si="298"/>
        <v>0.99056906721652271</v>
      </c>
      <c r="EW229" s="144">
        <f t="shared" si="298"/>
        <v>0.91112172874247566</v>
      </c>
      <c r="EX229" s="144">
        <f t="shared" si="298"/>
        <v>0.85346731876245707</v>
      </c>
      <c r="EY229" s="144">
        <f t="shared" si="298"/>
        <v>0.86561814049996166</v>
      </c>
      <c r="EZ229" s="144">
        <f t="shared" si="298"/>
        <v>0.82950036492607382</v>
      </c>
      <c r="FA229" s="144">
        <f t="shared" si="298"/>
        <v>1.0277114473406681</v>
      </c>
      <c r="FB229" s="144">
        <f t="shared" si="298"/>
        <v>0.94258023964533322</v>
      </c>
      <c r="FC229" s="144">
        <f t="shared" si="298"/>
        <v>0.85460329335796892</v>
      </c>
      <c r="FD229" s="144">
        <f t="shared" si="298"/>
        <v>0.97110652329749103</v>
      </c>
      <c r="FE229" s="144">
        <f t="shared" si="298"/>
        <v>0.9157176937672199</v>
      </c>
      <c r="FF229" s="144">
        <f t="shared" si="298"/>
        <v>1.0061018297135047</v>
      </c>
      <c r="FG229" s="144">
        <f t="shared" si="298"/>
        <v>0.81813569680364229</v>
      </c>
      <c r="FH229" s="144">
        <f t="shared" si="298"/>
        <v>0.98373472600686918</v>
      </c>
      <c r="FI229" s="144">
        <f t="shared" si="298"/>
        <v>1.058610825579265</v>
      </c>
      <c r="FJ229" s="144">
        <f t="shared" si="298"/>
        <v>0.98519679873415889</v>
      </c>
      <c r="FK229" s="144">
        <f t="shared" si="298"/>
        <v>1.0203650735496537</v>
      </c>
      <c r="FL229" s="144">
        <f t="shared" si="298"/>
        <v>0.93488238719504402</v>
      </c>
      <c r="FM229" s="144">
        <f t="shared" si="298"/>
        <v>1.0879609762778397</v>
      </c>
      <c r="FN229" s="144">
        <f t="shared" si="298"/>
        <v>0.81591127615672698</v>
      </c>
      <c r="FO229" s="144">
        <f t="shared" si="298"/>
        <v>0.88446081412433619</v>
      </c>
      <c r="FP229" s="144">
        <f t="shared" si="298"/>
        <v>1.0808837289482442</v>
      </c>
      <c r="FQ229" s="144">
        <f t="shared" si="298"/>
        <v>0.98389595613599778</v>
      </c>
      <c r="FR229" s="144">
        <f t="shared" si="298"/>
        <v>1.0481523776306818</v>
      </c>
      <c r="FS229" s="144">
        <f t="shared" si="298"/>
        <v>0.96398944940542131</v>
      </c>
      <c r="FT229" s="144">
        <f t="shared" si="298"/>
        <v>0.49007767061808027</v>
      </c>
      <c r="FU229" s="144">
        <f t="shared" si="298"/>
        <v>0.88500336449948747</v>
      </c>
      <c r="FV229" s="144">
        <f t="shared" si="298"/>
        <v>0.91956673972136149</v>
      </c>
      <c r="FW229" s="144">
        <f t="shared" si="298"/>
        <v>0.93209006153930629</v>
      </c>
      <c r="FX229" s="144">
        <f t="shared" si="298"/>
        <v>1.0880413609740398</v>
      </c>
      <c r="FY229" s="144">
        <f t="shared" si="298"/>
        <v>1.0041158972850894</v>
      </c>
      <c r="FZ229" s="144">
        <f t="shared" si="298"/>
        <v>1.1583497899207793</v>
      </c>
      <c r="GA229" s="144">
        <f t="shared" si="298"/>
        <v>0.81520433538816939</v>
      </c>
      <c r="GB229" s="144">
        <f t="shared" si="298"/>
        <v>0.86742689645786186</v>
      </c>
      <c r="GC229" s="144">
        <f t="shared" si="298"/>
        <v>0.97979682933567269</v>
      </c>
      <c r="GD229" s="144">
        <f t="shared" si="298"/>
        <v>1.0637623320230101</v>
      </c>
      <c r="GE229" s="144">
        <f t="shared" si="298"/>
        <v>0.96895403276292635</v>
      </c>
      <c r="GF229" s="144">
        <f t="shared" si="298"/>
        <v>0.95896146718358255</v>
      </c>
      <c r="GG229" s="144">
        <f t="shared" si="298"/>
        <v>1.0239765974642552</v>
      </c>
      <c r="GH229" s="144">
        <f t="shared" si="298"/>
        <v>0.90739681452255661</v>
      </c>
      <c r="GI229" s="144">
        <f t="shared" si="298"/>
        <v>0.95792721527043512</v>
      </c>
      <c r="GJ229" s="144">
        <f t="shared" si="298"/>
        <v>1.0396650567468482</v>
      </c>
      <c r="GK229" s="144">
        <f t="shared" si="298"/>
        <v>1.629634707530488</v>
      </c>
      <c r="GL229" s="144">
        <f t="shared" si="298"/>
        <v>0.85868401932857419</v>
      </c>
      <c r="GM229" s="144">
        <f t="shared" ref="GM229:IX229" si="299">GM60/GM166</f>
        <v>0.8022528264620572</v>
      </c>
      <c r="GN229" s="144">
        <f t="shared" si="299"/>
        <v>0.85649315103371015</v>
      </c>
      <c r="GO229" s="144">
        <f t="shared" si="299"/>
        <v>0.80242585869529359</v>
      </c>
      <c r="GP229" s="144">
        <f t="shared" si="299"/>
        <v>0.91341760976526731</v>
      </c>
      <c r="GQ229" s="144">
        <f t="shared" si="299"/>
        <v>0.87651886544439284</v>
      </c>
      <c r="GR229" s="144">
        <f t="shared" si="299"/>
        <v>0.86492681456441622</v>
      </c>
      <c r="GS229" s="144">
        <f t="shared" si="299"/>
        <v>0.80134042096711133</v>
      </c>
      <c r="GT229" s="144">
        <f t="shared" si="299"/>
        <v>0.96362889244755923</v>
      </c>
      <c r="GU229" s="144">
        <f t="shared" si="299"/>
        <v>0.9605625577926038</v>
      </c>
      <c r="GV229" s="144">
        <f t="shared" si="299"/>
        <v>0.99863945944797794</v>
      </c>
      <c r="GW229" s="144">
        <f t="shared" si="299"/>
        <v>0.98922149656666047</v>
      </c>
      <c r="GX229" s="144">
        <f t="shared" si="299"/>
        <v>0.95932669849545882</v>
      </c>
      <c r="GY229" s="144">
        <f t="shared" si="299"/>
        <v>0.95050699029504782</v>
      </c>
      <c r="GZ229" s="144">
        <f t="shared" si="299"/>
        <v>0.98219758936074297</v>
      </c>
      <c r="HA229" s="144">
        <f t="shared" si="299"/>
        <v>0.82135513125019277</v>
      </c>
      <c r="HB229" s="144">
        <f t="shared" si="299"/>
        <v>1.0067615127715859</v>
      </c>
      <c r="HC229" s="144">
        <f t="shared" si="299"/>
        <v>0.82888034932630694</v>
      </c>
      <c r="HD229" s="144">
        <f t="shared" si="299"/>
        <v>1.0968743587812233</v>
      </c>
      <c r="HE229" s="144">
        <f t="shared" si="299"/>
        <v>0.85213213235550755</v>
      </c>
      <c r="HF229" s="144">
        <f t="shared" si="299"/>
        <v>0.84076807993433</v>
      </c>
      <c r="HG229" s="144">
        <f t="shared" si="299"/>
        <v>0.9568193676490836</v>
      </c>
      <c r="HH229" s="144">
        <f t="shared" si="299"/>
        <v>0.97540636167679484</v>
      </c>
      <c r="HI229" s="144">
        <f t="shared" si="299"/>
        <v>0.99800572951938049</v>
      </c>
      <c r="HJ229" s="144">
        <f t="shared" si="299"/>
        <v>0.95205136993395612</v>
      </c>
      <c r="HK229" s="144">
        <f t="shared" si="299"/>
        <v>0.98821060578970343</v>
      </c>
      <c r="HL229" s="144">
        <f t="shared" si="299"/>
        <v>1.0045314722479126</v>
      </c>
      <c r="HM229" s="144">
        <f t="shared" si="299"/>
        <v>1.1196256435779239</v>
      </c>
      <c r="HN229" s="144">
        <f t="shared" si="299"/>
        <v>1.0532603511735517</v>
      </c>
      <c r="HO229" s="144">
        <f t="shared" si="299"/>
        <v>0.94016916279106044</v>
      </c>
      <c r="HP229" s="144">
        <f t="shared" si="299"/>
        <v>1.1207501729855052</v>
      </c>
      <c r="HQ229" s="144">
        <f t="shared" si="299"/>
        <v>0.97112303111302956</v>
      </c>
      <c r="HR229" s="144">
        <f t="shared" si="299"/>
        <v>0.95268098553024594</v>
      </c>
      <c r="HS229" s="144">
        <f t="shared" si="299"/>
        <v>1.1626724276743063</v>
      </c>
      <c r="HT229" s="144">
        <f t="shared" si="299"/>
        <v>1.1316410329982325</v>
      </c>
      <c r="HU229" s="144">
        <f t="shared" si="299"/>
        <v>1.01977475285477</v>
      </c>
      <c r="HV229" s="144">
        <f t="shared" si="299"/>
        <v>1.1502426622354678</v>
      </c>
      <c r="HW229" s="144">
        <f t="shared" si="299"/>
        <v>1.2556089146252214</v>
      </c>
      <c r="HX229" s="144">
        <f t="shared" si="299"/>
        <v>0.97790960445246078</v>
      </c>
      <c r="HY229" s="144">
        <f t="shared" si="299"/>
        <v>1.4885430942614062</v>
      </c>
      <c r="HZ229" s="144">
        <f t="shared" si="299"/>
        <v>1.3694460983825845</v>
      </c>
      <c r="IA229" s="144">
        <f t="shared" si="299"/>
        <v>1.0639749391285727</v>
      </c>
      <c r="IB229" s="144">
        <f t="shared" si="299"/>
        <v>0.9820882012082921</v>
      </c>
      <c r="IC229" s="144">
        <f t="shared" si="299"/>
        <v>1.0202938939891499</v>
      </c>
      <c r="ID229" s="144">
        <f t="shared" si="299"/>
        <v>0.93570291285744889</v>
      </c>
      <c r="IE229" s="144">
        <f t="shared" si="299"/>
        <v>0.96305590968879251</v>
      </c>
      <c r="IF229" s="144">
        <f t="shared" si="299"/>
        <v>0.97138284693404964</v>
      </c>
      <c r="IG229" s="144">
        <f t="shared" si="299"/>
        <v>0.73281312734572746</v>
      </c>
      <c r="IH229" s="144">
        <f t="shared" si="299"/>
        <v>0.89243001339464578</v>
      </c>
      <c r="II229" s="144">
        <f t="shared" si="299"/>
        <v>1.2707679209887623</v>
      </c>
      <c r="IJ229" s="144">
        <f t="shared" si="299"/>
        <v>0.74137850691761742</v>
      </c>
      <c r="IK229" s="144">
        <f t="shared" si="299"/>
        <v>1.1995122020314573</v>
      </c>
      <c r="IL229" s="144">
        <f t="shared" si="299"/>
        <v>0.91733276448907042</v>
      </c>
      <c r="IM229" s="144">
        <f t="shared" si="299"/>
        <v>1.1441477213116078</v>
      </c>
      <c r="IN229" s="144">
        <f t="shared" si="299"/>
        <v>0.99537316673372223</v>
      </c>
      <c r="IO229" s="144">
        <f t="shared" si="299"/>
        <v>1.0468876451686706</v>
      </c>
      <c r="IP229" s="144">
        <f t="shared" si="299"/>
        <v>0.8246467968944512</v>
      </c>
      <c r="IQ229" s="144">
        <f t="shared" si="299"/>
        <v>0.93261965143327863</v>
      </c>
      <c r="IR229" s="144">
        <f t="shared" si="299"/>
        <v>0.97051446534495767</v>
      </c>
      <c r="IS229" s="144">
        <f t="shared" si="299"/>
        <v>0.84272384966293057</v>
      </c>
      <c r="IT229" s="144">
        <f t="shared" si="299"/>
        <v>0.92097220290415216</v>
      </c>
      <c r="IU229" s="144">
        <f t="shared" si="299"/>
        <v>0.90061364406989919</v>
      </c>
      <c r="IV229" s="144">
        <f t="shared" si="299"/>
        <v>1.100332589809627</v>
      </c>
      <c r="IW229" s="144">
        <f t="shared" si="299"/>
        <v>0.96039796311692738</v>
      </c>
      <c r="IX229" s="144">
        <f t="shared" si="299"/>
        <v>0.86017770612305255</v>
      </c>
      <c r="IY229" s="144">
        <f t="shared" ref="IY229:LJ229" si="300">IY60/IY166</f>
        <v>0.55978774231194528</v>
      </c>
      <c r="IZ229" s="144">
        <f t="shared" si="300"/>
        <v>0.97531067805124183</v>
      </c>
      <c r="JA229" s="144">
        <f t="shared" si="300"/>
        <v>0.91834898602175785</v>
      </c>
      <c r="JB229" s="144">
        <f t="shared" si="300"/>
        <v>0.78941096146298628</v>
      </c>
      <c r="JC229" s="144">
        <f t="shared" si="300"/>
        <v>0.80075412039409244</v>
      </c>
      <c r="JD229" s="144">
        <f t="shared" si="300"/>
        <v>0.96860077831282454</v>
      </c>
      <c r="JE229" s="144">
        <f t="shared" si="300"/>
        <v>1.0192524738656781</v>
      </c>
      <c r="JF229" s="144">
        <f t="shared" si="300"/>
        <v>0.9420522047154285</v>
      </c>
      <c r="JG229" s="144">
        <f t="shared" si="300"/>
        <v>0.94675946355512353</v>
      </c>
      <c r="JH229" s="144">
        <f t="shared" si="300"/>
        <v>0.95140036591365096</v>
      </c>
      <c r="JI229" s="144">
        <f t="shared" si="300"/>
        <v>0.81896692135938687</v>
      </c>
      <c r="JJ229" s="144">
        <f t="shared" si="300"/>
        <v>0.8678551884100546</v>
      </c>
      <c r="JK229" s="144">
        <f t="shared" si="300"/>
        <v>0.9032322471231482</v>
      </c>
      <c r="JL229" s="144">
        <f t="shared" si="300"/>
        <v>1.1594441780034652</v>
      </c>
      <c r="JM229" s="144">
        <f t="shared" si="300"/>
        <v>0.93227577819379703</v>
      </c>
      <c r="JN229" s="144">
        <f t="shared" si="300"/>
        <v>0.8511876370764454</v>
      </c>
      <c r="JO229" s="144">
        <f t="shared" si="300"/>
        <v>0.88399465802096178</v>
      </c>
      <c r="JP229" s="144">
        <f t="shared" si="300"/>
        <v>1.0316331837876167</v>
      </c>
      <c r="JQ229" s="144">
        <f t="shared" si="300"/>
        <v>0.84920255882245244</v>
      </c>
      <c r="JR229" s="144">
        <f t="shared" si="300"/>
        <v>1.0003939277024421</v>
      </c>
      <c r="JS229" s="144">
        <f t="shared" si="300"/>
        <v>0.86864021121825563</v>
      </c>
      <c r="JT229" s="144">
        <f t="shared" si="300"/>
        <v>0.89455370793000499</v>
      </c>
      <c r="JU229" s="144">
        <f t="shared" si="300"/>
        <v>0.79529985866419395</v>
      </c>
      <c r="JV229" s="144">
        <f t="shared" si="300"/>
        <v>0.87743181516305058</v>
      </c>
      <c r="JW229" s="144">
        <f t="shared" si="300"/>
        <v>0.8949021628919589</v>
      </c>
      <c r="JX229" s="144">
        <f t="shared" si="300"/>
        <v>0.9729708577608287</v>
      </c>
      <c r="JY229" s="144">
        <f t="shared" si="300"/>
        <v>0.89474339471946107</v>
      </c>
      <c r="JZ229" s="144">
        <f t="shared" si="300"/>
        <v>0.79088749216056986</v>
      </c>
      <c r="KA229" s="144">
        <f t="shared" si="300"/>
        <v>0.90913958457320698</v>
      </c>
      <c r="KB229" s="144">
        <f t="shared" si="300"/>
        <v>0.92776505674215015</v>
      </c>
      <c r="KC229" s="144">
        <f t="shared" si="300"/>
        <v>0.96725703308410305</v>
      </c>
      <c r="KD229" s="144">
        <f t="shared" si="300"/>
        <v>0.97629196659053874</v>
      </c>
      <c r="KE229" s="144">
        <f t="shared" si="300"/>
        <v>0.90923085491506539</v>
      </c>
      <c r="KF229" s="144">
        <f t="shared" si="300"/>
        <v>1.0412422287008283</v>
      </c>
      <c r="KG229" s="144">
        <f t="shared" si="300"/>
        <v>0.82928712853135833</v>
      </c>
      <c r="KH229" s="144">
        <f t="shared" si="300"/>
        <v>0.84075103016478081</v>
      </c>
      <c r="KI229" s="144">
        <f t="shared" si="300"/>
        <v>0.97411859053309746</v>
      </c>
      <c r="KJ229" s="144">
        <f t="shared" si="300"/>
        <v>0.81356458443665747</v>
      </c>
      <c r="KK229" s="144">
        <f t="shared" si="300"/>
        <v>0.99970238967215064</v>
      </c>
      <c r="KL229" s="144">
        <f t="shared" si="300"/>
        <v>0.88971929511388292</v>
      </c>
      <c r="KM229" s="144">
        <f t="shared" si="300"/>
        <v>0.87000172832482281</v>
      </c>
      <c r="KN229" s="144">
        <f t="shared" si="300"/>
        <v>0.73575759656759532</v>
      </c>
      <c r="KO229" s="144">
        <f t="shared" si="300"/>
        <v>1.0067615127715859</v>
      </c>
      <c r="KP229" s="144">
        <f t="shared" si="300"/>
        <v>0.82296588112702784</v>
      </c>
      <c r="KQ229" s="144">
        <f t="shared" si="300"/>
        <v>1.0186038063714229</v>
      </c>
      <c r="KR229" s="144">
        <f t="shared" si="300"/>
        <v>1.0864812927336815</v>
      </c>
      <c r="KS229" s="144">
        <f t="shared" si="300"/>
        <v>0.82096752872252188</v>
      </c>
      <c r="KT229" s="144">
        <f t="shared" si="300"/>
        <v>0.84949953085192098</v>
      </c>
      <c r="KU229" s="144">
        <f t="shared" si="300"/>
        <v>0.99078655475930033</v>
      </c>
      <c r="KV229" s="144">
        <f t="shared" si="300"/>
        <v>0.87763010096038752</v>
      </c>
      <c r="KW229" s="144">
        <f t="shared" si="300"/>
        <v>0.88176948772114416</v>
      </c>
      <c r="KX229" s="144">
        <f t="shared" si="300"/>
        <v>0.94892577229703057</v>
      </c>
      <c r="KY229" s="144">
        <f t="shared" si="300"/>
        <v>0.95344095422469244</v>
      </c>
      <c r="KZ229" s="144">
        <f t="shared" si="300"/>
        <v>1.0797141975196558</v>
      </c>
      <c r="LA229" s="144">
        <f t="shared" si="300"/>
        <v>0.85048720157229363</v>
      </c>
      <c r="LB229" s="144">
        <f t="shared" si="300"/>
        <v>0.95156030168623174</v>
      </c>
      <c r="LC229" s="144">
        <f t="shared" si="300"/>
        <v>0.99284045417601552</v>
      </c>
      <c r="LD229" s="144">
        <f t="shared" si="300"/>
        <v>0.87479835763102154</v>
      </c>
      <c r="LE229" s="144">
        <f t="shared" si="300"/>
        <v>0.92971058927602079</v>
      </c>
      <c r="LF229" s="144">
        <f t="shared" si="300"/>
        <v>0.91200987508239884</v>
      </c>
      <c r="LG229" s="144">
        <f t="shared" si="300"/>
        <v>0.87983811374604981</v>
      </c>
      <c r="LH229" s="144">
        <f t="shared" si="300"/>
        <v>0.83766047890101747</v>
      </c>
      <c r="LI229" s="144">
        <f t="shared" si="300"/>
        <v>0.93970768883652134</v>
      </c>
      <c r="LJ229" s="144">
        <f t="shared" si="300"/>
        <v>0.92851727756639713</v>
      </c>
      <c r="LK229" s="144">
        <f t="shared" ref="LK229:NV229" si="301">LK60/LK166</f>
        <v>1.0215374596824971</v>
      </c>
      <c r="LL229" s="144">
        <f t="shared" si="301"/>
        <v>0.87382616505196931</v>
      </c>
      <c r="LM229" s="144">
        <f t="shared" si="301"/>
        <v>1.0737878924942339</v>
      </c>
      <c r="LN229" s="144">
        <f t="shared" si="301"/>
        <v>0.96725951334666982</v>
      </c>
      <c r="LO229" s="144">
        <f t="shared" si="301"/>
        <v>0.92009634627174175</v>
      </c>
      <c r="LP229" s="144">
        <f t="shared" si="301"/>
        <v>0.89966541386353172</v>
      </c>
      <c r="LQ229" s="144">
        <f t="shared" si="301"/>
        <v>0.92876988104985903</v>
      </c>
      <c r="LR229" s="144">
        <f t="shared" si="301"/>
        <v>0.98623124722480326</v>
      </c>
      <c r="LS229" s="144">
        <f t="shared" si="301"/>
        <v>0.8994514617722924</v>
      </c>
      <c r="LT229" s="144">
        <f t="shared" si="301"/>
        <v>0.93087753425433672</v>
      </c>
      <c r="LU229" s="144">
        <f t="shared" si="301"/>
        <v>1.0152428991852529</v>
      </c>
      <c r="LV229" s="144">
        <f t="shared" si="301"/>
        <v>0.93641417488179002</v>
      </c>
      <c r="LW229" s="144">
        <f t="shared" si="301"/>
        <v>0.97783722339915191</v>
      </c>
      <c r="LX229" s="144">
        <f t="shared" si="301"/>
        <v>0.79549729739822062</v>
      </c>
      <c r="LY229" s="144">
        <f t="shared" si="301"/>
        <v>0.83047219399401018</v>
      </c>
      <c r="LZ229" s="144">
        <f t="shared" si="301"/>
        <v>0.99994349309577457</v>
      </c>
      <c r="MA229" s="144">
        <f t="shared" si="301"/>
        <v>1.2028364753744329</v>
      </c>
      <c r="MB229" s="144">
        <f t="shared" si="301"/>
        <v>0.968090196544933</v>
      </c>
      <c r="MC229" s="144">
        <f t="shared" si="301"/>
        <v>0.8293686536204663</v>
      </c>
      <c r="MD229" s="144">
        <f t="shared" si="301"/>
        <v>0.79562286447410024</v>
      </c>
      <c r="ME229" s="144">
        <f t="shared" si="301"/>
        <v>0.82959436543830412</v>
      </c>
      <c r="MF229" s="144">
        <f t="shared" si="301"/>
        <v>0.88300829146480053</v>
      </c>
      <c r="MG229" s="144">
        <f t="shared" si="301"/>
        <v>0.95953729063062243</v>
      </c>
      <c r="MH229" s="144">
        <f t="shared" si="301"/>
        <v>0.85903315866191243</v>
      </c>
      <c r="MI229" s="144">
        <f t="shared" si="301"/>
        <v>0.58216365701120398</v>
      </c>
      <c r="MJ229" s="144">
        <f t="shared" si="301"/>
        <v>0.41368868005318626</v>
      </c>
      <c r="MK229" s="144">
        <f t="shared" si="301"/>
        <v>0.29373533074675479</v>
      </c>
      <c r="ML229" s="144">
        <f t="shared" si="301"/>
        <v>0.89556208787907898</v>
      </c>
      <c r="MM229" s="144">
        <f t="shared" si="301"/>
        <v>0.99061340302709044</v>
      </c>
      <c r="MN229" s="144">
        <f t="shared" si="301"/>
        <v>0.92613128346797147</v>
      </c>
      <c r="MO229" s="144">
        <f t="shared" si="301"/>
        <v>0.99189356232458326</v>
      </c>
      <c r="MP229" s="144">
        <f t="shared" si="301"/>
        <v>0.94871147857193094</v>
      </c>
      <c r="MQ229" s="144">
        <f t="shared" si="301"/>
        <v>1.0338327828906562</v>
      </c>
      <c r="MR229" s="144">
        <f t="shared" si="301"/>
        <v>0.89007955275841422</v>
      </c>
      <c r="MS229" s="144">
        <f t="shared" si="301"/>
        <v>0.91301562220983656</v>
      </c>
      <c r="MT229" s="144">
        <f t="shared" si="301"/>
        <v>0.87467740518727166</v>
      </c>
      <c r="MU229" s="144">
        <f t="shared" si="301"/>
        <v>0.95155448331768366</v>
      </c>
      <c r="MV229" s="144">
        <f t="shared" si="301"/>
        <v>0.92653056872164252</v>
      </c>
      <c r="MW229" s="144">
        <f t="shared" si="301"/>
        <v>0.89668918357441962</v>
      </c>
      <c r="MX229" s="144">
        <f t="shared" si="301"/>
        <v>1.1454966631735701</v>
      </c>
      <c r="MY229" s="144">
        <f t="shared" si="301"/>
        <v>0.93217546371614413</v>
      </c>
      <c r="MZ229" s="144">
        <f t="shared" si="301"/>
        <v>1.0319432725996207</v>
      </c>
      <c r="NA229" s="144">
        <f t="shared" si="301"/>
        <v>0.88988167574649202</v>
      </c>
      <c r="NB229" s="144">
        <f t="shared" si="301"/>
        <v>0.93789612907589293</v>
      </c>
      <c r="NC229" s="144">
        <f t="shared" si="301"/>
        <v>0.81392517527750718</v>
      </c>
      <c r="ND229" s="144">
        <f t="shared" si="301"/>
        <v>1.0801997263810414</v>
      </c>
      <c r="NE229" s="144">
        <f t="shared" si="301"/>
        <v>0.98113207547169812</v>
      </c>
      <c r="NF229" s="144">
        <f t="shared" si="301"/>
        <v>0.89784450910815761</v>
      </c>
      <c r="NG229" s="144">
        <f t="shared" si="301"/>
        <v>0.97065383711223818</v>
      </c>
      <c r="NH229" s="144">
        <f t="shared" si="301"/>
        <v>0.85089816328115098</v>
      </c>
      <c r="NI229" s="144">
        <f t="shared" si="301"/>
        <v>0.82102620304197271</v>
      </c>
      <c r="NJ229" s="144">
        <f t="shared" si="301"/>
        <v>0.83724651405806094</v>
      </c>
      <c r="NK229" s="144">
        <f t="shared" si="301"/>
        <v>0.99735630962334887</v>
      </c>
      <c r="NL229" s="144">
        <f t="shared" si="301"/>
        <v>0.90445897816263809</v>
      </c>
      <c r="NM229" s="144">
        <f t="shared" si="301"/>
        <v>1.0077666208345146</v>
      </c>
      <c r="NN229" s="144">
        <f t="shared" si="301"/>
        <v>1.1205275748698333</v>
      </c>
      <c r="NO229" s="144">
        <f t="shared" si="301"/>
        <v>0.94344132186216745</v>
      </c>
      <c r="NP229" s="144">
        <f t="shared" si="301"/>
        <v>0.78870487373105835</v>
      </c>
      <c r="NQ229" s="144">
        <f t="shared" si="301"/>
        <v>0.97522130211779734</v>
      </c>
      <c r="NR229" s="144">
        <f t="shared" si="301"/>
        <v>1.1945968573646824</v>
      </c>
      <c r="NS229" s="144">
        <f t="shared" si="301"/>
        <v>0.92146049011497788</v>
      </c>
      <c r="NT229" s="144">
        <f t="shared" si="301"/>
        <v>0.99047771990846345</v>
      </c>
      <c r="NU229" s="144">
        <f t="shared" si="301"/>
        <v>0.86735018862785795</v>
      </c>
      <c r="NV229" s="144">
        <f t="shared" si="301"/>
        <v>0.91654618463488047</v>
      </c>
      <c r="NW229" s="144">
        <f t="shared" ref="NW229:OU229" si="302">NW60/NW166</f>
        <v>0.83889070668421695</v>
      </c>
      <c r="NX229" s="144">
        <f t="shared" si="302"/>
        <v>0.77084596605131395</v>
      </c>
      <c r="NY229" s="144">
        <f t="shared" si="302"/>
        <v>0.95249535403592878</v>
      </c>
      <c r="NZ229" s="144">
        <f t="shared" si="302"/>
        <v>0.94652322916548071</v>
      </c>
      <c r="OA229" s="144">
        <f t="shared" si="302"/>
        <v>0.89537940716109543</v>
      </c>
      <c r="OB229" s="144">
        <f t="shared" si="302"/>
        <v>0.983897175722665</v>
      </c>
      <c r="OC229" s="144">
        <f t="shared" si="302"/>
        <v>0.79762449370059929</v>
      </c>
      <c r="OD229" s="144">
        <f t="shared" si="302"/>
        <v>0.96481099874245735</v>
      </c>
      <c r="OE229" s="144">
        <f t="shared" si="302"/>
        <v>0.99479894682647707</v>
      </c>
      <c r="OF229" s="144">
        <f t="shared" si="302"/>
        <v>0.97245258550530245</v>
      </c>
      <c r="OG229" s="144">
        <f t="shared" si="302"/>
        <v>0.98135887356507445</v>
      </c>
      <c r="OH229" s="144">
        <f t="shared" si="302"/>
        <v>0.93905080368910077</v>
      </c>
      <c r="OI229" s="144">
        <f t="shared" si="302"/>
        <v>1.1116764959450287</v>
      </c>
      <c r="OJ229" s="144">
        <f t="shared" si="302"/>
        <v>1.0127146194676837</v>
      </c>
      <c r="OK229" s="144">
        <f t="shared" si="302"/>
        <v>1.0347656051151464</v>
      </c>
      <c r="OL229" s="144">
        <f t="shared" si="302"/>
        <v>1.0904650695345524</v>
      </c>
      <c r="OM229" s="144">
        <f t="shared" si="302"/>
        <v>0.84401050071110695</v>
      </c>
      <c r="ON229" s="144">
        <f t="shared" si="302"/>
        <v>0.77118400205244131</v>
      </c>
      <c r="OO229" s="144">
        <f t="shared" si="302"/>
        <v>0.91542718704483361</v>
      </c>
      <c r="OP229" s="144">
        <f t="shared" si="302"/>
        <v>0.54168727201508071</v>
      </c>
      <c r="OQ229" s="144">
        <f t="shared" si="302"/>
        <v>0.75756986590418818</v>
      </c>
      <c r="OR229" s="144">
        <f t="shared" si="302"/>
        <v>0.94773935257459774</v>
      </c>
      <c r="OS229" s="144">
        <f t="shared" si="302"/>
        <v>0.87738648942037689</v>
      </c>
      <c r="OT229" s="144">
        <f t="shared" si="302"/>
        <v>0.96350231457420854</v>
      </c>
      <c r="OU229" s="144">
        <f t="shared" si="302"/>
        <v>0.91073506695414208</v>
      </c>
      <c r="OV229" s="4"/>
      <c r="OW229" s="144">
        <f t="shared" ref="OW229" si="303">OW60/OW166</f>
        <v>0.93353176332455567</v>
      </c>
      <c r="OX229" s="6"/>
      <c r="OY229" s="153"/>
      <c r="OZ229" s="6"/>
      <c r="PA229" s="146"/>
      <c r="PB229" s="146"/>
      <c r="PC229" s="146"/>
      <c r="PD229" s="146"/>
      <c r="PE229" s="146"/>
      <c r="PF229" s="146"/>
      <c r="PG229" s="146"/>
      <c r="PH229" s="146"/>
      <c r="PI229" s="146"/>
      <c r="PJ229" s="146"/>
      <c r="PK229" s="146"/>
      <c r="PL229" s="146"/>
      <c r="PM229" s="146"/>
      <c r="PN229" s="146"/>
      <c r="PO229" s="146"/>
      <c r="PP229" s="146"/>
      <c r="PQ229" s="146"/>
      <c r="PR229" s="146"/>
      <c r="PS229" s="146"/>
      <c r="PT229" s="146"/>
      <c r="PU229" s="146"/>
    </row>
    <row r="230" spans="1:439" ht="17">
      <c r="A230" s="88" t="s">
        <v>1318</v>
      </c>
      <c r="B230" s="64">
        <f>B166/B9</f>
        <v>10695.586206896553</v>
      </c>
      <c r="C230" s="64">
        <f t="shared" ref="C230:BN230" si="304">C166/C9</f>
        <v>7827.1012311901504</v>
      </c>
      <c r="D230" s="64">
        <f t="shared" si="304"/>
        <v>11138.808695652175</v>
      </c>
      <c r="E230" s="64">
        <f t="shared" si="304"/>
        <v>8838.7338235294119</v>
      </c>
      <c r="F230" s="64">
        <f t="shared" si="304"/>
        <v>10936.978087649402</v>
      </c>
      <c r="G230" s="64">
        <f t="shared" si="304"/>
        <v>8208.6041864890576</v>
      </c>
      <c r="H230" s="64">
        <f t="shared" si="304"/>
        <v>9027.9213114754093</v>
      </c>
      <c r="I230" s="64">
        <f t="shared" si="304"/>
        <v>10269.24427480916</v>
      </c>
      <c r="J230" s="64">
        <f t="shared" si="304"/>
        <v>11574.006369426752</v>
      </c>
      <c r="K230" s="64">
        <f t="shared" si="304"/>
        <v>9478.2444444444445</v>
      </c>
      <c r="L230" s="64">
        <f t="shared" si="304"/>
        <v>9792.7055555555562</v>
      </c>
      <c r="M230" s="64">
        <f t="shared" si="304"/>
        <v>9347.0738255033557</v>
      </c>
      <c r="N230" s="64">
        <f t="shared" si="304"/>
        <v>12238.08</v>
      </c>
      <c r="O230" s="64">
        <f t="shared" si="304"/>
        <v>63313.9</v>
      </c>
      <c r="P230" s="64">
        <f t="shared" si="304"/>
        <v>91121.818181818177</v>
      </c>
      <c r="Q230" s="64">
        <f t="shared" si="304"/>
        <v>9876.4705882352937</v>
      </c>
      <c r="R230" s="64">
        <f t="shared" si="304"/>
        <v>9091.7697160883272</v>
      </c>
      <c r="S230" s="64">
        <f t="shared" si="304"/>
        <v>7493.5329032258069</v>
      </c>
      <c r="T230" s="64">
        <f t="shared" si="304"/>
        <v>10193.991735537191</v>
      </c>
      <c r="U230" s="64">
        <f t="shared" si="304"/>
        <v>8998.048913043478</v>
      </c>
      <c r="V230" s="64">
        <f t="shared" si="304"/>
        <v>9852.1519434628972</v>
      </c>
      <c r="W230" s="64">
        <f t="shared" si="304"/>
        <v>9118.3012552301261</v>
      </c>
      <c r="X230" s="64">
        <f t="shared" si="304"/>
        <v>9374.6044776119397</v>
      </c>
      <c r="Y230" s="64">
        <f t="shared" si="304"/>
        <v>9196.0249999999996</v>
      </c>
      <c r="Z230" s="64">
        <f t="shared" si="304"/>
        <v>9217.3126252505008</v>
      </c>
      <c r="AA230" s="64">
        <f t="shared" si="304"/>
        <v>9406.3593380614657</v>
      </c>
      <c r="AB230" s="64">
        <f t="shared" si="304"/>
        <v>9110.0684326710816</v>
      </c>
      <c r="AC230" s="64">
        <f t="shared" si="304"/>
        <v>9631.789743589743</v>
      </c>
      <c r="AD230" s="64">
        <f t="shared" si="304"/>
        <v>8973.4407536484432</v>
      </c>
      <c r="AE230" s="64">
        <f t="shared" si="304"/>
        <v>7429.1558289396598</v>
      </c>
      <c r="AF230" s="64">
        <f t="shared" si="304"/>
        <v>11382.244725738397</v>
      </c>
      <c r="AG230" s="64">
        <f t="shared" si="304"/>
        <v>9153.7451737451738</v>
      </c>
      <c r="AH230" s="64">
        <f t="shared" si="304"/>
        <v>8995.9959183673473</v>
      </c>
      <c r="AI230" s="64">
        <f t="shared" si="304"/>
        <v>9293.1561866125758</v>
      </c>
      <c r="AJ230" s="64">
        <f t="shared" si="304"/>
        <v>9490.9279835390953</v>
      </c>
      <c r="AK230" s="64">
        <f t="shared" si="304"/>
        <v>9495.027450980393</v>
      </c>
      <c r="AL230" s="64">
        <f t="shared" si="304"/>
        <v>9381.965571205008</v>
      </c>
      <c r="AM230" s="64">
        <f t="shared" si="304"/>
        <v>8972.7272727272721</v>
      </c>
      <c r="AN230" s="64">
        <f t="shared" si="304"/>
        <v>10370.524752475247</v>
      </c>
      <c r="AO230" s="64">
        <f t="shared" si="304"/>
        <v>8412.7531380753135</v>
      </c>
      <c r="AP230" s="64">
        <f t="shared" si="304"/>
        <v>8826.565573770491</v>
      </c>
      <c r="AQ230" s="64">
        <f t="shared" si="304"/>
        <v>9768.9969604863218</v>
      </c>
      <c r="AR230" s="64">
        <f t="shared" si="304"/>
        <v>9337.4156079854802</v>
      </c>
      <c r="AS230" s="64">
        <f t="shared" si="304"/>
        <v>9190.7773019271954</v>
      </c>
      <c r="AT230" s="64">
        <f t="shared" si="304"/>
        <v>9388.853793103448</v>
      </c>
      <c r="AU230" s="64">
        <f t="shared" si="304"/>
        <v>9755.315217391304</v>
      </c>
      <c r="AV230" s="64">
        <f t="shared" si="304"/>
        <v>8476.568329718004</v>
      </c>
      <c r="AW230" s="64">
        <f t="shared" si="304"/>
        <v>10123.710992907801</v>
      </c>
      <c r="AX230" s="64">
        <f t="shared" si="304"/>
        <v>9626.9271070615032</v>
      </c>
      <c r="AY230" s="64">
        <f t="shared" si="304"/>
        <v>10037.25</v>
      </c>
      <c r="AZ230" s="64">
        <f t="shared" si="304"/>
        <v>8768.8786764705874</v>
      </c>
      <c r="BA230" s="64">
        <f t="shared" si="304"/>
        <v>10007.339597315437</v>
      </c>
      <c r="BB230" s="64">
        <f t="shared" si="304"/>
        <v>12138.602564102564</v>
      </c>
      <c r="BC230" s="64">
        <f t="shared" si="304"/>
        <v>8487.6115702479347</v>
      </c>
      <c r="BD230" s="64">
        <f t="shared" si="304"/>
        <v>8792.2254098360663</v>
      </c>
      <c r="BE230" s="64">
        <f t="shared" si="304"/>
        <v>8571.830935251799</v>
      </c>
      <c r="BF230" s="64">
        <f t="shared" si="304"/>
        <v>8406.3801295896337</v>
      </c>
      <c r="BG230" s="64">
        <f t="shared" si="304"/>
        <v>8230.0820668693013</v>
      </c>
      <c r="BH230" s="64">
        <f t="shared" si="304"/>
        <v>32582.833333333332</v>
      </c>
      <c r="BI230" s="64">
        <f t="shared" si="304"/>
        <v>12477.961904761905</v>
      </c>
      <c r="BJ230" s="64">
        <f t="shared" si="304"/>
        <v>8808.8374933616578</v>
      </c>
      <c r="BK230" s="64">
        <f t="shared" si="304"/>
        <v>9136.3488681757663</v>
      </c>
      <c r="BL230" s="64">
        <f t="shared" si="304"/>
        <v>8287.0973451327427</v>
      </c>
      <c r="BM230" s="64">
        <f t="shared" si="304"/>
        <v>11043.10294117647</v>
      </c>
      <c r="BN230" s="64">
        <f t="shared" si="304"/>
        <v>9358.708646616542</v>
      </c>
      <c r="BO230" s="64">
        <f t="shared" ref="BO230:DZ230" si="305">BO166/BO9</f>
        <v>10421.511269276394</v>
      </c>
      <c r="BP230" s="64">
        <f t="shared" si="305"/>
        <v>16617.126637554586</v>
      </c>
      <c r="BQ230" s="64">
        <f t="shared" si="305"/>
        <v>14399.89156626506</v>
      </c>
      <c r="BR230" s="64">
        <f t="shared" si="305"/>
        <v>11869.196531791908</v>
      </c>
      <c r="BS230" s="64">
        <f t="shared" si="305"/>
        <v>12369.709570957095</v>
      </c>
      <c r="BT230" s="64">
        <f t="shared" si="305"/>
        <v>23211.765625</v>
      </c>
      <c r="BU230" s="64">
        <f t="shared" si="305"/>
        <v>15723.901907356949</v>
      </c>
      <c r="BV230" s="64">
        <f t="shared" si="305"/>
        <v>15974.743421052632</v>
      </c>
      <c r="BW230" s="64">
        <f t="shared" si="305"/>
        <v>13184.915915915915</v>
      </c>
      <c r="BX230" s="64">
        <f t="shared" si="305"/>
        <v>24904.34</v>
      </c>
      <c r="BY230" s="64">
        <f t="shared" si="305"/>
        <v>18987.970873786409</v>
      </c>
      <c r="BZ230" s="64">
        <f t="shared" si="305"/>
        <v>14925.311004784689</v>
      </c>
      <c r="CA230" s="64">
        <f t="shared" si="305"/>
        <v>24114.627986348121</v>
      </c>
      <c r="CB230" s="64">
        <f t="shared" si="305"/>
        <v>10357.236842105263</v>
      </c>
      <c r="CC230" s="64">
        <f t="shared" si="305"/>
        <v>16338.5</v>
      </c>
      <c r="CD230" s="64">
        <f t="shared" si="305"/>
        <v>10079.514563106795</v>
      </c>
      <c r="CE230" s="64">
        <f t="shared" si="305"/>
        <v>10255.720194647201</v>
      </c>
      <c r="CF230" s="64">
        <f t="shared" si="305"/>
        <v>8320.5152487961477</v>
      </c>
      <c r="CG230" s="64">
        <f t="shared" si="305"/>
        <v>11567.797872340425</v>
      </c>
      <c r="CH230" s="64">
        <f t="shared" si="305"/>
        <v>8969.222357229648</v>
      </c>
      <c r="CI230" s="64">
        <f t="shared" si="305"/>
        <v>8587.702290076335</v>
      </c>
      <c r="CJ230" s="64">
        <f t="shared" si="305"/>
        <v>8840.155745489079</v>
      </c>
      <c r="CK230" s="64">
        <f t="shared" si="305"/>
        <v>9026.8766891891901</v>
      </c>
      <c r="CL230" s="64">
        <f t="shared" si="305"/>
        <v>9184.2181818181816</v>
      </c>
      <c r="CM230" s="64">
        <f t="shared" si="305"/>
        <v>9301.4427586206893</v>
      </c>
      <c r="CN230" s="64">
        <f t="shared" si="305"/>
        <v>11896.224299065421</v>
      </c>
      <c r="CO230" s="64">
        <f t="shared" si="305"/>
        <v>9704.8192771084341</v>
      </c>
      <c r="CP230" s="64">
        <f t="shared" si="305"/>
        <v>9244.2872154115594</v>
      </c>
      <c r="CQ230" s="64">
        <f t="shared" si="305"/>
        <v>9035.8983606557376</v>
      </c>
      <c r="CR230" s="64">
        <f t="shared" si="305"/>
        <v>9124.5925925925931</v>
      </c>
      <c r="CS230" s="64">
        <f t="shared" si="305"/>
        <v>8727.0915637860089</v>
      </c>
      <c r="CT230" s="64">
        <f t="shared" si="305"/>
        <v>9349.1438746438744</v>
      </c>
      <c r="CU230" s="64">
        <f t="shared" si="305"/>
        <v>8684.7470198675492</v>
      </c>
      <c r="CV230" s="64">
        <f t="shared" si="305"/>
        <v>8764.3899371069183</v>
      </c>
      <c r="CW230" s="64">
        <f t="shared" si="305"/>
        <v>10129.143149284253</v>
      </c>
      <c r="CX230" s="64">
        <f t="shared" si="305"/>
        <v>9633.962389380531</v>
      </c>
      <c r="CY230" s="64">
        <f t="shared" si="305"/>
        <v>8321.7340823970044</v>
      </c>
      <c r="CZ230" s="64">
        <f t="shared" si="305"/>
        <v>8248.589951377633</v>
      </c>
      <c r="DA230" s="64">
        <f t="shared" si="305"/>
        <v>9030.4385185185183</v>
      </c>
      <c r="DB230" s="64">
        <f t="shared" si="305"/>
        <v>9045.7648725212457</v>
      </c>
      <c r="DC230" s="64">
        <f t="shared" si="305"/>
        <v>8587.2571059431521</v>
      </c>
      <c r="DD230" s="64">
        <f t="shared" si="305"/>
        <v>8931.0240641711225</v>
      </c>
      <c r="DE230" s="64">
        <f t="shared" si="305"/>
        <v>4311.5628227194493</v>
      </c>
      <c r="DF230" s="64">
        <f t="shared" si="305"/>
        <v>11442.737704918032</v>
      </c>
      <c r="DG230" s="64">
        <f t="shared" si="305"/>
        <v>8933.7505617977531</v>
      </c>
      <c r="DH230" s="64">
        <f t="shared" si="305"/>
        <v>10732.358744394618</v>
      </c>
      <c r="DI230" s="64">
        <f t="shared" si="305"/>
        <v>9338.7872340425529</v>
      </c>
      <c r="DJ230" s="64">
        <f t="shared" si="305"/>
        <v>14159.833333333334</v>
      </c>
      <c r="DK230" s="64">
        <f t="shared" si="305"/>
        <v>6061.0788113695089</v>
      </c>
      <c r="DL230" s="64">
        <f t="shared" si="305"/>
        <v>8889.5234899328862</v>
      </c>
      <c r="DM230" s="64">
        <f t="shared" si="305"/>
        <v>9620.01646090535</v>
      </c>
      <c r="DN230" s="64">
        <f t="shared" si="305"/>
        <v>8264.1757188498395</v>
      </c>
      <c r="DO230" s="64">
        <f t="shared" si="305"/>
        <v>9568.9480769230777</v>
      </c>
      <c r="DP230" s="64">
        <f t="shared" si="305"/>
        <v>8823.116236162361</v>
      </c>
      <c r="DQ230" s="64">
        <f t="shared" si="305"/>
        <v>8853.1424050632904</v>
      </c>
      <c r="DR230" s="64">
        <f t="shared" si="305"/>
        <v>9593.2022471910113</v>
      </c>
      <c r="DS230" s="64">
        <f t="shared" si="305"/>
        <v>15254.91489361702</v>
      </c>
      <c r="DT230" s="64">
        <f t="shared" si="305"/>
        <v>8332.8108747044917</v>
      </c>
      <c r="DU230" s="64">
        <f t="shared" si="305"/>
        <v>11861.375565610861</v>
      </c>
      <c r="DV230" s="64">
        <f t="shared" si="305"/>
        <v>11190.886363636364</v>
      </c>
      <c r="DW230" s="64">
        <f t="shared" si="305"/>
        <v>10069.808383233532</v>
      </c>
      <c r="DX230" s="64">
        <f t="shared" si="305"/>
        <v>9815.1882086167807</v>
      </c>
      <c r="DY230" s="64">
        <f t="shared" si="305"/>
        <v>8808.2792452830181</v>
      </c>
      <c r="DZ230" s="64">
        <f t="shared" si="305"/>
        <v>9431.4283819628654</v>
      </c>
      <c r="EA230" s="64">
        <f t="shared" ref="EA230:GL230" si="306">EA166/EA9</f>
        <v>9435.4618181818187</v>
      </c>
      <c r="EB230" s="64">
        <f t="shared" si="306"/>
        <v>12705.053571428571</v>
      </c>
      <c r="EC230" s="64">
        <f t="shared" si="306"/>
        <v>10050.515492957746</v>
      </c>
      <c r="ED230" s="64">
        <f t="shared" si="306"/>
        <v>11045.568627450981</v>
      </c>
      <c r="EE230" s="64">
        <f t="shared" si="306"/>
        <v>10310.005037783376</v>
      </c>
      <c r="EF230" s="64">
        <f t="shared" si="306"/>
        <v>10652.177664974619</v>
      </c>
      <c r="EG230" s="64">
        <f t="shared" si="306"/>
        <v>11412.914285714285</v>
      </c>
      <c r="EH230" s="64">
        <f t="shared" si="306"/>
        <v>9534.9497487437184</v>
      </c>
      <c r="EI230" s="64">
        <f t="shared" si="306"/>
        <v>9594.6399082568805</v>
      </c>
      <c r="EJ230" s="64">
        <f t="shared" si="306"/>
        <v>11934.069444444445</v>
      </c>
      <c r="EK230" s="64">
        <f t="shared" si="306"/>
        <v>11039.794871794871</v>
      </c>
      <c r="EL230" s="64">
        <f t="shared" si="306"/>
        <v>11075.524193548386</v>
      </c>
      <c r="EM230" s="64">
        <f t="shared" si="306"/>
        <v>8170.5890909090913</v>
      </c>
      <c r="EN230" s="64">
        <f t="shared" si="306"/>
        <v>8767.4912959381036</v>
      </c>
      <c r="EO230" s="64">
        <f t="shared" si="306"/>
        <v>8727.34375</v>
      </c>
      <c r="EP230" s="64">
        <f t="shared" si="306"/>
        <v>10153.700854700855</v>
      </c>
      <c r="EQ230" s="64">
        <f t="shared" si="306"/>
        <v>8207.184579439252</v>
      </c>
      <c r="ER230" s="64">
        <f t="shared" si="306"/>
        <v>11130.722543352602</v>
      </c>
      <c r="ES230" s="64">
        <f t="shared" si="306"/>
        <v>9043.4270072992695</v>
      </c>
      <c r="ET230" s="64">
        <f t="shared" si="306"/>
        <v>8630.9622641509432</v>
      </c>
      <c r="EU230" s="64">
        <f t="shared" si="306"/>
        <v>8937.1955307262579</v>
      </c>
      <c r="EV230" s="64">
        <f t="shared" si="306"/>
        <v>9659.9183673469379</v>
      </c>
      <c r="EW230" s="64">
        <f t="shared" si="306"/>
        <v>9077.8157894736851</v>
      </c>
      <c r="EX230" s="64">
        <f t="shared" si="306"/>
        <v>9419.1270718232045</v>
      </c>
      <c r="EY230" s="64">
        <f t="shared" si="306"/>
        <v>11720.503289473685</v>
      </c>
      <c r="EZ230" s="64">
        <f t="shared" si="306"/>
        <v>10461.59375</v>
      </c>
      <c r="FA230" s="64">
        <f t="shared" si="306"/>
        <v>9200.7012987012986</v>
      </c>
      <c r="FB230" s="64">
        <f t="shared" si="306"/>
        <v>11104.768844221106</v>
      </c>
      <c r="FC230" s="64">
        <f t="shared" si="306"/>
        <v>9521.5477528089887</v>
      </c>
      <c r="FD230" s="64">
        <f t="shared" si="306"/>
        <v>9324.866310160427</v>
      </c>
      <c r="FE230" s="64">
        <f t="shared" si="306"/>
        <v>8477.6867088607596</v>
      </c>
      <c r="FF230" s="64">
        <f t="shared" si="306"/>
        <v>7914.1685950413221</v>
      </c>
      <c r="FG230" s="64">
        <f t="shared" si="306"/>
        <v>11999.403508771929</v>
      </c>
      <c r="FH230" s="64">
        <f t="shared" si="306"/>
        <v>10367.178571428571</v>
      </c>
      <c r="FI230" s="64">
        <f t="shared" si="306"/>
        <v>8609.7837837837833</v>
      </c>
      <c r="FJ230" s="64">
        <f t="shared" si="306"/>
        <v>8637.2083333333339</v>
      </c>
      <c r="FK230" s="64">
        <f t="shared" si="306"/>
        <v>8116.8717241379309</v>
      </c>
      <c r="FL230" s="64">
        <f t="shared" si="306"/>
        <v>9154.217741935483</v>
      </c>
      <c r="FM230" s="64">
        <f t="shared" si="306"/>
        <v>9412.4300947867305</v>
      </c>
      <c r="FN230" s="64">
        <f t="shared" si="306"/>
        <v>8561.7855329949234</v>
      </c>
      <c r="FO230" s="64">
        <f t="shared" si="306"/>
        <v>8278.0819081908194</v>
      </c>
      <c r="FP230" s="64">
        <f t="shared" si="306"/>
        <v>13673.533613445377</v>
      </c>
      <c r="FQ230" s="64">
        <f t="shared" si="306"/>
        <v>26833.521367521367</v>
      </c>
      <c r="FR230" s="64">
        <f t="shared" si="306"/>
        <v>11405.585164835165</v>
      </c>
      <c r="FS230" s="64">
        <f t="shared" si="306"/>
        <v>9058.9647887323936</v>
      </c>
      <c r="FT230" s="64">
        <f t="shared" si="306"/>
        <v>7750.9365609348915</v>
      </c>
      <c r="FU230" s="64">
        <f t="shared" si="306"/>
        <v>11259.135593220339</v>
      </c>
      <c r="FV230" s="64">
        <f t="shared" si="306"/>
        <v>7916.3006244424623</v>
      </c>
      <c r="FW230" s="64">
        <f t="shared" si="306"/>
        <v>10949.159509202455</v>
      </c>
      <c r="FX230" s="64">
        <f t="shared" si="306"/>
        <v>9609.4627766599606</v>
      </c>
      <c r="FY230" s="64">
        <f t="shared" si="306"/>
        <v>11467.601063829787</v>
      </c>
      <c r="FZ230" s="64">
        <f t="shared" si="306"/>
        <v>20589.716981132075</v>
      </c>
      <c r="GA230" s="64">
        <f t="shared" si="306"/>
        <v>9761.5249999999996</v>
      </c>
      <c r="GB230" s="64">
        <f t="shared" si="306"/>
        <v>9589.5105740181261</v>
      </c>
      <c r="GC230" s="64">
        <f t="shared" si="306"/>
        <v>10100.020979020979</v>
      </c>
      <c r="GD230" s="64">
        <f t="shared" si="306"/>
        <v>8882.4112734864302</v>
      </c>
      <c r="GE230" s="64">
        <f t="shared" si="306"/>
        <v>9761.1487341772154</v>
      </c>
      <c r="GF230" s="64">
        <f t="shared" si="306"/>
        <v>9897.0880281690133</v>
      </c>
      <c r="GG230" s="64">
        <f t="shared" si="306"/>
        <v>8541.9638554216872</v>
      </c>
      <c r="GH230" s="64">
        <f t="shared" si="306"/>
        <v>10954.339449541285</v>
      </c>
      <c r="GI230" s="64">
        <f t="shared" si="306"/>
        <v>11553.274509803921</v>
      </c>
      <c r="GJ230" s="64">
        <f t="shared" si="306"/>
        <v>9465.539534883721</v>
      </c>
      <c r="GK230" s="64">
        <f t="shared" si="306"/>
        <v>12019.30985915493</v>
      </c>
      <c r="GL230" s="64">
        <f t="shared" si="306"/>
        <v>9008.9350649350654</v>
      </c>
      <c r="GM230" s="64">
        <f t="shared" ref="GM230:IX230" si="307">GM166/GM9</f>
        <v>7738.3421807747491</v>
      </c>
      <c r="GN230" s="64">
        <f t="shared" si="307"/>
        <v>10834.758620689656</v>
      </c>
      <c r="GO230" s="64">
        <f t="shared" si="307"/>
        <v>13878.578313253012</v>
      </c>
      <c r="GP230" s="64">
        <f t="shared" si="307"/>
        <v>13621.133757961783</v>
      </c>
      <c r="GQ230" s="64">
        <f t="shared" si="307"/>
        <v>8918.8293515358364</v>
      </c>
      <c r="GR230" s="64">
        <f t="shared" si="307"/>
        <v>11091.929292929293</v>
      </c>
      <c r="GS230" s="64">
        <f t="shared" si="307"/>
        <v>16848.055045871559</v>
      </c>
      <c r="GT230" s="64">
        <f t="shared" si="307"/>
        <v>8243.2909836065573</v>
      </c>
      <c r="GU230" s="64">
        <f t="shared" si="307"/>
        <v>9720.4307992202721</v>
      </c>
      <c r="GV230" s="64">
        <f t="shared" si="307"/>
        <v>9057.7939841089665</v>
      </c>
      <c r="GW230" s="64">
        <f t="shared" si="307"/>
        <v>9228.070422535211</v>
      </c>
      <c r="GX230" s="64">
        <f t="shared" si="307"/>
        <v>8211.5675105485225</v>
      </c>
      <c r="GY230" s="64">
        <f t="shared" si="307"/>
        <v>8595.3151183970858</v>
      </c>
      <c r="GZ230" s="64">
        <f t="shared" si="307"/>
        <v>8593.4652482269503</v>
      </c>
      <c r="HA230" s="64">
        <f t="shared" si="307"/>
        <v>8631.2566560170399</v>
      </c>
      <c r="HB230" s="64">
        <f t="shared" si="307"/>
        <v>10605.218181818182</v>
      </c>
      <c r="HC230" s="64">
        <f t="shared" si="307"/>
        <v>10205.618181818181</v>
      </c>
      <c r="HD230" s="64">
        <f t="shared" si="307"/>
        <v>10845.323943661971</v>
      </c>
      <c r="HE230" s="64">
        <f t="shared" si="307"/>
        <v>9832.2756680731363</v>
      </c>
      <c r="HF230" s="64">
        <f t="shared" si="307"/>
        <v>9425.0270967741944</v>
      </c>
      <c r="HG230" s="64">
        <f t="shared" si="307"/>
        <v>7746.9754385964916</v>
      </c>
      <c r="HH230" s="64">
        <f t="shared" si="307"/>
        <v>9495.1303630363036</v>
      </c>
      <c r="HI230" s="64">
        <f t="shared" si="307"/>
        <v>9468.629526462395</v>
      </c>
      <c r="HJ230" s="64">
        <f t="shared" si="307"/>
        <v>8887.2133891213398</v>
      </c>
      <c r="HK230" s="64">
        <f t="shared" si="307"/>
        <v>10025.761252446184</v>
      </c>
      <c r="HL230" s="64">
        <f t="shared" si="307"/>
        <v>8558.4233870967746</v>
      </c>
      <c r="HM230" s="64">
        <f t="shared" si="307"/>
        <v>9529.3640776699031</v>
      </c>
      <c r="HN230" s="64">
        <f t="shared" si="307"/>
        <v>9898.3423423423428</v>
      </c>
      <c r="HO230" s="64">
        <f t="shared" si="307"/>
        <v>9599.2296954314716</v>
      </c>
      <c r="HP230" s="64">
        <f t="shared" si="307"/>
        <v>9462.6700680272115</v>
      </c>
      <c r="HQ230" s="64">
        <f t="shared" si="307"/>
        <v>8659.7941787941782</v>
      </c>
      <c r="HR230" s="64">
        <f t="shared" si="307"/>
        <v>8476.4296296296288</v>
      </c>
      <c r="HS230" s="64">
        <f t="shared" si="307"/>
        <v>7998.6492146596856</v>
      </c>
      <c r="HT230" s="64">
        <f t="shared" si="307"/>
        <v>8901.848537005164</v>
      </c>
      <c r="HU230" s="64">
        <f t="shared" si="307"/>
        <v>9918.1787564766837</v>
      </c>
      <c r="HV230" s="64">
        <f t="shared" si="307"/>
        <v>9480.1762820512813</v>
      </c>
      <c r="HW230" s="64">
        <f t="shared" si="307"/>
        <v>8372.6375838926178</v>
      </c>
      <c r="HX230" s="64">
        <f t="shared" si="307"/>
        <v>8477.9552669552668</v>
      </c>
      <c r="HY230" s="64">
        <f t="shared" si="307"/>
        <v>10154.511904761905</v>
      </c>
      <c r="HZ230" s="64">
        <f t="shared" si="307"/>
        <v>9730.3968253968251</v>
      </c>
      <c r="IA230" s="64">
        <f t="shared" si="307"/>
        <v>10258.961194029851</v>
      </c>
      <c r="IB230" s="64">
        <f t="shared" si="307"/>
        <v>12866.970588235294</v>
      </c>
      <c r="IC230" s="64">
        <f t="shared" si="307"/>
        <v>10699.59090909091</v>
      </c>
      <c r="ID230" s="64">
        <f t="shared" si="307"/>
        <v>9926.2643678160912</v>
      </c>
      <c r="IE230" s="64">
        <f t="shared" si="307"/>
        <v>7793.4294605809127</v>
      </c>
      <c r="IF230" s="64">
        <f t="shared" si="307"/>
        <v>10892.932584269663</v>
      </c>
      <c r="IG230" s="64">
        <f t="shared" si="307"/>
        <v>11232.35294117647</v>
      </c>
      <c r="IH230" s="64">
        <f t="shared" si="307"/>
        <v>8981.2848180677538</v>
      </c>
      <c r="II230" s="64">
        <f t="shared" si="307"/>
        <v>11223.907407407407</v>
      </c>
      <c r="IJ230" s="64">
        <f t="shared" si="307"/>
        <v>9603.5524861878457</v>
      </c>
      <c r="IK230" s="64">
        <f t="shared" si="307"/>
        <v>9690.0718954248368</v>
      </c>
      <c r="IL230" s="64">
        <f t="shared" si="307"/>
        <v>8911.4133333333339</v>
      </c>
      <c r="IM230" s="64">
        <f t="shared" si="307"/>
        <v>9387.045454545454</v>
      </c>
      <c r="IN230" s="64">
        <f t="shared" si="307"/>
        <v>8562.3876651982373</v>
      </c>
      <c r="IO230" s="64">
        <f t="shared" si="307"/>
        <v>9317.9227272727276</v>
      </c>
      <c r="IP230" s="64">
        <f t="shared" si="307"/>
        <v>9443.8501170960189</v>
      </c>
      <c r="IQ230" s="64">
        <f t="shared" si="307"/>
        <v>9110.041297935104</v>
      </c>
      <c r="IR230" s="64">
        <f t="shared" si="307"/>
        <v>9965.0755813953492</v>
      </c>
      <c r="IS230" s="64">
        <f t="shared" si="307"/>
        <v>10009.09219858156</v>
      </c>
      <c r="IT230" s="64">
        <f t="shared" si="307"/>
        <v>9128.348314606741</v>
      </c>
      <c r="IU230" s="64">
        <f t="shared" si="307"/>
        <v>9433.2411347517736</v>
      </c>
      <c r="IV230" s="64">
        <f t="shared" si="307"/>
        <v>10987.666666666666</v>
      </c>
      <c r="IW230" s="64">
        <f t="shared" si="307"/>
        <v>10065.924444444445</v>
      </c>
      <c r="IX230" s="64">
        <f t="shared" si="307"/>
        <v>8801.7619047619046</v>
      </c>
      <c r="IY230" s="64">
        <f t="shared" ref="IY230:LJ230" si="308">IY166/IY9</f>
        <v>10339.633333333333</v>
      </c>
      <c r="IZ230" s="64">
        <f t="shared" si="308"/>
        <v>17336.805825242718</v>
      </c>
      <c r="JA230" s="64">
        <f t="shared" si="308"/>
        <v>9849.0077220077219</v>
      </c>
      <c r="JB230" s="64">
        <f t="shared" si="308"/>
        <v>11639.537878787878</v>
      </c>
      <c r="JC230" s="64">
        <f t="shared" si="308"/>
        <v>9430.7817764165393</v>
      </c>
      <c r="JD230" s="64">
        <f t="shared" si="308"/>
        <v>9405.8448275862065</v>
      </c>
      <c r="JE230" s="64">
        <f t="shared" si="308"/>
        <v>9136.4583333333339</v>
      </c>
      <c r="JF230" s="64">
        <f t="shared" si="308"/>
        <v>8330.9114799446743</v>
      </c>
      <c r="JG230" s="64">
        <f t="shared" si="308"/>
        <v>9734.8253521126753</v>
      </c>
      <c r="JH230" s="64">
        <f t="shared" si="308"/>
        <v>10457.630057803468</v>
      </c>
      <c r="JI230" s="64">
        <f t="shared" si="308"/>
        <v>8611.0990415335455</v>
      </c>
      <c r="JJ230" s="64">
        <f t="shared" si="308"/>
        <v>8280.42606284658</v>
      </c>
      <c r="JK230" s="64">
        <f t="shared" si="308"/>
        <v>9344.454545454546</v>
      </c>
      <c r="JL230" s="64">
        <f t="shared" si="308"/>
        <v>9293.9863481228676</v>
      </c>
      <c r="JM230" s="64">
        <f t="shared" si="308"/>
        <v>8711.2992992992986</v>
      </c>
      <c r="JN230" s="64">
        <f t="shared" si="308"/>
        <v>8431.0177935943066</v>
      </c>
      <c r="JO230" s="64">
        <f t="shared" si="308"/>
        <v>8394.4231433506047</v>
      </c>
      <c r="JP230" s="64">
        <f t="shared" si="308"/>
        <v>9326.6926121372035</v>
      </c>
      <c r="JQ230" s="64">
        <f t="shared" si="308"/>
        <v>8846.0829059829066</v>
      </c>
      <c r="JR230" s="64">
        <f t="shared" si="308"/>
        <v>10067.802721088436</v>
      </c>
      <c r="JS230" s="64">
        <f t="shared" si="308"/>
        <v>8333.9362445414845</v>
      </c>
      <c r="JT230" s="64">
        <f t="shared" si="308"/>
        <v>8380.7745013009535</v>
      </c>
      <c r="JU230" s="64">
        <f t="shared" si="308"/>
        <v>8577.9273433166945</v>
      </c>
      <c r="JV230" s="64">
        <f t="shared" si="308"/>
        <v>8505.8109756097565</v>
      </c>
      <c r="JW230" s="64">
        <f t="shared" si="308"/>
        <v>8665.7925587925583</v>
      </c>
      <c r="JX230" s="64">
        <f t="shared" si="308"/>
        <v>10541.4</v>
      </c>
      <c r="JY230" s="64">
        <f t="shared" si="308"/>
        <v>8194.8637200736648</v>
      </c>
      <c r="JZ230" s="64">
        <f t="shared" si="308"/>
        <v>24271.888888888891</v>
      </c>
      <c r="KA230" s="64">
        <f t="shared" si="308"/>
        <v>12560.906862745098</v>
      </c>
      <c r="KB230" s="64">
        <f t="shared" si="308"/>
        <v>9818.5484581497803</v>
      </c>
      <c r="KC230" s="64">
        <f t="shared" si="308"/>
        <v>9709.4743083003959</v>
      </c>
      <c r="KD230" s="64">
        <f t="shared" si="308"/>
        <v>9199.0829493087549</v>
      </c>
      <c r="KE230" s="64">
        <f t="shared" si="308"/>
        <v>9410.3773584905666</v>
      </c>
      <c r="KF230" s="64">
        <f t="shared" si="308"/>
        <v>10335.28959276018</v>
      </c>
      <c r="KG230" s="64">
        <f t="shared" si="308"/>
        <v>9486.434782608696</v>
      </c>
      <c r="KH230" s="64">
        <f t="shared" si="308"/>
        <v>9626.936254980079</v>
      </c>
      <c r="KI230" s="64">
        <f t="shared" si="308"/>
        <v>11115.719047619048</v>
      </c>
      <c r="KJ230" s="64">
        <f t="shared" si="308"/>
        <v>11820.34</v>
      </c>
      <c r="KK230" s="64">
        <f t="shared" si="308"/>
        <v>19892.60736196319</v>
      </c>
      <c r="KL230" s="64">
        <f t="shared" si="308"/>
        <v>9689.8918918918916</v>
      </c>
      <c r="KM230" s="64">
        <f t="shared" si="308"/>
        <v>8957.7650602409631</v>
      </c>
      <c r="KN230" s="64">
        <f t="shared" si="308"/>
        <v>13237.954545454546</v>
      </c>
      <c r="KO230" s="64">
        <f t="shared" si="308"/>
        <v>15658.711409395974</v>
      </c>
      <c r="KP230" s="64">
        <f t="shared" si="308"/>
        <v>9328.5441176470595</v>
      </c>
      <c r="KQ230" s="64">
        <f t="shared" si="308"/>
        <v>8720.6028368794323</v>
      </c>
      <c r="KR230" s="64">
        <f t="shared" si="308"/>
        <v>8562.545454545454</v>
      </c>
      <c r="KS230" s="64">
        <f t="shared" si="308"/>
        <v>8722.6224489795914</v>
      </c>
      <c r="KT230" s="64">
        <f t="shared" si="308"/>
        <v>9008.833698030634</v>
      </c>
      <c r="KU230" s="64">
        <f t="shared" si="308"/>
        <v>10296.736842105263</v>
      </c>
      <c r="KV230" s="64">
        <f t="shared" si="308"/>
        <v>8949.258426966293</v>
      </c>
      <c r="KW230" s="64">
        <f t="shared" si="308"/>
        <v>10364.13966480447</v>
      </c>
      <c r="KX230" s="64">
        <f t="shared" si="308"/>
        <v>10548.888157894737</v>
      </c>
      <c r="KY230" s="64">
        <f t="shared" si="308"/>
        <v>11370.1775147929</v>
      </c>
      <c r="KZ230" s="64">
        <f t="shared" si="308"/>
        <v>8741.7460317460318</v>
      </c>
      <c r="LA230" s="64">
        <f t="shared" si="308"/>
        <v>10711.573913043478</v>
      </c>
      <c r="LB230" s="64">
        <f t="shared" si="308"/>
        <v>8902.9182242990646</v>
      </c>
      <c r="LC230" s="64">
        <f t="shared" si="308"/>
        <v>9272.2510638297881</v>
      </c>
      <c r="LD230" s="64">
        <f t="shared" si="308"/>
        <v>9939.9654545454541</v>
      </c>
      <c r="LE230" s="64">
        <f t="shared" si="308"/>
        <v>9489.1573926868041</v>
      </c>
      <c r="LF230" s="64">
        <f t="shared" si="308"/>
        <v>10179.200743494424</v>
      </c>
      <c r="LG230" s="64">
        <f t="shared" si="308"/>
        <v>7867.0360360360364</v>
      </c>
      <c r="LH230" s="64">
        <f t="shared" si="308"/>
        <v>10323.231833910035</v>
      </c>
      <c r="LI230" s="64">
        <f t="shared" si="308"/>
        <v>9497.3809523809523</v>
      </c>
      <c r="LJ230" s="64">
        <f t="shared" si="308"/>
        <v>8634.0675675675684</v>
      </c>
      <c r="LK230" s="64">
        <f t="shared" ref="LK230:NV230" si="309">LK166/LK9</f>
        <v>11300.525641025641</v>
      </c>
      <c r="LL230" s="64">
        <f t="shared" si="309"/>
        <v>33960.672413793101</v>
      </c>
      <c r="LM230" s="64">
        <f t="shared" si="309"/>
        <v>9377.3931888544885</v>
      </c>
      <c r="LN230" s="64">
        <f t="shared" si="309"/>
        <v>9137.0632911392404</v>
      </c>
      <c r="LO230" s="64">
        <f t="shared" si="309"/>
        <v>9084.7083333333339</v>
      </c>
      <c r="LP230" s="64">
        <f t="shared" si="309"/>
        <v>8836.6677030703468</v>
      </c>
      <c r="LQ230" s="64">
        <f t="shared" si="309"/>
        <v>9958.4143835616433</v>
      </c>
      <c r="LR230" s="64">
        <f t="shared" si="309"/>
        <v>10637.116071428571</v>
      </c>
      <c r="LS230" s="64">
        <f t="shared" si="309"/>
        <v>9746.0608695652172</v>
      </c>
      <c r="LT230" s="64">
        <f t="shared" si="309"/>
        <v>11346.321428571429</v>
      </c>
      <c r="LU230" s="64">
        <f t="shared" si="309"/>
        <v>10220.085317460318</v>
      </c>
      <c r="LV230" s="64">
        <f t="shared" si="309"/>
        <v>8577.4195402298847</v>
      </c>
      <c r="LW230" s="64">
        <f t="shared" si="309"/>
        <v>10756.173333333334</v>
      </c>
      <c r="LX230" s="64">
        <f t="shared" si="309"/>
        <v>10493.289795918367</v>
      </c>
      <c r="LY230" s="64">
        <f t="shared" si="309"/>
        <v>11098.462745098039</v>
      </c>
      <c r="LZ230" s="64">
        <f t="shared" si="309"/>
        <v>11326.0496</v>
      </c>
      <c r="MA230" s="64">
        <f t="shared" si="309"/>
        <v>8311.1452991452988</v>
      </c>
      <c r="MB230" s="64">
        <f t="shared" si="309"/>
        <v>10507.916666666666</v>
      </c>
      <c r="MC230" s="64">
        <f t="shared" si="309"/>
        <v>10485.527777777777</v>
      </c>
      <c r="MD230" s="64">
        <f t="shared" si="309"/>
        <v>11851.289156626506</v>
      </c>
      <c r="ME230" s="64">
        <f t="shared" si="309"/>
        <v>13348.300492610837</v>
      </c>
      <c r="MF230" s="64">
        <f t="shared" si="309"/>
        <v>8699.3170731707323</v>
      </c>
      <c r="MG230" s="64">
        <f t="shared" si="309"/>
        <v>9499.2066115702473</v>
      </c>
      <c r="MH230" s="64">
        <f t="shared" si="309"/>
        <v>7889.5</v>
      </c>
      <c r="MI230" s="64">
        <f t="shared" si="309"/>
        <v>7795.7156862745096</v>
      </c>
      <c r="MJ230" s="64">
        <f t="shared" si="309"/>
        <v>7346.898640296663</v>
      </c>
      <c r="MK230" s="64">
        <f t="shared" si="309"/>
        <v>7768.1860465116279</v>
      </c>
      <c r="ML230" s="64">
        <f t="shared" si="309"/>
        <v>8979.8289473684217</v>
      </c>
      <c r="MM230" s="64">
        <f t="shared" si="309"/>
        <v>8422.5030864197524</v>
      </c>
      <c r="MN230" s="64">
        <f t="shared" si="309"/>
        <v>9938.5027777777777</v>
      </c>
      <c r="MO230" s="64">
        <f t="shared" si="309"/>
        <v>8553.6299259851967</v>
      </c>
      <c r="MP230" s="64">
        <f t="shared" si="309"/>
        <v>11037.232456140351</v>
      </c>
      <c r="MQ230" s="64">
        <f t="shared" si="309"/>
        <v>10006.755639097744</v>
      </c>
      <c r="MR230" s="64">
        <f t="shared" si="309"/>
        <v>10671.35396039604</v>
      </c>
      <c r="MS230" s="64">
        <f t="shared" si="309"/>
        <v>8309.3974820143885</v>
      </c>
      <c r="MT230" s="64">
        <f t="shared" si="309"/>
        <v>8234.5575842696635</v>
      </c>
      <c r="MU230" s="64">
        <f t="shared" si="309"/>
        <v>10830.93</v>
      </c>
      <c r="MV230" s="64">
        <f t="shared" si="309"/>
        <v>7750.454545454545</v>
      </c>
      <c r="MW230" s="64">
        <f t="shared" si="309"/>
        <v>10645.371794871795</v>
      </c>
      <c r="MX230" s="64">
        <f t="shared" si="309"/>
        <v>10619.585714285715</v>
      </c>
      <c r="MY230" s="64">
        <f t="shared" si="309"/>
        <v>18643.124579124578</v>
      </c>
      <c r="MZ230" s="64">
        <f t="shared" si="309"/>
        <v>8999.4994797086365</v>
      </c>
      <c r="NA230" s="64">
        <f t="shared" si="309"/>
        <v>11245.933333333332</v>
      </c>
      <c r="NB230" s="64">
        <f t="shared" si="309"/>
        <v>9052.3129251700684</v>
      </c>
      <c r="NC230" s="64">
        <f t="shared" si="309"/>
        <v>10760.08</v>
      </c>
      <c r="ND230" s="64">
        <f t="shared" si="309"/>
        <v>11250.173913043478</v>
      </c>
      <c r="NE230" s="64">
        <f t="shared" si="309"/>
        <v>10239.6</v>
      </c>
      <c r="NF230" s="64">
        <f t="shared" si="309"/>
        <v>10512.17808219178</v>
      </c>
      <c r="NG230" s="64">
        <f t="shared" si="309"/>
        <v>9900.9198606271784</v>
      </c>
      <c r="NH230" s="64">
        <f t="shared" si="309"/>
        <v>8945.2395604395606</v>
      </c>
      <c r="NI230" s="64">
        <f t="shared" si="309"/>
        <v>27687.625</v>
      </c>
      <c r="NJ230" s="64">
        <f t="shared" si="309"/>
        <v>18338.191860465115</v>
      </c>
      <c r="NK230" s="64">
        <f t="shared" si="309"/>
        <v>16270.395833333334</v>
      </c>
      <c r="NL230" s="64">
        <f t="shared" si="309"/>
        <v>9614.826291079813</v>
      </c>
      <c r="NM230" s="64">
        <f t="shared" si="309"/>
        <v>10765.673387096775</v>
      </c>
      <c r="NN230" s="64">
        <f t="shared" si="309"/>
        <v>8964.3348623853217</v>
      </c>
      <c r="NO230" s="64">
        <f t="shared" si="309"/>
        <v>9191.3846153846152</v>
      </c>
      <c r="NP230" s="64">
        <f t="shared" si="309"/>
        <v>10543.563157894738</v>
      </c>
      <c r="NQ230" s="64">
        <f t="shared" si="309"/>
        <v>11416.988679245283</v>
      </c>
      <c r="NR230" s="64">
        <f t="shared" si="309"/>
        <v>13276.461538461539</v>
      </c>
      <c r="NS230" s="64">
        <f t="shared" si="309"/>
        <v>9630.1971153846152</v>
      </c>
      <c r="NT230" s="64">
        <f t="shared" si="309"/>
        <v>12087.75</v>
      </c>
      <c r="NU230" s="64">
        <f t="shared" si="309"/>
        <v>9320.1449451887947</v>
      </c>
      <c r="NV230" s="64">
        <f t="shared" si="309"/>
        <v>9551.4975247524744</v>
      </c>
      <c r="NW230" s="64">
        <f t="shared" ref="NW230:OW230" si="310">NW166/NW9</f>
        <v>10859.43287037037</v>
      </c>
      <c r="NX230" s="64">
        <f t="shared" si="310"/>
        <v>10544.325779036828</v>
      </c>
      <c r="NY230" s="64">
        <f t="shared" si="310"/>
        <v>13260.357142857143</v>
      </c>
      <c r="NZ230" s="64">
        <f t="shared" si="310"/>
        <v>16616.45945945946</v>
      </c>
      <c r="OA230" s="64">
        <f t="shared" si="310"/>
        <v>8423.4656862745105</v>
      </c>
      <c r="OB230" s="64">
        <f t="shared" si="310"/>
        <v>8250.8397664612385</v>
      </c>
      <c r="OC230" s="64">
        <f t="shared" si="310"/>
        <v>8953.3746803069062</v>
      </c>
      <c r="OD230" s="64">
        <f t="shared" si="310"/>
        <v>14785.78125</v>
      </c>
      <c r="OE230" s="64">
        <f t="shared" si="310"/>
        <v>8792.677419354839</v>
      </c>
      <c r="OF230" s="64">
        <f t="shared" si="310"/>
        <v>9576.5502555366274</v>
      </c>
      <c r="OG230" s="64">
        <f t="shared" si="310"/>
        <v>9575.95652173913</v>
      </c>
      <c r="OH230" s="64">
        <f t="shared" si="310"/>
        <v>10796.970370370371</v>
      </c>
      <c r="OI230" s="64">
        <f t="shared" si="310"/>
        <v>9022.3313725490189</v>
      </c>
      <c r="OJ230" s="64">
        <f t="shared" si="310"/>
        <v>7501.557312252964</v>
      </c>
      <c r="OK230" s="64">
        <f t="shared" si="310"/>
        <v>10692.493670886075</v>
      </c>
      <c r="OL230" s="64">
        <f t="shared" si="310"/>
        <v>10748.320855614973</v>
      </c>
      <c r="OM230" s="64">
        <f t="shared" si="310"/>
        <v>11244.952727272726</v>
      </c>
      <c r="ON230" s="64">
        <f t="shared" si="310"/>
        <v>10301.321428571429</v>
      </c>
      <c r="OO230" s="64">
        <f t="shared" si="310"/>
        <v>15335.693304535636</v>
      </c>
      <c r="OP230" s="64">
        <f t="shared" si="310"/>
        <v>40847</v>
      </c>
      <c r="OQ230" s="64">
        <f t="shared" si="310"/>
        <v>13885.980561555076</v>
      </c>
      <c r="OR230" s="64">
        <f t="shared" si="310"/>
        <v>9821.2555910543124</v>
      </c>
      <c r="OS230" s="64">
        <f t="shared" si="310"/>
        <v>9746.2379182156128</v>
      </c>
      <c r="OT230" s="64">
        <f t="shared" si="310"/>
        <v>9287.2373333333326</v>
      </c>
      <c r="OU230" s="64">
        <f t="shared" si="310"/>
        <v>8819.768</v>
      </c>
      <c r="OV230" s="4"/>
      <c r="OW230" s="64">
        <f t="shared" si="310"/>
        <v>9302.8386272984972</v>
      </c>
      <c r="OX230" s="6"/>
      <c r="OY230" s="153"/>
      <c r="OZ230" s="6"/>
      <c r="PA230" s="146"/>
      <c r="PB230" s="146"/>
      <c r="PC230" s="146"/>
      <c r="PD230" s="146"/>
      <c r="PE230" s="146"/>
      <c r="PF230" s="146"/>
      <c r="PG230" s="146"/>
      <c r="PH230" s="146"/>
      <c r="PI230" s="146"/>
      <c r="PJ230" s="146"/>
      <c r="PK230" s="146"/>
      <c r="PL230" s="146"/>
      <c r="PM230" s="146"/>
      <c r="PN230" s="146"/>
      <c r="PO230" s="146"/>
      <c r="PP230" s="146"/>
      <c r="PQ230" s="146"/>
      <c r="PR230" s="146"/>
      <c r="PS230" s="146"/>
      <c r="PT230" s="146"/>
      <c r="PU230" s="146"/>
    </row>
    <row r="231" spans="1:439" s="157" customFormat="1">
      <c r="MM231" s="158"/>
      <c r="OV231" s="3"/>
      <c r="OW231" s="159"/>
      <c r="OX231" s="161"/>
      <c r="OY231" s="166"/>
      <c r="OZ231" s="16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</row>
    <row r="232" spans="1:439">
      <c r="A232" s="7" t="s">
        <v>73</v>
      </c>
      <c r="B232" s="64">
        <f t="shared" ref="B232:BM232" si="311">B131</f>
        <v>0</v>
      </c>
      <c r="C232" s="64">
        <f t="shared" si="311"/>
        <v>0</v>
      </c>
      <c r="D232" s="64">
        <f t="shared" si="311"/>
        <v>0</v>
      </c>
      <c r="E232" s="64">
        <f t="shared" si="311"/>
        <v>0</v>
      </c>
      <c r="F232" s="64">
        <f t="shared" si="311"/>
        <v>0</v>
      </c>
      <c r="G232" s="64">
        <f t="shared" si="311"/>
        <v>0</v>
      </c>
      <c r="H232" s="64">
        <f t="shared" si="311"/>
        <v>0</v>
      </c>
      <c r="I232" s="64">
        <f t="shared" si="311"/>
        <v>0</v>
      </c>
      <c r="J232" s="64">
        <f t="shared" si="311"/>
        <v>75</v>
      </c>
      <c r="K232" s="64">
        <f t="shared" si="311"/>
        <v>0</v>
      </c>
      <c r="L232" s="64">
        <f t="shared" si="311"/>
        <v>0</v>
      </c>
      <c r="M232" s="64">
        <f t="shared" si="311"/>
        <v>0</v>
      </c>
      <c r="N232" s="64">
        <f t="shared" si="311"/>
        <v>0</v>
      </c>
      <c r="O232" s="64">
        <f t="shared" si="311"/>
        <v>0</v>
      </c>
      <c r="P232" s="64">
        <f t="shared" si="311"/>
        <v>0</v>
      </c>
      <c r="Q232" s="64">
        <f t="shared" si="311"/>
        <v>0</v>
      </c>
      <c r="R232" s="64">
        <f t="shared" si="311"/>
        <v>61686</v>
      </c>
      <c r="S232" s="64">
        <f t="shared" si="311"/>
        <v>0</v>
      </c>
      <c r="T232" s="64">
        <f t="shared" si="311"/>
        <v>0</v>
      </c>
      <c r="U232" s="64">
        <f t="shared" si="311"/>
        <v>0</v>
      </c>
      <c r="V232" s="64">
        <f t="shared" si="311"/>
        <v>0</v>
      </c>
      <c r="W232" s="64">
        <f t="shared" si="311"/>
        <v>12000</v>
      </c>
      <c r="X232" s="64">
        <f t="shared" si="311"/>
        <v>0</v>
      </c>
      <c r="Y232" s="64">
        <f t="shared" si="311"/>
        <v>0</v>
      </c>
      <c r="Z232" s="64">
        <f t="shared" si="311"/>
        <v>0</v>
      </c>
      <c r="AA232" s="64">
        <f t="shared" si="311"/>
        <v>0</v>
      </c>
      <c r="AB232" s="64">
        <f t="shared" si="311"/>
        <v>0</v>
      </c>
      <c r="AC232" s="64">
        <f t="shared" si="311"/>
        <v>0</v>
      </c>
      <c r="AD232" s="64">
        <f t="shared" si="311"/>
        <v>259984</v>
      </c>
      <c r="AE232" s="64">
        <f t="shared" si="311"/>
        <v>1500</v>
      </c>
      <c r="AF232" s="64">
        <f t="shared" si="311"/>
        <v>134951</v>
      </c>
      <c r="AG232" s="64">
        <f t="shared" si="311"/>
        <v>146465</v>
      </c>
      <c r="AH232" s="64">
        <f t="shared" si="311"/>
        <v>176936</v>
      </c>
      <c r="AI232" s="64">
        <f t="shared" si="311"/>
        <v>210705</v>
      </c>
      <c r="AJ232" s="64">
        <f t="shared" si="311"/>
        <v>215194</v>
      </c>
      <c r="AK232" s="64">
        <f t="shared" si="311"/>
        <v>207759</v>
      </c>
      <c r="AL232" s="64">
        <f t="shared" si="311"/>
        <v>269445</v>
      </c>
      <c r="AM232" s="64">
        <f t="shared" si="311"/>
        <v>293527</v>
      </c>
      <c r="AN232" s="64">
        <f t="shared" si="311"/>
        <v>514783</v>
      </c>
      <c r="AO232" s="64">
        <f t="shared" si="311"/>
        <v>136777</v>
      </c>
      <c r="AP232" s="64">
        <f t="shared" si="311"/>
        <v>188250</v>
      </c>
      <c r="AQ232" s="64">
        <f t="shared" si="311"/>
        <v>332621</v>
      </c>
      <c r="AR232" s="64">
        <f t="shared" si="311"/>
        <v>11910</v>
      </c>
      <c r="AS232" s="64">
        <f t="shared" si="311"/>
        <v>25400</v>
      </c>
      <c r="AT232" s="64">
        <f t="shared" si="311"/>
        <v>14280</v>
      </c>
      <c r="AU232" s="64">
        <f t="shared" si="311"/>
        <v>7175</v>
      </c>
      <c r="AV232" s="64">
        <f t="shared" si="311"/>
        <v>14825</v>
      </c>
      <c r="AW232" s="64">
        <f t="shared" si="311"/>
        <v>17550</v>
      </c>
      <c r="AX232" s="64">
        <f t="shared" si="311"/>
        <v>0</v>
      </c>
      <c r="AY232" s="64">
        <f t="shared" si="311"/>
        <v>28433</v>
      </c>
      <c r="AZ232" s="64">
        <f t="shared" si="311"/>
        <v>10970</v>
      </c>
      <c r="BA232" s="64">
        <f t="shared" si="311"/>
        <v>44535</v>
      </c>
      <c r="BB232" s="64">
        <f t="shared" si="311"/>
        <v>0</v>
      </c>
      <c r="BC232" s="64">
        <f t="shared" si="311"/>
        <v>0</v>
      </c>
      <c r="BD232" s="64">
        <f t="shared" si="311"/>
        <v>0</v>
      </c>
      <c r="BE232" s="64">
        <f t="shared" si="311"/>
        <v>0</v>
      </c>
      <c r="BF232" s="64">
        <f t="shared" si="311"/>
        <v>0</v>
      </c>
      <c r="BG232" s="64">
        <f t="shared" si="311"/>
        <v>0</v>
      </c>
      <c r="BH232" s="64">
        <f t="shared" si="311"/>
        <v>0</v>
      </c>
      <c r="BI232" s="64">
        <f t="shared" si="311"/>
        <v>0</v>
      </c>
      <c r="BJ232" s="64">
        <f t="shared" si="311"/>
        <v>0</v>
      </c>
      <c r="BK232" s="64">
        <f t="shared" si="311"/>
        <v>0</v>
      </c>
      <c r="BL232" s="64">
        <f t="shared" si="311"/>
        <v>0</v>
      </c>
      <c r="BM232" s="64">
        <f t="shared" si="311"/>
        <v>131635</v>
      </c>
      <c r="BN232" s="64">
        <f t="shared" ref="BN232:DY232" si="312">BN131</f>
        <v>0</v>
      </c>
      <c r="BO232" s="64">
        <f t="shared" si="312"/>
        <v>0</v>
      </c>
      <c r="BP232" s="64">
        <f t="shared" si="312"/>
        <v>0</v>
      </c>
      <c r="BQ232" s="64">
        <f t="shared" si="312"/>
        <v>142433</v>
      </c>
      <c r="BR232" s="64">
        <f t="shared" si="312"/>
        <v>1425</v>
      </c>
      <c r="BS232" s="64">
        <f t="shared" si="312"/>
        <v>625</v>
      </c>
      <c r="BT232" s="64">
        <f t="shared" si="312"/>
        <v>0</v>
      </c>
      <c r="BU232" s="64">
        <f t="shared" si="312"/>
        <v>0</v>
      </c>
      <c r="BV232" s="64">
        <f t="shared" si="312"/>
        <v>0</v>
      </c>
      <c r="BW232" s="64">
        <f t="shared" si="312"/>
        <v>371894</v>
      </c>
      <c r="BX232" s="64">
        <f t="shared" si="312"/>
        <v>0</v>
      </c>
      <c r="BY232" s="64">
        <f t="shared" si="312"/>
        <v>0</v>
      </c>
      <c r="BZ232" s="64">
        <f t="shared" si="312"/>
        <v>26775</v>
      </c>
      <c r="CA232" s="64">
        <f t="shared" si="312"/>
        <v>0</v>
      </c>
      <c r="CB232" s="64">
        <f t="shared" si="312"/>
        <v>0</v>
      </c>
      <c r="CC232" s="64">
        <f t="shared" si="312"/>
        <v>6780</v>
      </c>
      <c r="CD232" s="64">
        <f t="shared" si="312"/>
        <v>0</v>
      </c>
      <c r="CE232" s="64">
        <f t="shared" si="312"/>
        <v>110770</v>
      </c>
      <c r="CF232" s="64">
        <f t="shared" si="312"/>
        <v>226983</v>
      </c>
      <c r="CG232" s="64">
        <f t="shared" si="312"/>
        <v>66005</v>
      </c>
      <c r="CH232" s="64">
        <f t="shared" si="312"/>
        <v>0</v>
      </c>
      <c r="CI232" s="64">
        <f t="shared" si="312"/>
        <v>0</v>
      </c>
      <c r="CJ232" s="64">
        <f t="shared" si="312"/>
        <v>0</v>
      </c>
      <c r="CK232" s="64">
        <f t="shared" si="312"/>
        <v>0</v>
      </c>
      <c r="CL232" s="64">
        <f t="shared" si="312"/>
        <v>0</v>
      </c>
      <c r="CM232" s="64">
        <f t="shared" si="312"/>
        <v>0</v>
      </c>
      <c r="CN232" s="64">
        <f t="shared" si="312"/>
        <v>0</v>
      </c>
      <c r="CO232" s="64">
        <f t="shared" si="312"/>
        <v>0</v>
      </c>
      <c r="CP232" s="64">
        <f t="shared" si="312"/>
        <v>0</v>
      </c>
      <c r="CQ232" s="64">
        <f t="shared" si="312"/>
        <v>0</v>
      </c>
      <c r="CR232" s="64">
        <f t="shared" si="312"/>
        <v>0</v>
      </c>
      <c r="CS232" s="64">
        <f t="shared" si="312"/>
        <v>0</v>
      </c>
      <c r="CT232" s="64">
        <f t="shared" si="312"/>
        <v>0</v>
      </c>
      <c r="CU232" s="64">
        <f t="shared" si="312"/>
        <v>0</v>
      </c>
      <c r="CV232" s="64">
        <f t="shared" si="312"/>
        <v>0</v>
      </c>
      <c r="CW232" s="64">
        <f t="shared" si="312"/>
        <v>0</v>
      </c>
      <c r="CX232" s="64">
        <f t="shared" si="312"/>
        <v>0</v>
      </c>
      <c r="CY232" s="64">
        <f t="shared" si="312"/>
        <v>0</v>
      </c>
      <c r="CZ232" s="64">
        <f t="shared" si="312"/>
        <v>0</v>
      </c>
      <c r="DA232" s="64">
        <f t="shared" si="312"/>
        <v>0</v>
      </c>
      <c r="DB232" s="64">
        <f t="shared" si="312"/>
        <v>0</v>
      </c>
      <c r="DC232" s="64">
        <f t="shared" si="312"/>
        <v>0</v>
      </c>
      <c r="DD232" s="64">
        <f t="shared" si="312"/>
        <v>0</v>
      </c>
      <c r="DE232" s="64">
        <f t="shared" si="312"/>
        <v>0</v>
      </c>
      <c r="DF232" s="64">
        <f t="shared" si="312"/>
        <v>0</v>
      </c>
      <c r="DG232" s="64">
        <f t="shared" si="312"/>
        <v>0</v>
      </c>
      <c r="DH232" s="64">
        <f t="shared" si="312"/>
        <v>0</v>
      </c>
      <c r="DI232" s="64">
        <f t="shared" si="312"/>
        <v>69500</v>
      </c>
      <c r="DJ232" s="64">
        <f t="shared" si="312"/>
        <v>0</v>
      </c>
      <c r="DK232" s="64">
        <f t="shared" si="312"/>
        <v>0</v>
      </c>
      <c r="DL232" s="64">
        <f t="shared" si="312"/>
        <v>0</v>
      </c>
      <c r="DM232" s="64">
        <f t="shared" si="312"/>
        <v>0</v>
      </c>
      <c r="DN232" s="64">
        <f t="shared" si="312"/>
        <v>0</v>
      </c>
      <c r="DO232" s="64">
        <f t="shared" si="312"/>
        <v>0</v>
      </c>
      <c r="DP232" s="64">
        <f t="shared" si="312"/>
        <v>0</v>
      </c>
      <c r="DQ232" s="64">
        <f t="shared" si="312"/>
        <v>0</v>
      </c>
      <c r="DR232" s="64">
        <f t="shared" si="312"/>
        <v>0</v>
      </c>
      <c r="DS232" s="64">
        <f t="shared" si="312"/>
        <v>0</v>
      </c>
      <c r="DT232" s="64">
        <f t="shared" si="312"/>
        <v>0</v>
      </c>
      <c r="DU232" s="64">
        <f t="shared" si="312"/>
        <v>6</v>
      </c>
      <c r="DV232" s="64">
        <f t="shared" si="312"/>
        <v>0</v>
      </c>
      <c r="DW232" s="64">
        <f t="shared" si="312"/>
        <v>0</v>
      </c>
      <c r="DX232" s="64">
        <f t="shared" si="312"/>
        <v>0</v>
      </c>
      <c r="DY232" s="64">
        <f t="shared" si="312"/>
        <v>0</v>
      </c>
      <c r="DZ232" s="64">
        <f t="shared" ref="DZ232:GK232" si="313">DZ131</f>
        <v>0</v>
      </c>
      <c r="EA232" s="64">
        <f t="shared" si="313"/>
        <v>0</v>
      </c>
      <c r="EB232" s="64">
        <f t="shared" si="313"/>
        <v>0</v>
      </c>
      <c r="EC232" s="64">
        <f t="shared" si="313"/>
        <v>0</v>
      </c>
      <c r="ED232" s="64">
        <f t="shared" si="313"/>
        <v>0</v>
      </c>
      <c r="EE232" s="64">
        <f t="shared" si="313"/>
        <v>0</v>
      </c>
      <c r="EF232" s="64">
        <f t="shared" si="313"/>
        <v>0</v>
      </c>
      <c r="EG232" s="64">
        <f t="shared" si="313"/>
        <v>12920</v>
      </c>
      <c r="EH232" s="64">
        <f t="shared" si="313"/>
        <v>0</v>
      </c>
      <c r="EI232" s="64">
        <f t="shared" si="313"/>
        <v>0</v>
      </c>
      <c r="EJ232" s="64">
        <f t="shared" si="313"/>
        <v>0</v>
      </c>
      <c r="EK232" s="64">
        <f t="shared" si="313"/>
        <v>0</v>
      </c>
      <c r="EL232" s="64">
        <f t="shared" si="313"/>
        <v>0</v>
      </c>
      <c r="EM232" s="64">
        <f t="shared" si="313"/>
        <v>0</v>
      </c>
      <c r="EN232" s="64">
        <f t="shared" si="313"/>
        <v>0</v>
      </c>
      <c r="EO232" s="64">
        <f t="shared" si="313"/>
        <v>0</v>
      </c>
      <c r="EP232" s="64">
        <f t="shared" si="313"/>
        <v>0</v>
      </c>
      <c r="EQ232" s="64">
        <f t="shared" si="313"/>
        <v>0</v>
      </c>
      <c r="ER232" s="64">
        <f t="shared" si="313"/>
        <v>0</v>
      </c>
      <c r="ES232" s="64">
        <f t="shared" si="313"/>
        <v>0</v>
      </c>
      <c r="ET232" s="64">
        <f t="shared" si="313"/>
        <v>0</v>
      </c>
      <c r="EU232" s="64">
        <f t="shared" si="313"/>
        <v>0</v>
      </c>
      <c r="EV232" s="64">
        <f t="shared" si="313"/>
        <v>0</v>
      </c>
      <c r="EW232" s="64">
        <f t="shared" si="313"/>
        <v>0</v>
      </c>
      <c r="EX232" s="64">
        <f t="shared" si="313"/>
        <v>0</v>
      </c>
      <c r="EY232" s="64">
        <f t="shared" si="313"/>
        <v>0</v>
      </c>
      <c r="EZ232" s="64">
        <f t="shared" si="313"/>
        <v>0</v>
      </c>
      <c r="FA232" s="64">
        <f t="shared" si="313"/>
        <v>0</v>
      </c>
      <c r="FB232" s="64">
        <f t="shared" si="313"/>
        <v>0</v>
      </c>
      <c r="FC232" s="64">
        <f t="shared" si="313"/>
        <v>0</v>
      </c>
      <c r="FD232" s="64">
        <f t="shared" si="313"/>
        <v>0</v>
      </c>
      <c r="FE232" s="64">
        <f t="shared" si="313"/>
        <v>0</v>
      </c>
      <c r="FF232" s="64">
        <f t="shared" si="313"/>
        <v>0</v>
      </c>
      <c r="FG232" s="64">
        <f t="shared" si="313"/>
        <v>0</v>
      </c>
      <c r="FH232" s="64">
        <f t="shared" si="313"/>
        <v>0</v>
      </c>
      <c r="FI232" s="64">
        <f t="shared" si="313"/>
        <v>0</v>
      </c>
      <c r="FJ232" s="64">
        <f t="shared" si="313"/>
        <v>0</v>
      </c>
      <c r="FK232" s="64">
        <f t="shared" si="313"/>
        <v>0</v>
      </c>
      <c r="FL232" s="64">
        <f t="shared" si="313"/>
        <v>0</v>
      </c>
      <c r="FM232" s="64">
        <f t="shared" si="313"/>
        <v>0</v>
      </c>
      <c r="FN232" s="64">
        <f t="shared" si="313"/>
        <v>0</v>
      </c>
      <c r="FO232" s="64">
        <f t="shared" si="313"/>
        <v>0</v>
      </c>
      <c r="FP232" s="64">
        <f t="shared" si="313"/>
        <v>0</v>
      </c>
      <c r="FQ232" s="64">
        <f t="shared" si="313"/>
        <v>0</v>
      </c>
      <c r="FR232" s="64">
        <f t="shared" si="313"/>
        <v>0</v>
      </c>
      <c r="FS232" s="64">
        <f t="shared" si="313"/>
        <v>0</v>
      </c>
      <c r="FT232" s="64">
        <f t="shared" si="313"/>
        <v>0</v>
      </c>
      <c r="FU232" s="64">
        <f t="shared" si="313"/>
        <v>0</v>
      </c>
      <c r="FV232" s="64">
        <f t="shared" si="313"/>
        <v>0</v>
      </c>
      <c r="FW232" s="64">
        <f t="shared" si="313"/>
        <v>0</v>
      </c>
      <c r="FX232" s="64">
        <f t="shared" si="313"/>
        <v>25809</v>
      </c>
      <c r="FY232" s="64">
        <f t="shared" si="313"/>
        <v>0</v>
      </c>
      <c r="FZ232" s="64">
        <f t="shared" si="313"/>
        <v>0</v>
      </c>
      <c r="GA232" s="64">
        <f t="shared" si="313"/>
        <v>0</v>
      </c>
      <c r="GB232" s="64">
        <f t="shared" si="313"/>
        <v>0</v>
      </c>
      <c r="GC232" s="64">
        <f t="shared" si="313"/>
        <v>0</v>
      </c>
      <c r="GD232" s="64">
        <f t="shared" si="313"/>
        <v>0</v>
      </c>
      <c r="GE232" s="64">
        <f t="shared" si="313"/>
        <v>0</v>
      </c>
      <c r="GF232" s="64">
        <f t="shared" si="313"/>
        <v>0</v>
      </c>
      <c r="GG232" s="64">
        <f t="shared" si="313"/>
        <v>0</v>
      </c>
      <c r="GH232" s="64">
        <f t="shared" si="313"/>
        <v>0</v>
      </c>
      <c r="GI232" s="64">
        <f t="shared" si="313"/>
        <v>0</v>
      </c>
      <c r="GJ232" s="64">
        <f t="shared" si="313"/>
        <v>0</v>
      </c>
      <c r="GK232" s="64">
        <f t="shared" si="313"/>
        <v>0</v>
      </c>
      <c r="GL232" s="64">
        <f t="shared" ref="GL232:IW232" si="314">GL131</f>
        <v>0</v>
      </c>
      <c r="GM232" s="64">
        <f t="shared" si="314"/>
        <v>0</v>
      </c>
      <c r="GN232" s="64">
        <f t="shared" si="314"/>
        <v>0</v>
      </c>
      <c r="GO232" s="64">
        <f t="shared" si="314"/>
        <v>0</v>
      </c>
      <c r="GP232" s="64">
        <f t="shared" si="314"/>
        <v>0</v>
      </c>
      <c r="GQ232" s="64">
        <f t="shared" si="314"/>
        <v>0</v>
      </c>
      <c r="GR232" s="64">
        <f t="shared" si="314"/>
        <v>0</v>
      </c>
      <c r="GS232" s="64">
        <f t="shared" si="314"/>
        <v>0</v>
      </c>
      <c r="GT232" s="64">
        <f t="shared" si="314"/>
        <v>0</v>
      </c>
      <c r="GU232" s="64">
        <f t="shared" si="314"/>
        <v>0</v>
      </c>
      <c r="GV232" s="64">
        <f t="shared" si="314"/>
        <v>0</v>
      </c>
      <c r="GW232" s="64">
        <f t="shared" si="314"/>
        <v>0</v>
      </c>
      <c r="GX232" s="64">
        <f t="shared" si="314"/>
        <v>0</v>
      </c>
      <c r="GY232" s="64">
        <f t="shared" si="314"/>
        <v>0</v>
      </c>
      <c r="GZ232" s="64">
        <f t="shared" si="314"/>
        <v>0</v>
      </c>
      <c r="HA232" s="64">
        <f t="shared" si="314"/>
        <v>0</v>
      </c>
      <c r="HB232" s="64">
        <f t="shared" si="314"/>
        <v>808289</v>
      </c>
      <c r="HC232" s="64">
        <f t="shared" si="314"/>
        <v>0</v>
      </c>
      <c r="HD232" s="64">
        <f t="shared" si="314"/>
        <v>0</v>
      </c>
      <c r="HE232" s="64">
        <f t="shared" si="314"/>
        <v>0</v>
      </c>
      <c r="HF232" s="64">
        <f t="shared" si="314"/>
        <v>0</v>
      </c>
      <c r="HG232" s="64">
        <f t="shared" si="314"/>
        <v>0</v>
      </c>
      <c r="HH232" s="64">
        <f t="shared" si="314"/>
        <v>0</v>
      </c>
      <c r="HI232" s="64">
        <f t="shared" si="314"/>
        <v>0</v>
      </c>
      <c r="HJ232" s="64">
        <f t="shared" si="314"/>
        <v>0</v>
      </c>
      <c r="HK232" s="64">
        <f t="shared" si="314"/>
        <v>0</v>
      </c>
      <c r="HL232" s="64">
        <f t="shared" si="314"/>
        <v>0</v>
      </c>
      <c r="HM232" s="64">
        <f t="shared" si="314"/>
        <v>0</v>
      </c>
      <c r="HN232" s="64">
        <f t="shared" si="314"/>
        <v>0</v>
      </c>
      <c r="HO232" s="64">
        <f t="shared" si="314"/>
        <v>0</v>
      </c>
      <c r="HP232" s="64">
        <f t="shared" si="314"/>
        <v>0</v>
      </c>
      <c r="HQ232" s="64">
        <f t="shared" si="314"/>
        <v>0</v>
      </c>
      <c r="HR232" s="64">
        <f t="shared" si="314"/>
        <v>0</v>
      </c>
      <c r="HS232" s="64">
        <f t="shared" si="314"/>
        <v>0</v>
      </c>
      <c r="HT232" s="64">
        <f t="shared" si="314"/>
        <v>0</v>
      </c>
      <c r="HU232" s="64">
        <f t="shared" si="314"/>
        <v>0</v>
      </c>
      <c r="HV232" s="64">
        <f t="shared" si="314"/>
        <v>0</v>
      </c>
      <c r="HW232" s="64">
        <f t="shared" si="314"/>
        <v>0</v>
      </c>
      <c r="HX232" s="64">
        <f t="shared" si="314"/>
        <v>0</v>
      </c>
      <c r="HY232" s="64">
        <f t="shared" si="314"/>
        <v>0</v>
      </c>
      <c r="HZ232" s="64">
        <f t="shared" si="314"/>
        <v>0</v>
      </c>
      <c r="IA232" s="64">
        <f t="shared" si="314"/>
        <v>0</v>
      </c>
      <c r="IB232" s="64">
        <f t="shared" si="314"/>
        <v>0</v>
      </c>
      <c r="IC232" s="64">
        <f t="shared" si="314"/>
        <v>0</v>
      </c>
      <c r="ID232" s="64">
        <f t="shared" si="314"/>
        <v>0</v>
      </c>
      <c r="IE232" s="64">
        <f t="shared" si="314"/>
        <v>0</v>
      </c>
      <c r="IF232" s="64">
        <f t="shared" si="314"/>
        <v>0</v>
      </c>
      <c r="IG232" s="64">
        <f t="shared" si="314"/>
        <v>0</v>
      </c>
      <c r="IH232" s="64">
        <f t="shared" si="314"/>
        <v>0</v>
      </c>
      <c r="II232" s="64">
        <f t="shared" si="314"/>
        <v>0</v>
      </c>
      <c r="IJ232" s="64">
        <f t="shared" si="314"/>
        <v>0</v>
      </c>
      <c r="IK232" s="64">
        <f t="shared" si="314"/>
        <v>0</v>
      </c>
      <c r="IL232" s="64">
        <f t="shared" si="314"/>
        <v>5000</v>
      </c>
      <c r="IM232" s="64">
        <f t="shared" si="314"/>
        <v>0</v>
      </c>
      <c r="IN232" s="64">
        <f t="shared" si="314"/>
        <v>0</v>
      </c>
      <c r="IO232" s="64">
        <f t="shared" si="314"/>
        <v>0</v>
      </c>
      <c r="IP232" s="64">
        <f t="shared" si="314"/>
        <v>0</v>
      </c>
      <c r="IQ232" s="64">
        <f t="shared" si="314"/>
        <v>93750</v>
      </c>
      <c r="IR232" s="64">
        <f t="shared" si="314"/>
        <v>0</v>
      </c>
      <c r="IS232" s="64">
        <f t="shared" si="314"/>
        <v>0</v>
      </c>
      <c r="IT232" s="64">
        <f t="shared" si="314"/>
        <v>0</v>
      </c>
      <c r="IU232" s="64">
        <f t="shared" si="314"/>
        <v>0</v>
      </c>
      <c r="IV232" s="64">
        <f t="shared" si="314"/>
        <v>0</v>
      </c>
      <c r="IW232" s="64">
        <f t="shared" si="314"/>
        <v>0</v>
      </c>
      <c r="IX232" s="64">
        <f t="shared" ref="IX232:LI232" si="315">IX131</f>
        <v>0</v>
      </c>
      <c r="IY232" s="64">
        <f t="shared" si="315"/>
        <v>0</v>
      </c>
      <c r="IZ232" s="64">
        <f t="shared" si="315"/>
        <v>1078012</v>
      </c>
      <c r="JA232" s="64">
        <f t="shared" si="315"/>
        <v>0</v>
      </c>
      <c r="JB232" s="64">
        <f t="shared" si="315"/>
        <v>0</v>
      </c>
      <c r="JC232" s="64">
        <f t="shared" si="315"/>
        <v>168841</v>
      </c>
      <c r="JD232" s="64">
        <f t="shared" si="315"/>
        <v>0</v>
      </c>
      <c r="JE232" s="64">
        <f t="shared" si="315"/>
        <v>0</v>
      </c>
      <c r="JF232" s="64">
        <f t="shared" si="315"/>
        <v>0</v>
      </c>
      <c r="JG232" s="64">
        <f t="shared" si="315"/>
        <v>0</v>
      </c>
      <c r="JH232" s="64">
        <f t="shared" si="315"/>
        <v>0</v>
      </c>
      <c r="JI232" s="64">
        <f t="shared" si="315"/>
        <v>0</v>
      </c>
      <c r="JJ232" s="64">
        <f t="shared" si="315"/>
        <v>0</v>
      </c>
      <c r="JK232" s="64">
        <f t="shared" si="315"/>
        <v>0</v>
      </c>
      <c r="JL232" s="64">
        <f t="shared" si="315"/>
        <v>0</v>
      </c>
      <c r="JM232" s="64">
        <f t="shared" si="315"/>
        <v>0</v>
      </c>
      <c r="JN232" s="64">
        <f t="shared" si="315"/>
        <v>0</v>
      </c>
      <c r="JO232" s="64">
        <f t="shared" si="315"/>
        <v>0</v>
      </c>
      <c r="JP232" s="64">
        <f t="shared" si="315"/>
        <v>0</v>
      </c>
      <c r="JQ232" s="64">
        <f t="shared" si="315"/>
        <v>0</v>
      </c>
      <c r="JR232" s="64">
        <f t="shared" si="315"/>
        <v>0</v>
      </c>
      <c r="JS232" s="64">
        <f t="shared" si="315"/>
        <v>0</v>
      </c>
      <c r="JT232" s="64">
        <f t="shared" si="315"/>
        <v>0</v>
      </c>
      <c r="JU232" s="64">
        <f t="shared" si="315"/>
        <v>0</v>
      </c>
      <c r="JV232" s="64">
        <f t="shared" si="315"/>
        <v>0</v>
      </c>
      <c r="JW232" s="64">
        <f t="shared" si="315"/>
        <v>685505</v>
      </c>
      <c r="JX232" s="64">
        <f t="shared" si="315"/>
        <v>0</v>
      </c>
      <c r="JY232" s="64">
        <f t="shared" si="315"/>
        <v>0</v>
      </c>
      <c r="JZ232" s="64">
        <f t="shared" si="315"/>
        <v>0</v>
      </c>
      <c r="KA232" s="64">
        <f t="shared" si="315"/>
        <v>0</v>
      </c>
      <c r="KB232" s="64">
        <f t="shared" si="315"/>
        <v>0</v>
      </c>
      <c r="KC232" s="64">
        <f t="shared" si="315"/>
        <v>0</v>
      </c>
      <c r="KD232" s="64">
        <f t="shared" si="315"/>
        <v>9514</v>
      </c>
      <c r="KE232" s="64">
        <f t="shared" si="315"/>
        <v>0</v>
      </c>
      <c r="KF232" s="64">
        <f t="shared" si="315"/>
        <v>0</v>
      </c>
      <c r="KG232" s="64">
        <f t="shared" si="315"/>
        <v>0</v>
      </c>
      <c r="KH232" s="64">
        <f t="shared" si="315"/>
        <v>0</v>
      </c>
      <c r="KI232" s="64">
        <f t="shared" si="315"/>
        <v>0</v>
      </c>
      <c r="KJ232" s="64">
        <f t="shared" si="315"/>
        <v>0</v>
      </c>
      <c r="KK232" s="64">
        <f t="shared" si="315"/>
        <v>0</v>
      </c>
      <c r="KL232" s="64">
        <f t="shared" si="315"/>
        <v>0</v>
      </c>
      <c r="KM232" s="64">
        <f t="shared" si="315"/>
        <v>0</v>
      </c>
      <c r="KN232" s="64">
        <f t="shared" si="315"/>
        <v>0</v>
      </c>
      <c r="KO232" s="64">
        <f t="shared" si="315"/>
        <v>808289</v>
      </c>
      <c r="KP232" s="64">
        <f t="shared" si="315"/>
        <v>0</v>
      </c>
      <c r="KQ232" s="64">
        <f t="shared" si="315"/>
        <v>69660</v>
      </c>
      <c r="KR232" s="64">
        <f t="shared" si="315"/>
        <v>0</v>
      </c>
      <c r="KS232" s="64">
        <f t="shared" si="315"/>
        <v>0</v>
      </c>
      <c r="KT232" s="64">
        <f t="shared" si="315"/>
        <v>0</v>
      </c>
      <c r="KU232" s="64">
        <f t="shared" si="315"/>
        <v>0</v>
      </c>
      <c r="KV232" s="64">
        <f t="shared" si="315"/>
        <v>0</v>
      </c>
      <c r="KW232" s="64">
        <f t="shared" si="315"/>
        <v>0</v>
      </c>
      <c r="KX232" s="64">
        <f t="shared" si="315"/>
        <v>0</v>
      </c>
      <c r="KY232" s="64">
        <f t="shared" si="315"/>
        <v>0</v>
      </c>
      <c r="KZ232" s="64">
        <f t="shared" si="315"/>
        <v>0</v>
      </c>
      <c r="LA232" s="64">
        <f t="shared" si="315"/>
        <v>0</v>
      </c>
      <c r="LB232" s="64">
        <f t="shared" si="315"/>
        <v>0</v>
      </c>
      <c r="LC232" s="64">
        <f t="shared" si="315"/>
        <v>0</v>
      </c>
      <c r="LD232" s="64">
        <f t="shared" si="315"/>
        <v>0</v>
      </c>
      <c r="LE232" s="64">
        <f t="shared" si="315"/>
        <v>0</v>
      </c>
      <c r="LF232" s="64">
        <f t="shared" si="315"/>
        <v>0</v>
      </c>
      <c r="LG232" s="64">
        <f t="shared" si="315"/>
        <v>0</v>
      </c>
      <c r="LH232" s="64">
        <f t="shared" si="315"/>
        <v>0</v>
      </c>
      <c r="LI232" s="64">
        <f t="shared" si="315"/>
        <v>0</v>
      </c>
      <c r="LJ232" s="64">
        <f t="shared" ref="LJ232:NU232" si="316">LJ131</f>
        <v>0</v>
      </c>
      <c r="LK232" s="64">
        <f t="shared" si="316"/>
        <v>0</v>
      </c>
      <c r="LL232" s="64">
        <f t="shared" si="316"/>
        <v>0</v>
      </c>
      <c r="LM232" s="64">
        <f t="shared" si="316"/>
        <v>0</v>
      </c>
      <c r="LN232" s="64">
        <f t="shared" si="316"/>
        <v>0</v>
      </c>
      <c r="LO232" s="64">
        <f t="shared" si="316"/>
        <v>0</v>
      </c>
      <c r="LP232" s="64">
        <f t="shared" si="316"/>
        <v>0</v>
      </c>
      <c r="LQ232" s="64">
        <f t="shared" si="316"/>
        <v>0</v>
      </c>
      <c r="LR232" s="64">
        <f t="shared" si="316"/>
        <v>0</v>
      </c>
      <c r="LS232" s="64">
        <f t="shared" si="316"/>
        <v>0</v>
      </c>
      <c r="LT232" s="64">
        <f t="shared" si="316"/>
        <v>19983</v>
      </c>
      <c r="LU232" s="64">
        <f t="shared" si="316"/>
        <v>0</v>
      </c>
      <c r="LV232" s="64">
        <f t="shared" si="316"/>
        <v>0</v>
      </c>
      <c r="LW232" s="64">
        <f t="shared" si="316"/>
        <v>0</v>
      </c>
      <c r="LX232" s="64">
        <f t="shared" si="316"/>
        <v>0</v>
      </c>
      <c r="LY232" s="64">
        <f t="shared" si="316"/>
        <v>0</v>
      </c>
      <c r="LZ232" s="64">
        <f t="shared" si="316"/>
        <v>0</v>
      </c>
      <c r="MA232" s="64">
        <f t="shared" si="316"/>
        <v>0</v>
      </c>
      <c r="MB232" s="64">
        <f t="shared" si="316"/>
        <v>0</v>
      </c>
      <c r="MC232" s="64">
        <f t="shared" si="316"/>
        <v>0</v>
      </c>
      <c r="MD232" s="64">
        <f t="shared" si="316"/>
        <v>0</v>
      </c>
      <c r="ME232" s="64">
        <f t="shared" si="316"/>
        <v>0</v>
      </c>
      <c r="MF232" s="64">
        <f t="shared" si="316"/>
        <v>0</v>
      </c>
      <c r="MG232" s="64">
        <f t="shared" si="316"/>
        <v>0</v>
      </c>
      <c r="MH232" s="64">
        <f t="shared" si="316"/>
        <v>0</v>
      </c>
      <c r="MI232" s="64">
        <f t="shared" si="316"/>
        <v>0</v>
      </c>
      <c r="MJ232" s="64">
        <f t="shared" si="316"/>
        <v>0</v>
      </c>
      <c r="MK232" s="64">
        <f t="shared" si="316"/>
        <v>0</v>
      </c>
      <c r="ML232" s="64">
        <f t="shared" si="316"/>
        <v>0</v>
      </c>
      <c r="MM232" s="64">
        <f t="shared" si="316"/>
        <v>0</v>
      </c>
      <c r="MN232" s="64">
        <f t="shared" si="316"/>
        <v>0</v>
      </c>
      <c r="MO232" s="64">
        <f t="shared" si="316"/>
        <v>16572</v>
      </c>
      <c r="MP232" s="64">
        <f t="shared" si="316"/>
        <v>0</v>
      </c>
      <c r="MQ232" s="64">
        <f t="shared" si="316"/>
        <v>0</v>
      </c>
      <c r="MR232" s="64">
        <f t="shared" si="316"/>
        <v>0</v>
      </c>
      <c r="MS232" s="64">
        <f t="shared" si="316"/>
        <v>92085</v>
      </c>
      <c r="MT232" s="64">
        <f t="shared" si="316"/>
        <v>148862</v>
      </c>
      <c r="MU232" s="64">
        <f t="shared" si="316"/>
        <v>0</v>
      </c>
      <c r="MV232" s="64">
        <f t="shared" si="316"/>
        <v>0</v>
      </c>
      <c r="MW232" s="64">
        <f t="shared" si="316"/>
        <v>0</v>
      </c>
      <c r="MX232" s="64">
        <f t="shared" si="316"/>
        <v>0</v>
      </c>
      <c r="MY232" s="64">
        <f t="shared" si="316"/>
        <v>0</v>
      </c>
      <c r="MZ232" s="64">
        <f t="shared" si="316"/>
        <v>88278</v>
      </c>
      <c r="NA232" s="64">
        <f t="shared" si="316"/>
        <v>0</v>
      </c>
      <c r="NB232" s="64">
        <f t="shared" si="316"/>
        <v>0</v>
      </c>
      <c r="NC232" s="64">
        <f t="shared" si="316"/>
        <v>0</v>
      </c>
      <c r="ND232" s="64">
        <f t="shared" si="316"/>
        <v>0</v>
      </c>
      <c r="NE232" s="64">
        <f t="shared" si="316"/>
        <v>0</v>
      </c>
      <c r="NF232" s="64">
        <f t="shared" si="316"/>
        <v>0</v>
      </c>
      <c r="NG232" s="64">
        <f t="shared" si="316"/>
        <v>0</v>
      </c>
      <c r="NH232" s="64">
        <f t="shared" si="316"/>
        <v>0</v>
      </c>
      <c r="NI232" s="64">
        <f t="shared" si="316"/>
        <v>0</v>
      </c>
      <c r="NJ232" s="64">
        <f t="shared" si="316"/>
        <v>0</v>
      </c>
      <c r="NK232" s="64">
        <f t="shared" si="316"/>
        <v>0</v>
      </c>
      <c r="NL232" s="64">
        <f t="shared" si="316"/>
        <v>0</v>
      </c>
      <c r="NM232" s="64">
        <f t="shared" si="316"/>
        <v>0</v>
      </c>
      <c r="NN232" s="64">
        <f t="shared" si="316"/>
        <v>0</v>
      </c>
      <c r="NO232" s="64">
        <f t="shared" si="316"/>
        <v>0</v>
      </c>
      <c r="NP232" s="64">
        <f t="shared" si="316"/>
        <v>0</v>
      </c>
      <c r="NQ232" s="64">
        <f t="shared" si="316"/>
        <v>0</v>
      </c>
      <c r="NR232" s="64">
        <f t="shared" si="316"/>
        <v>0</v>
      </c>
      <c r="NS232" s="64">
        <f t="shared" si="316"/>
        <v>141762</v>
      </c>
      <c r="NT232" s="64">
        <f t="shared" si="316"/>
        <v>0</v>
      </c>
      <c r="NU232" s="64">
        <f t="shared" si="316"/>
        <v>0</v>
      </c>
      <c r="NV232" s="64">
        <f t="shared" ref="NV232:OU232" si="317">NV131</f>
        <v>0</v>
      </c>
      <c r="NW232" s="64">
        <f t="shared" si="317"/>
        <v>0</v>
      </c>
      <c r="NX232" s="64">
        <f t="shared" si="317"/>
        <v>0</v>
      </c>
      <c r="NY232" s="64">
        <f t="shared" si="317"/>
        <v>0</v>
      </c>
      <c r="NZ232" s="64">
        <f t="shared" si="317"/>
        <v>143038</v>
      </c>
      <c r="OA232" s="64">
        <f t="shared" si="317"/>
        <v>0</v>
      </c>
      <c r="OB232" s="64">
        <f t="shared" si="317"/>
        <v>0</v>
      </c>
      <c r="OC232" s="64">
        <f t="shared" si="317"/>
        <v>0</v>
      </c>
      <c r="OD232" s="64">
        <f t="shared" si="317"/>
        <v>0</v>
      </c>
      <c r="OE232" s="64">
        <f t="shared" si="317"/>
        <v>0</v>
      </c>
      <c r="OF232" s="64">
        <f t="shared" si="317"/>
        <v>0</v>
      </c>
      <c r="OG232" s="64">
        <f t="shared" si="317"/>
        <v>0</v>
      </c>
      <c r="OH232" s="64">
        <f t="shared" si="317"/>
        <v>0</v>
      </c>
      <c r="OI232" s="64">
        <f t="shared" si="317"/>
        <v>0</v>
      </c>
      <c r="OJ232" s="64">
        <f t="shared" si="317"/>
        <v>0</v>
      </c>
      <c r="OK232" s="64">
        <f t="shared" si="317"/>
        <v>0</v>
      </c>
      <c r="OL232" s="64">
        <f t="shared" si="317"/>
        <v>0</v>
      </c>
      <c r="OM232" s="64">
        <f t="shared" si="317"/>
        <v>0</v>
      </c>
      <c r="ON232" s="64">
        <f t="shared" si="317"/>
        <v>0</v>
      </c>
      <c r="OO232" s="64">
        <f t="shared" si="317"/>
        <v>0</v>
      </c>
      <c r="OP232" s="64">
        <f t="shared" si="317"/>
        <v>0</v>
      </c>
      <c r="OQ232" s="64">
        <f t="shared" si="317"/>
        <v>0</v>
      </c>
      <c r="OR232" s="64">
        <f t="shared" si="317"/>
        <v>0</v>
      </c>
      <c r="OS232" s="64">
        <f t="shared" si="317"/>
        <v>0</v>
      </c>
      <c r="OT232" s="64">
        <f t="shared" si="317"/>
        <v>0</v>
      </c>
      <c r="OU232" s="64">
        <f t="shared" si="317"/>
        <v>0</v>
      </c>
      <c r="OW232" s="150">
        <f t="shared" si="272"/>
        <v>8908736</v>
      </c>
      <c r="OX232" s="6">
        <f t="shared" ref="OX232:OX248" si="318">OW232/199315</f>
        <v>44.696766425005642</v>
      </c>
      <c r="OY232" s="153"/>
      <c r="OZ232" s="6"/>
      <c r="PA232" s="146"/>
      <c r="PB232" s="146"/>
      <c r="PC232" s="146"/>
      <c r="PD232" s="146"/>
      <c r="PE232" s="146"/>
      <c r="PF232" s="146"/>
      <c r="PG232" s="146"/>
      <c r="PH232" s="146"/>
      <c r="PI232" s="146"/>
      <c r="PJ232" s="146"/>
      <c r="PK232" s="146"/>
      <c r="PL232" s="146"/>
      <c r="PM232" s="146"/>
      <c r="PN232" s="146"/>
      <c r="PO232" s="146"/>
      <c r="PP232" s="146"/>
      <c r="PQ232" s="146"/>
      <c r="PR232" s="146"/>
      <c r="PS232" s="146"/>
      <c r="PT232" s="146"/>
      <c r="PU232" s="146"/>
    </row>
    <row r="233" spans="1:439">
      <c r="A233" s="7" t="s">
        <v>77</v>
      </c>
      <c r="B233" s="64">
        <f t="shared" ref="B233:BM233" si="319">B136</f>
        <v>0</v>
      </c>
      <c r="C233" s="64">
        <f t="shared" si="319"/>
        <v>27190</v>
      </c>
      <c r="D233" s="64">
        <f t="shared" si="319"/>
        <v>0</v>
      </c>
      <c r="E233" s="64">
        <f t="shared" si="319"/>
        <v>6020</v>
      </c>
      <c r="F233" s="64">
        <f t="shared" si="319"/>
        <v>28417</v>
      </c>
      <c r="G233" s="64">
        <f t="shared" si="319"/>
        <v>0</v>
      </c>
      <c r="H233" s="64">
        <f t="shared" si="319"/>
        <v>0</v>
      </c>
      <c r="I233" s="64">
        <f t="shared" si="319"/>
        <v>0</v>
      </c>
      <c r="J233" s="64">
        <f t="shared" si="319"/>
        <v>0</v>
      </c>
      <c r="K233" s="64">
        <f t="shared" si="319"/>
        <v>0</v>
      </c>
      <c r="L233" s="64">
        <f t="shared" si="319"/>
        <v>1715</v>
      </c>
      <c r="M233" s="64">
        <f t="shared" si="319"/>
        <v>23371</v>
      </c>
      <c r="N233" s="64">
        <f t="shared" si="319"/>
        <v>0</v>
      </c>
      <c r="O233" s="64">
        <f t="shared" si="319"/>
        <v>0</v>
      </c>
      <c r="P233" s="64">
        <f t="shared" si="319"/>
        <v>0</v>
      </c>
      <c r="Q233" s="64">
        <f t="shared" si="319"/>
        <v>0</v>
      </c>
      <c r="R233" s="64">
        <f t="shared" si="319"/>
        <v>0</v>
      </c>
      <c r="S233" s="64">
        <f t="shared" si="319"/>
        <v>0</v>
      </c>
      <c r="T233" s="64">
        <f t="shared" si="319"/>
        <v>0</v>
      </c>
      <c r="U233" s="64">
        <f t="shared" si="319"/>
        <v>0</v>
      </c>
      <c r="V233" s="64">
        <f t="shared" si="319"/>
        <v>0</v>
      </c>
      <c r="W233" s="64">
        <f t="shared" si="319"/>
        <v>0</v>
      </c>
      <c r="X233" s="64">
        <f t="shared" si="319"/>
        <v>0</v>
      </c>
      <c r="Y233" s="64">
        <f t="shared" si="319"/>
        <v>0</v>
      </c>
      <c r="Z233" s="64">
        <f t="shared" si="319"/>
        <v>0</v>
      </c>
      <c r="AA233" s="64">
        <f t="shared" si="319"/>
        <v>0</v>
      </c>
      <c r="AB233" s="64">
        <f t="shared" si="319"/>
        <v>0</v>
      </c>
      <c r="AC233" s="64">
        <f t="shared" si="319"/>
        <v>0</v>
      </c>
      <c r="AD233" s="64">
        <f t="shared" si="319"/>
        <v>2130642</v>
      </c>
      <c r="AE233" s="64">
        <f t="shared" si="319"/>
        <v>0</v>
      </c>
      <c r="AF233" s="64">
        <f t="shared" si="319"/>
        <v>0</v>
      </c>
      <c r="AG233" s="64">
        <f t="shared" si="319"/>
        <v>0</v>
      </c>
      <c r="AH233" s="64">
        <f t="shared" si="319"/>
        <v>0</v>
      </c>
      <c r="AI233" s="64">
        <f t="shared" si="319"/>
        <v>0</v>
      </c>
      <c r="AJ233" s="64">
        <f t="shared" si="319"/>
        <v>0</v>
      </c>
      <c r="AK233" s="64">
        <f t="shared" si="319"/>
        <v>0</v>
      </c>
      <c r="AL233" s="64">
        <f t="shared" si="319"/>
        <v>0</v>
      </c>
      <c r="AM233" s="64">
        <f t="shared" si="319"/>
        <v>0</v>
      </c>
      <c r="AN233" s="64">
        <f t="shared" si="319"/>
        <v>0</v>
      </c>
      <c r="AO233" s="64">
        <f t="shared" si="319"/>
        <v>0</v>
      </c>
      <c r="AP233" s="64">
        <f t="shared" si="319"/>
        <v>0</v>
      </c>
      <c r="AQ233" s="64">
        <f t="shared" si="319"/>
        <v>0</v>
      </c>
      <c r="AR233" s="64">
        <f t="shared" si="319"/>
        <v>0</v>
      </c>
      <c r="AS233" s="64">
        <f t="shared" si="319"/>
        <v>0</v>
      </c>
      <c r="AT233" s="64">
        <f t="shared" si="319"/>
        <v>0</v>
      </c>
      <c r="AU233" s="64">
        <f t="shared" si="319"/>
        <v>0</v>
      </c>
      <c r="AV233" s="64">
        <f t="shared" si="319"/>
        <v>0</v>
      </c>
      <c r="AW233" s="64">
        <f t="shared" si="319"/>
        <v>35515</v>
      </c>
      <c r="AX233" s="64">
        <f t="shared" si="319"/>
        <v>0</v>
      </c>
      <c r="AY233" s="64">
        <f t="shared" si="319"/>
        <v>0</v>
      </c>
      <c r="AZ233" s="64">
        <f t="shared" si="319"/>
        <v>0</v>
      </c>
      <c r="BA233" s="64">
        <f t="shared" si="319"/>
        <v>0</v>
      </c>
      <c r="BB233" s="64">
        <f t="shared" si="319"/>
        <v>0</v>
      </c>
      <c r="BC233" s="64">
        <f t="shared" si="319"/>
        <v>0</v>
      </c>
      <c r="BD233" s="64">
        <f t="shared" si="319"/>
        <v>0</v>
      </c>
      <c r="BE233" s="64">
        <f t="shared" si="319"/>
        <v>0</v>
      </c>
      <c r="BF233" s="64">
        <f t="shared" si="319"/>
        <v>0</v>
      </c>
      <c r="BG233" s="64">
        <f t="shared" si="319"/>
        <v>0</v>
      </c>
      <c r="BH233" s="64">
        <f t="shared" si="319"/>
        <v>0</v>
      </c>
      <c r="BI233" s="64">
        <f t="shared" si="319"/>
        <v>0</v>
      </c>
      <c r="BJ233" s="64">
        <f t="shared" si="319"/>
        <v>62571</v>
      </c>
      <c r="BK233" s="64">
        <f t="shared" si="319"/>
        <v>0</v>
      </c>
      <c r="BL233" s="64">
        <f t="shared" si="319"/>
        <v>0</v>
      </c>
      <c r="BM233" s="64">
        <f t="shared" si="319"/>
        <v>0</v>
      </c>
      <c r="BN233" s="64">
        <f t="shared" ref="BN233:DY233" si="320">BN136</f>
        <v>23121</v>
      </c>
      <c r="BO233" s="64">
        <f t="shared" si="320"/>
        <v>0</v>
      </c>
      <c r="BP233" s="64">
        <f t="shared" si="320"/>
        <v>0</v>
      </c>
      <c r="BQ233" s="64">
        <f t="shared" si="320"/>
        <v>0</v>
      </c>
      <c r="BR233" s="64">
        <f t="shared" si="320"/>
        <v>0</v>
      </c>
      <c r="BS233" s="64">
        <f t="shared" si="320"/>
        <v>0</v>
      </c>
      <c r="BT233" s="64">
        <f t="shared" si="320"/>
        <v>0</v>
      </c>
      <c r="BU233" s="64">
        <f t="shared" si="320"/>
        <v>0</v>
      </c>
      <c r="BV233" s="64">
        <f t="shared" si="320"/>
        <v>0</v>
      </c>
      <c r="BW233" s="64">
        <f t="shared" si="320"/>
        <v>0</v>
      </c>
      <c r="BX233" s="64">
        <f t="shared" si="320"/>
        <v>0</v>
      </c>
      <c r="BY233" s="64">
        <f t="shared" si="320"/>
        <v>0</v>
      </c>
      <c r="BZ233" s="64">
        <f t="shared" si="320"/>
        <v>0</v>
      </c>
      <c r="CA233" s="64">
        <f t="shared" si="320"/>
        <v>0</v>
      </c>
      <c r="CB233" s="64">
        <f t="shared" si="320"/>
        <v>0</v>
      </c>
      <c r="CC233" s="64">
        <f t="shared" si="320"/>
        <v>0</v>
      </c>
      <c r="CD233" s="64">
        <f t="shared" si="320"/>
        <v>0</v>
      </c>
      <c r="CE233" s="64">
        <f t="shared" si="320"/>
        <v>42408</v>
      </c>
      <c r="CF233" s="64">
        <f t="shared" si="320"/>
        <v>50151</v>
      </c>
      <c r="CG233" s="64">
        <f t="shared" si="320"/>
        <v>47788</v>
      </c>
      <c r="CH233" s="64">
        <f t="shared" si="320"/>
        <v>0</v>
      </c>
      <c r="CI233" s="64">
        <f t="shared" si="320"/>
        <v>0</v>
      </c>
      <c r="CJ233" s="64">
        <f t="shared" si="320"/>
        <v>0</v>
      </c>
      <c r="CK233" s="64">
        <f t="shared" si="320"/>
        <v>0</v>
      </c>
      <c r="CL233" s="64">
        <f t="shared" si="320"/>
        <v>0</v>
      </c>
      <c r="CM233" s="64">
        <f t="shared" si="320"/>
        <v>0</v>
      </c>
      <c r="CN233" s="64">
        <f t="shared" si="320"/>
        <v>26971</v>
      </c>
      <c r="CO233" s="64">
        <f t="shared" si="320"/>
        <v>0</v>
      </c>
      <c r="CP233" s="64">
        <f t="shared" si="320"/>
        <v>0</v>
      </c>
      <c r="CQ233" s="64">
        <f t="shared" si="320"/>
        <v>0</v>
      </c>
      <c r="CR233" s="64">
        <f t="shared" si="320"/>
        <v>0</v>
      </c>
      <c r="CS233" s="64">
        <f t="shared" si="320"/>
        <v>0</v>
      </c>
      <c r="CT233" s="64">
        <f t="shared" si="320"/>
        <v>0</v>
      </c>
      <c r="CU233" s="64">
        <f t="shared" si="320"/>
        <v>0</v>
      </c>
      <c r="CV233" s="64">
        <f t="shared" si="320"/>
        <v>0</v>
      </c>
      <c r="CW233" s="64">
        <f t="shared" si="320"/>
        <v>0</v>
      </c>
      <c r="CX233" s="64">
        <f t="shared" si="320"/>
        <v>0</v>
      </c>
      <c r="CY233" s="64">
        <f t="shared" si="320"/>
        <v>0</v>
      </c>
      <c r="CZ233" s="64">
        <f t="shared" si="320"/>
        <v>0</v>
      </c>
      <c r="DA233" s="64">
        <f t="shared" si="320"/>
        <v>0</v>
      </c>
      <c r="DB233" s="64">
        <f t="shared" si="320"/>
        <v>0</v>
      </c>
      <c r="DC233" s="64">
        <f t="shared" si="320"/>
        <v>0</v>
      </c>
      <c r="DD233" s="64">
        <f t="shared" si="320"/>
        <v>0</v>
      </c>
      <c r="DE233" s="64">
        <f t="shared" si="320"/>
        <v>104148</v>
      </c>
      <c r="DF233" s="64">
        <f t="shared" si="320"/>
        <v>0</v>
      </c>
      <c r="DG233" s="64">
        <f t="shared" si="320"/>
        <v>0</v>
      </c>
      <c r="DH233" s="64">
        <f t="shared" si="320"/>
        <v>9331</v>
      </c>
      <c r="DI233" s="64">
        <f t="shared" si="320"/>
        <v>9331</v>
      </c>
      <c r="DJ233" s="64">
        <f t="shared" si="320"/>
        <v>11178</v>
      </c>
      <c r="DK233" s="64">
        <f t="shared" si="320"/>
        <v>0</v>
      </c>
      <c r="DL233" s="64">
        <f t="shared" si="320"/>
        <v>1500</v>
      </c>
      <c r="DM233" s="64">
        <f t="shared" si="320"/>
        <v>22297</v>
      </c>
      <c r="DN233" s="64">
        <f t="shared" si="320"/>
        <v>0</v>
      </c>
      <c r="DO233" s="64">
        <f t="shared" si="320"/>
        <v>0</v>
      </c>
      <c r="DP233" s="64">
        <f t="shared" si="320"/>
        <v>4319</v>
      </c>
      <c r="DQ233" s="64">
        <f t="shared" si="320"/>
        <v>0</v>
      </c>
      <c r="DR233" s="64">
        <f t="shared" si="320"/>
        <v>0</v>
      </c>
      <c r="DS233" s="64">
        <f t="shared" si="320"/>
        <v>898</v>
      </c>
      <c r="DT233" s="64">
        <f t="shared" si="320"/>
        <v>0</v>
      </c>
      <c r="DU233" s="64">
        <f t="shared" si="320"/>
        <v>9331</v>
      </c>
      <c r="DV233" s="64">
        <f t="shared" si="320"/>
        <v>3896</v>
      </c>
      <c r="DW233" s="64">
        <f t="shared" si="320"/>
        <v>19831</v>
      </c>
      <c r="DX233" s="64">
        <f t="shared" si="320"/>
        <v>61916</v>
      </c>
      <c r="DY233" s="64">
        <f t="shared" si="320"/>
        <v>9331</v>
      </c>
      <c r="DZ233" s="64">
        <f t="shared" ref="DZ233:GK233" si="321">DZ136</f>
        <v>28292</v>
      </c>
      <c r="EA233" s="64">
        <f t="shared" si="321"/>
        <v>0</v>
      </c>
      <c r="EB233" s="64">
        <f t="shared" si="321"/>
        <v>29418</v>
      </c>
      <c r="EC233" s="64">
        <f t="shared" si="321"/>
        <v>19429</v>
      </c>
      <c r="ED233" s="64">
        <f t="shared" si="321"/>
        <v>287</v>
      </c>
      <c r="EE233" s="64">
        <f t="shared" si="321"/>
        <v>0</v>
      </c>
      <c r="EF233" s="64">
        <f t="shared" si="321"/>
        <v>29418</v>
      </c>
      <c r="EG233" s="64">
        <f t="shared" si="321"/>
        <v>0</v>
      </c>
      <c r="EH233" s="64">
        <f t="shared" si="321"/>
        <v>0</v>
      </c>
      <c r="EI233" s="64">
        <f t="shared" si="321"/>
        <v>29418</v>
      </c>
      <c r="EJ233" s="64">
        <f t="shared" si="321"/>
        <v>0</v>
      </c>
      <c r="EK233" s="64">
        <f t="shared" si="321"/>
        <v>24431</v>
      </c>
      <c r="EL233" s="64">
        <f t="shared" si="321"/>
        <v>0</v>
      </c>
      <c r="EM233" s="64">
        <f t="shared" si="321"/>
        <v>0</v>
      </c>
      <c r="EN233" s="64">
        <f t="shared" si="321"/>
        <v>21426</v>
      </c>
      <c r="EO233" s="64">
        <f t="shared" si="321"/>
        <v>34715</v>
      </c>
      <c r="EP233" s="64">
        <f t="shared" si="321"/>
        <v>0</v>
      </c>
      <c r="EQ233" s="64">
        <f t="shared" si="321"/>
        <v>26160</v>
      </c>
      <c r="ER233" s="64">
        <f t="shared" si="321"/>
        <v>11342</v>
      </c>
      <c r="ES233" s="64">
        <f t="shared" si="321"/>
        <v>6264</v>
      </c>
      <c r="ET233" s="64">
        <f t="shared" si="321"/>
        <v>29418</v>
      </c>
      <c r="EU233" s="64">
        <f t="shared" si="321"/>
        <v>0</v>
      </c>
      <c r="EV233" s="64">
        <f t="shared" si="321"/>
        <v>3665</v>
      </c>
      <c r="EW233" s="64">
        <f t="shared" si="321"/>
        <v>3558</v>
      </c>
      <c r="EX233" s="64">
        <f t="shared" si="321"/>
        <v>0</v>
      </c>
      <c r="EY233" s="64">
        <f t="shared" si="321"/>
        <v>6575</v>
      </c>
      <c r="EZ233" s="64">
        <f t="shared" si="321"/>
        <v>13661</v>
      </c>
      <c r="FA233" s="64">
        <f t="shared" si="321"/>
        <v>0</v>
      </c>
      <c r="FB233" s="64">
        <f t="shared" si="321"/>
        <v>7193</v>
      </c>
      <c r="FC233" s="64">
        <f t="shared" si="321"/>
        <v>10621</v>
      </c>
      <c r="FD233" s="64">
        <f t="shared" si="321"/>
        <v>5052</v>
      </c>
      <c r="FE233" s="64">
        <f t="shared" si="321"/>
        <v>42770</v>
      </c>
      <c r="FF233" s="64">
        <f t="shared" si="321"/>
        <v>0</v>
      </c>
      <c r="FG233" s="64">
        <f t="shared" si="321"/>
        <v>0</v>
      </c>
      <c r="FH233" s="64">
        <f t="shared" si="321"/>
        <v>1836</v>
      </c>
      <c r="FI233" s="64">
        <f t="shared" si="321"/>
        <v>16818</v>
      </c>
      <c r="FJ233" s="64">
        <f t="shared" si="321"/>
        <v>10643</v>
      </c>
      <c r="FK233" s="64">
        <f t="shared" si="321"/>
        <v>61511</v>
      </c>
      <c r="FL233" s="64">
        <f t="shared" si="321"/>
        <v>6719</v>
      </c>
      <c r="FM233" s="64">
        <f t="shared" si="321"/>
        <v>818</v>
      </c>
      <c r="FN233" s="64">
        <f t="shared" si="321"/>
        <v>16</v>
      </c>
      <c r="FO233" s="64">
        <f t="shared" si="321"/>
        <v>72971</v>
      </c>
      <c r="FP233" s="64">
        <f t="shared" si="321"/>
        <v>58</v>
      </c>
      <c r="FQ233" s="64">
        <f t="shared" si="321"/>
        <v>16</v>
      </c>
      <c r="FR233" s="64">
        <f t="shared" si="321"/>
        <v>10294</v>
      </c>
      <c r="FS233" s="64">
        <f t="shared" si="321"/>
        <v>0</v>
      </c>
      <c r="FT233" s="64">
        <f t="shared" si="321"/>
        <v>0</v>
      </c>
      <c r="FU233" s="64">
        <f t="shared" si="321"/>
        <v>0</v>
      </c>
      <c r="FV233" s="64">
        <f t="shared" si="321"/>
        <v>0</v>
      </c>
      <c r="FW233" s="64">
        <f t="shared" si="321"/>
        <v>0</v>
      </c>
      <c r="FX233" s="64">
        <f t="shared" si="321"/>
        <v>0</v>
      </c>
      <c r="FY233" s="64">
        <f t="shared" si="321"/>
        <v>0</v>
      </c>
      <c r="FZ233" s="64">
        <f t="shared" si="321"/>
        <v>0</v>
      </c>
      <c r="GA233" s="64">
        <f t="shared" si="321"/>
        <v>0</v>
      </c>
      <c r="GB233" s="64">
        <f t="shared" si="321"/>
        <v>10399</v>
      </c>
      <c r="GC233" s="64">
        <f t="shared" si="321"/>
        <v>11178</v>
      </c>
      <c r="GD233" s="64">
        <f t="shared" si="321"/>
        <v>59172</v>
      </c>
      <c r="GE233" s="64">
        <f t="shared" si="321"/>
        <v>0</v>
      </c>
      <c r="GF233" s="64">
        <f t="shared" si="321"/>
        <v>0</v>
      </c>
      <c r="GG233" s="64">
        <f t="shared" si="321"/>
        <v>0</v>
      </c>
      <c r="GH233" s="64">
        <f t="shared" si="321"/>
        <v>0</v>
      </c>
      <c r="GI233" s="64">
        <f t="shared" si="321"/>
        <v>0</v>
      </c>
      <c r="GJ233" s="64">
        <f t="shared" si="321"/>
        <v>0</v>
      </c>
      <c r="GK233" s="64">
        <f t="shared" si="321"/>
        <v>0</v>
      </c>
      <c r="GL233" s="64">
        <f t="shared" ref="GL233:IW233" si="322">GL136</f>
        <v>0</v>
      </c>
      <c r="GM233" s="64">
        <f t="shared" si="322"/>
        <v>0</v>
      </c>
      <c r="GN233" s="64">
        <f t="shared" si="322"/>
        <v>0</v>
      </c>
      <c r="GO233" s="64">
        <f t="shared" si="322"/>
        <v>0</v>
      </c>
      <c r="GP233" s="64">
        <f t="shared" si="322"/>
        <v>1404</v>
      </c>
      <c r="GQ233" s="64">
        <f t="shared" si="322"/>
        <v>0</v>
      </c>
      <c r="GR233" s="64">
        <f t="shared" si="322"/>
        <v>70</v>
      </c>
      <c r="GS233" s="64">
        <f t="shared" si="322"/>
        <v>0</v>
      </c>
      <c r="GT233" s="64">
        <f t="shared" si="322"/>
        <v>35898</v>
      </c>
      <c r="GU233" s="64">
        <f t="shared" si="322"/>
        <v>120</v>
      </c>
      <c r="GV233" s="64">
        <f t="shared" si="322"/>
        <v>3412</v>
      </c>
      <c r="GW233" s="64">
        <f t="shared" si="322"/>
        <v>0</v>
      </c>
      <c r="GX233" s="64">
        <f t="shared" si="322"/>
        <v>0</v>
      </c>
      <c r="GY233" s="64">
        <f t="shared" si="322"/>
        <v>0</v>
      </c>
      <c r="GZ233" s="64">
        <f t="shared" si="322"/>
        <v>0</v>
      </c>
      <c r="HA233" s="64">
        <f t="shared" si="322"/>
        <v>84256</v>
      </c>
      <c r="HB233" s="64">
        <f t="shared" si="322"/>
        <v>0</v>
      </c>
      <c r="HC233" s="64">
        <f t="shared" si="322"/>
        <v>0</v>
      </c>
      <c r="HD233" s="64">
        <f t="shared" si="322"/>
        <v>0</v>
      </c>
      <c r="HE233" s="64">
        <f t="shared" si="322"/>
        <v>0</v>
      </c>
      <c r="HF233" s="64">
        <f t="shared" si="322"/>
        <v>0</v>
      </c>
      <c r="HG233" s="64">
        <f t="shared" si="322"/>
        <v>0</v>
      </c>
      <c r="HH233" s="64">
        <f t="shared" si="322"/>
        <v>53663</v>
      </c>
      <c r="HI233" s="64">
        <f t="shared" si="322"/>
        <v>24363</v>
      </c>
      <c r="HJ233" s="64">
        <f t="shared" si="322"/>
        <v>4</v>
      </c>
      <c r="HK233" s="64">
        <f t="shared" si="322"/>
        <v>2655</v>
      </c>
      <c r="HL233" s="64">
        <f t="shared" si="322"/>
        <v>331</v>
      </c>
      <c r="HM233" s="64">
        <f t="shared" si="322"/>
        <v>0</v>
      </c>
      <c r="HN233" s="64">
        <f t="shared" si="322"/>
        <v>0</v>
      </c>
      <c r="HO233" s="64">
        <f t="shared" si="322"/>
        <v>3617</v>
      </c>
      <c r="HP233" s="64">
        <f t="shared" si="322"/>
        <v>0</v>
      </c>
      <c r="HQ233" s="64">
        <f t="shared" si="322"/>
        <v>2323</v>
      </c>
      <c r="HR233" s="64">
        <f t="shared" si="322"/>
        <v>6958</v>
      </c>
      <c r="HS233" s="64">
        <f t="shared" si="322"/>
        <v>35064</v>
      </c>
      <c r="HT233" s="64">
        <f t="shared" si="322"/>
        <v>470</v>
      </c>
      <c r="HU233" s="64">
        <f t="shared" si="322"/>
        <v>28162</v>
      </c>
      <c r="HV233" s="64">
        <f t="shared" si="322"/>
        <v>22378</v>
      </c>
      <c r="HW233" s="64">
        <f t="shared" si="322"/>
        <v>3838</v>
      </c>
      <c r="HX233" s="64">
        <f t="shared" si="322"/>
        <v>78074</v>
      </c>
      <c r="HY233" s="64">
        <f t="shared" si="322"/>
        <v>22077</v>
      </c>
      <c r="HZ233" s="64">
        <f t="shared" si="322"/>
        <v>7761</v>
      </c>
      <c r="IA233" s="64">
        <f t="shared" si="322"/>
        <v>11001</v>
      </c>
      <c r="IB233" s="64">
        <f t="shared" si="322"/>
        <v>4664</v>
      </c>
      <c r="IC233" s="64">
        <f t="shared" si="322"/>
        <v>0</v>
      </c>
      <c r="ID233" s="64">
        <f t="shared" si="322"/>
        <v>0</v>
      </c>
      <c r="IE233" s="64">
        <f t="shared" si="322"/>
        <v>0</v>
      </c>
      <c r="IF233" s="64">
        <f t="shared" si="322"/>
        <v>0</v>
      </c>
      <c r="IG233" s="64">
        <f t="shared" si="322"/>
        <v>0</v>
      </c>
      <c r="IH233" s="64">
        <f t="shared" si="322"/>
        <v>58299</v>
      </c>
      <c r="II233" s="64">
        <f t="shared" si="322"/>
        <v>0</v>
      </c>
      <c r="IJ233" s="64">
        <f t="shared" si="322"/>
        <v>0</v>
      </c>
      <c r="IK233" s="64">
        <f t="shared" si="322"/>
        <v>0</v>
      </c>
      <c r="IL233" s="64">
        <f t="shared" si="322"/>
        <v>0</v>
      </c>
      <c r="IM233" s="64">
        <f t="shared" si="322"/>
        <v>0</v>
      </c>
      <c r="IN233" s="64">
        <f t="shared" si="322"/>
        <v>0</v>
      </c>
      <c r="IO233" s="64">
        <f t="shared" si="322"/>
        <v>0</v>
      </c>
      <c r="IP233" s="64">
        <f t="shared" si="322"/>
        <v>0</v>
      </c>
      <c r="IQ233" s="64">
        <f t="shared" si="322"/>
        <v>0</v>
      </c>
      <c r="IR233" s="64">
        <f t="shared" si="322"/>
        <v>0</v>
      </c>
      <c r="IS233" s="64">
        <f t="shared" si="322"/>
        <v>0</v>
      </c>
      <c r="IT233" s="64">
        <f t="shared" si="322"/>
        <v>0</v>
      </c>
      <c r="IU233" s="64">
        <f t="shared" si="322"/>
        <v>0</v>
      </c>
      <c r="IV233" s="64">
        <f t="shared" si="322"/>
        <v>0</v>
      </c>
      <c r="IW233" s="64">
        <f t="shared" si="322"/>
        <v>0</v>
      </c>
      <c r="IX233" s="64">
        <f t="shared" ref="IX233:LI233" si="323">IX136</f>
        <v>0</v>
      </c>
      <c r="IY233" s="64">
        <f t="shared" si="323"/>
        <v>0</v>
      </c>
      <c r="IZ233" s="64">
        <f t="shared" si="323"/>
        <v>0</v>
      </c>
      <c r="JA233" s="64">
        <f t="shared" si="323"/>
        <v>0</v>
      </c>
      <c r="JB233" s="64">
        <f t="shared" si="323"/>
        <v>0</v>
      </c>
      <c r="JC233" s="64">
        <f t="shared" si="323"/>
        <v>7051</v>
      </c>
      <c r="JD233" s="64">
        <f t="shared" si="323"/>
        <v>0</v>
      </c>
      <c r="JE233" s="64">
        <f t="shared" si="323"/>
        <v>22820</v>
      </c>
      <c r="JF233" s="64">
        <f t="shared" si="323"/>
        <v>36140</v>
      </c>
      <c r="JG233" s="64">
        <f t="shared" si="323"/>
        <v>17792</v>
      </c>
      <c r="JH233" s="64">
        <f t="shared" si="323"/>
        <v>0</v>
      </c>
      <c r="JI233" s="64">
        <f t="shared" si="323"/>
        <v>337686.03</v>
      </c>
      <c r="JJ233" s="64">
        <f t="shared" si="323"/>
        <v>275752</v>
      </c>
      <c r="JK233" s="64">
        <f t="shared" si="323"/>
        <v>327119.93</v>
      </c>
      <c r="JL233" s="64">
        <f t="shared" si="323"/>
        <v>113592</v>
      </c>
      <c r="JM233" s="64">
        <f t="shared" si="323"/>
        <v>224257</v>
      </c>
      <c r="JN233" s="64">
        <f t="shared" si="323"/>
        <v>288647</v>
      </c>
      <c r="JO233" s="64">
        <f t="shared" si="323"/>
        <v>231515</v>
      </c>
      <c r="JP233" s="64">
        <f t="shared" si="323"/>
        <v>112502</v>
      </c>
      <c r="JQ233" s="64">
        <f t="shared" si="323"/>
        <v>297300.27</v>
      </c>
      <c r="JR233" s="64">
        <f t="shared" si="323"/>
        <v>155300</v>
      </c>
      <c r="JS233" s="64">
        <f t="shared" si="323"/>
        <v>277597</v>
      </c>
      <c r="JT233" s="64">
        <f t="shared" si="323"/>
        <v>282122</v>
      </c>
      <c r="JU233" s="64">
        <f t="shared" si="323"/>
        <v>385539</v>
      </c>
      <c r="JV233" s="64">
        <f t="shared" si="323"/>
        <v>290236</v>
      </c>
      <c r="JW233" s="64">
        <f t="shared" si="323"/>
        <v>0</v>
      </c>
      <c r="JX233" s="64">
        <f t="shared" si="323"/>
        <v>0</v>
      </c>
      <c r="JY233" s="64">
        <f t="shared" si="323"/>
        <v>7961</v>
      </c>
      <c r="JZ233" s="64">
        <f t="shared" si="323"/>
        <v>0</v>
      </c>
      <c r="KA233" s="64">
        <f t="shared" si="323"/>
        <v>0</v>
      </c>
      <c r="KB233" s="64">
        <f t="shared" si="323"/>
        <v>0</v>
      </c>
      <c r="KC233" s="64">
        <f t="shared" si="323"/>
        <v>0</v>
      </c>
      <c r="KD233" s="64">
        <f t="shared" si="323"/>
        <v>0</v>
      </c>
      <c r="KE233" s="64">
        <f t="shared" si="323"/>
        <v>0</v>
      </c>
      <c r="KF233" s="64">
        <f t="shared" si="323"/>
        <v>29345</v>
      </c>
      <c r="KG233" s="64">
        <f t="shared" si="323"/>
        <v>0</v>
      </c>
      <c r="KH233" s="64">
        <f t="shared" si="323"/>
        <v>0</v>
      </c>
      <c r="KI233" s="64">
        <f t="shared" si="323"/>
        <v>5476</v>
      </c>
      <c r="KJ233" s="64">
        <f t="shared" si="323"/>
        <v>0</v>
      </c>
      <c r="KK233" s="64">
        <f t="shared" si="323"/>
        <v>22297</v>
      </c>
      <c r="KL233" s="64">
        <f t="shared" si="323"/>
        <v>5724</v>
      </c>
      <c r="KM233" s="64">
        <f t="shared" si="323"/>
        <v>0</v>
      </c>
      <c r="KN233" s="64">
        <f t="shared" si="323"/>
        <v>81555</v>
      </c>
      <c r="KO233" s="64">
        <f t="shared" si="323"/>
        <v>0</v>
      </c>
      <c r="KP233" s="64">
        <f t="shared" si="323"/>
        <v>0</v>
      </c>
      <c r="KQ233" s="64">
        <f t="shared" si="323"/>
        <v>0</v>
      </c>
      <c r="KR233" s="64">
        <f t="shared" si="323"/>
        <v>0</v>
      </c>
      <c r="KS233" s="64">
        <f t="shared" si="323"/>
        <v>0</v>
      </c>
      <c r="KT233" s="64">
        <f t="shared" si="323"/>
        <v>33073</v>
      </c>
      <c r="KU233" s="64">
        <f t="shared" si="323"/>
        <v>0</v>
      </c>
      <c r="KV233" s="64">
        <f t="shared" si="323"/>
        <v>0</v>
      </c>
      <c r="KW233" s="64">
        <f t="shared" si="323"/>
        <v>0</v>
      </c>
      <c r="KX233" s="64">
        <f t="shared" si="323"/>
        <v>395</v>
      </c>
      <c r="KY233" s="64">
        <f t="shared" si="323"/>
        <v>0</v>
      </c>
      <c r="KZ233" s="64">
        <f t="shared" si="323"/>
        <v>0</v>
      </c>
      <c r="LA233" s="64">
        <f t="shared" si="323"/>
        <v>4860</v>
      </c>
      <c r="LB233" s="64">
        <f t="shared" si="323"/>
        <v>60814</v>
      </c>
      <c r="LC233" s="64">
        <f t="shared" si="323"/>
        <v>43598</v>
      </c>
      <c r="LD233" s="64">
        <f t="shared" si="323"/>
        <v>0</v>
      </c>
      <c r="LE233" s="64">
        <f t="shared" si="323"/>
        <v>0</v>
      </c>
      <c r="LF233" s="64">
        <f t="shared" si="323"/>
        <v>1371</v>
      </c>
      <c r="LG233" s="64">
        <f t="shared" si="323"/>
        <v>0</v>
      </c>
      <c r="LH233" s="64">
        <f t="shared" si="323"/>
        <v>5793</v>
      </c>
      <c r="LI233" s="64">
        <f t="shared" si="323"/>
        <v>0</v>
      </c>
      <c r="LJ233" s="64">
        <f t="shared" ref="LJ233:NU233" si="324">LJ136</f>
        <v>6091</v>
      </c>
      <c r="LK233" s="64">
        <f t="shared" si="324"/>
        <v>0</v>
      </c>
      <c r="LL233" s="64">
        <f t="shared" si="324"/>
        <v>85140</v>
      </c>
      <c r="LM233" s="64">
        <f t="shared" si="324"/>
        <v>0</v>
      </c>
      <c r="LN233" s="64">
        <f t="shared" si="324"/>
        <v>0</v>
      </c>
      <c r="LO233" s="64">
        <f t="shared" si="324"/>
        <v>0</v>
      </c>
      <c r="LP233" s="64">
        <f t="shared" si="324"/>
        <v>313746</v>
      </c>
      <c r="LQ233" s="64">
        <f t="shared" si="324"/>
        <v>18035</v>
      </c>
      <c r="LR233" s="64">
        <f t="shared" si="324"/>
        <v>1013</v>
      </c>
      <c r="LS233" s="64">
        <f t="shared" si="324"/>
        <v>0</v>
      </c>
      <c r="LT233" s="64">
        <f t="shared" si="324"/>
        <v>0</v>
      </c>
      <c r="LU233" s="64">
        <f t="shared" si="324"/>
        <v>12</v>
      </c>
      <c r="LV233" s="64">
        <f t="shared" si="324"/>
        <v>0</v>
      </c>
      <c r="LW233" s="64">
        <f t="shared" si="324"/>
        <v>60561</v>
      </c>
      <c r="LX233" s="64">
        <f t="shared" si="324"/>
        <v>0</v>
      </c>
      <c r="LY233" s="64">
        <f t="shared" si="324"/>
        <v>0</v>
      </c>
      <c r="LZ233" s="64">
        <f t="shared" si="324"/>
        <v>0</v>
      </c>
      <c r="MA233" s="64">
        <f t="shared" si="324"/>
        <v>0</v>
      </c>
      <c r="MB233" s="64">
        <f t="shared" si="324"/>
        <v>0</v>
      </c>
      <c r="MC233" s="64">
        <f t="shared" si="324"/>
        <v>0</v>
      </c>
      <c r="MD233" s="64">
        <f t="shared" si="324"/>
        <v>0</v>
      </c>
      <c r="ME233" s="64">
        <f t="shared" si="324"/>
        <v>0</v>
      </c>
      <c r="MF233" s="64">
        <f t="shared" si="324"/>
        <v>0</v>
      </c>
      <c r="MG233" s="64">
        <f t="shared" si="324"/>
        <v>0</v>
      </c>
      <c r="MH233" s="64">
        <f t="shared" si="324"/>
        <v>0</v>
      </c>
      <c r="MI233" s="64">
        <f t="shared" si="324"/>
        <v>0</v>
      </c>
      <c r="MJ233" s="64">
        <f t="shared" si="324"/>
        <v>0</v>
      </c>
      <c r="MK233" s="64">
        <f t="shared" si="324"/>
        <v>0</v>
      </c>
      <c r="ML233" s="64">
        <f t="shared" si="324"/>
        <v>2021</v>
      </c>
      <c r="MM233" s="64">
        <f t="shared" si="324"/>
        <v>0</v>
      </c>
      <c r="MN233" s="64">
        <f t="shared" si="324"/>
        <v>327051</v>
      </c>
      <c r="MO233" s="64">
        <f t="shared" si="324"/>
        <v>0</v>
      </c>
      <c r="MP233" s="64">
        <f t="shared" si="324"/>
        <v>99167</v>
      </c>
      <c r="MQ233" s="64">
        <f t="shared" si="324"/>
        <v>10703</v>
      </c>
      <c r="MR233" s="64">
        <f t="shared" si="324"/>
        <v>50638</v>
      </c>
      <c r="MS233" s="64">
        <f t="shared" si="324"/>
        <v>79593</v>
      </c>
      <c r="MT233" s="64">
        <f t="shared" si="324"/>
        <v>69631</v>
      </c>
      <c r="MU233" s="64">
        <f t="shared" si="324"/>
        <v>24723</v>
      </c>
      <c r="MV233" s="64">
        <f t="shared" si="324"/>
        <v>30610</v>
      </c>
      <c r="MW233" s="64">
        <f t="shared" si="324"/>
        <v>0</v>
      </c>
      <c r="MX233" s="64">
        <f t="shared" si="324"/>
        <v>0</v>
      </c>
      <c r="MY233" s="64">
        <f t="shared" si="324"/>
        <v>0</v>
      </c>
      <c r="MZ233" s="64">
        <f t="shared" si="324"/>
        <v>46318</v>
      </c>
      <c r="NA233" s="64">
        <f t="shared" si="324"/>
        <v>0</v>
      </c>
      <c r="NB233" s="64">
        <f t="shared" si="324"/>
        <v>14560</v>
      </c>
      <c r="NC233" s="64">
        <f t="shared" si="324"/>
        <v>0</v>
      </c>
      <c r="ND233" s="64">
        <f t="shared" si="324"/>
        <v>256</v>
      </c>
      <c r="NE233" s="64">
        <f t="shared" si="324"/>
        <v>36687</v>
      </c>
      <c r="NF233" s="64">
        <f t="shared" si="324"/>
        <v>0</v>
      </c>
      <c r="NG233" s="64">
        <f t="shared" si="324"/>
        <v>2722</v>
      </c>
      <c r="NH233" s="64">
        <f t="shared" si="324"/>
        <v>0</v>
      </c>
      <c r="NI233" s="64">
        <f t="shared" si="324"/>
        <v>60178</v>
      </c>
      <c r="NJ233" s="64">
        <f t="shared" si="324"/>
        <v>0</v>
      </c>
      <c r="NK233" s="64">
        <f t="shared" si="324"/>
        <v>60400</v>
      </c>
      <c r="NL233" s="64">
        <f t="shared" si="324"/>
        <v>0</v>
      </c>
      <c r="NM233" s="64">
        <f t="shared" si="324"/>
        <v>0</v>
      </c>
      <c r="NN233" s="64">
        <f t="shared" si="324"/>
        <v>0</v>
      </c>
      <c r="NO233" s="64">
        <f t="shared" si="324"/>
        <v>0</v>
      </c>
      <c r="NP233" s="64">
        <f t="shared" si="324"/>
        <v>0</v>
      </c>
      <c r="NQ233" s="64">
        <f t="shared" si="324"/>
        <v>0</v>
      </c>
      <c r="NR233" s="64">
        <f t="shared" si="324"/>
        <v>0</v>
      </c>
      <c r="NS233" s="64">
        <f t="shared" si="324"/>
        <v>0</v>
      </c>
      <c r="NT233" s="64">
        <f t="shared" si="324"/>
        <v>144</v>
      </c>
      <c r="NU233" s="64">
        <f t="shared" si="324"/>
        <v>54618</v>
      </c>
      <c r="NV233" s="64">
        <f t="shared" ref="NV233:OU233" si="325">NV136</f>
        <v>27869</v>
      </c>
      <c r="NW233" s="64">
        <f t="shared" si="325"/>
        <v>0</v>
      </c>
      <c r="NX233" s="64">
        <f t="shared" si="325"/>
        <v>3925</v>
      </c>
      <c r="NY233" s="64">
        <f t="shared" si="325"/>
        <v>0</v>
      </c>
      <c r="NZ233" s="64">
        <f t="shared" si="325"/>
        <v>0</v>
      </c>
      <c r="OA233" s="64">
        <f t="shared" si="325"/>
        <v>12344</v>
      </c>
      <c r="OB233" s="64">
        <f t="shared" si="325"/>
        <v>0</v>
      </c>
      <c r="OC233" s="64">
        <f t="shared" si="325"/>
        <v>30971</v>
      </c>
      <c r="OD233" s="64">
        <f t="shared" si="325"/>
        <v>0</v>
      </c>
      <c r="OE233" s="64">
        <f t="shared" si="325"/>
        <v>0</v>
      </c>
      <c r="OF233" s="64">
        <f t="shared" si="325"/>
        <v>114435</v>
      </c>
      <c r="OG233" s="64">
        <f t="shared" si="325"/>
        <v>13590</v>
      </c>
      <c r="OH233" s="64">
        <f t="shared" si="325"/>
        <v>0</v>
      </c>
      <c r="OI233" s="64">
        <f t="shared" si="325"/>
        <v>0</v>
      </c>
      <c r="OJ233" s="64">
        <f t="shared" si="325"/>
        <v>0</v>
      </c>
      <c r="OK233" s="64">
        <f t="shared" si="325"/>
        <v>0</v>
      </c>
      <c r="OL233" s="64">
        <f t="shared" si="325"/>
        <v>0</v>
      </c>
      <c r="OM233" s="64">
        <f t="shared" si="325"/>
        <v>0</v>
      </c>
      <c r="ON233" s="64">
        <f t="shared" si="325"/>
        <v>0</v>
      </c>
      <c r="OO233" s="64">
        <f t="shared" si="325"/>
        <v>0</v>
      </c>
      <c r="OP233" s="64">
        <f t="shared" si="325"/>
        <v>0</v>
      </c>
      <c r="OQ233" s="64">
        <f t="shared" si="325"/>
        <v>3949</v>
      </c>
      <c r="OR233" s="64">
        <f t="shared" si="325"/>
        <v>5953</v>
      </c>
      <c r="OS233" s="64">
        <f t="shared" si="325"/>
        <v>0</v>
      </c>
      <c r="OT233" s="64">
        <f t="shared" si="325"/>
        <v>0</v>
      </c>
      <c r="OU233" s="64">
        <f t="shared" si="325"/>
        <v>0</v>
      </c>
      <c r="OW233" s="150">
        <f t="shared" si="272"/>
        <v>9562495.2300000004</v>
      </c>
      <c r="OX233" s="6">
        <f t="shared" si="318"/>
        <v>47.976796678624289</v>
      </c>
      <c r="OY233" s="153"/>
      <c r="OZ233" s="6"/>
      <c r="PA233" s="146"/>
      <c r="PB233" s="146"/>
      <c r="PC233" s="146"/>
      <c r="PD233" s="146"/>
      <c r="PE233" s="146"/>
      <c r="PF233" s="146"/>
      <c r="PG233" s="146"/>
      <c r="PH233" s="146"/>
      <c r="PI233" s="146"/>
      <c r="PJ233" s="146"/>
      <c r="PK233" s="146"/>
      <c r="PL233" s="146"/>
      <c r="PM233" s="146"/>
      <c r="PN233" s="146"/>
      <c r="PO233" s="146"/>
      <c r="PP233" s="146"/>
      <c r="PQ233" s="146"/>
      <c r="PR233" s="146"/>
      <c r="PS233" s="146"/>
      <c r="PT233" s="146"/>
      <c r="PU233" s="146"/>
    </row>
    <row r="234" spans="1:439">
      <c r="A234" s="7" t="s">
        <v>78</v>
      </c>
      <c r="B234" s="64">
        <f t="shared" ref="B234:BM234" si="326">B137</f>
        <v>6400</v>
      </c>
      <c r="C234" s="64">
        <f t="shared" si="326"/>
        <v>43841</v>
      </c>
      <c r="D234" s="64">
        <f t="shared" si="326"/>
        <v>0</v>
      </c>
      <c r="E234" s="64">
        <f t="shared" si="326"/>
        <v>0</v>
      </c>
      <c r="F234" s="64">
        <f t="shared" si="326"/>
        <v>0</v>
      </c>
      <c r="G234" s="64">
        <f t="shared" si="326"/>
        <v>0</v>
      </c>
      <c r="H234" s="64">
        <f t="shared" si="326"/>
        <v>0</v>
      </c>
      <c r="I234" s="64">
        <f t="shared" si="326"/>
        <v>0</v>
      </c>
      <c r="J234" s="64">
        <f t="shared" si="326"/>
        <v>360</v>
      </c>
      <c r="K234" s="64">
        <f t="shared" si="326"/>
        <v>0</v>
      </c>
      <c r="L234" s="64">
        <f t="shared" si="326"/>
        <v>11901</v>
      </c>
      <c r="M234" s="64">
        <f t="shared" si="326"/>
        <v>0</v>
      </c>
      <c r="N234" s="64">
        <f t="shared" si="326"/>
        <v>280</v>
      </c>
      <c r="O234" s="64">
        <f t="shared" si="326"/>
        <v>0</v>
      </c>
      <c r="P234" s="64">
        <f t="shared" si="326"/>
        <v>0</v>
      </c>
      <c r="Q234" s="64">
        <f t="shared" si="326"/>
        <v>1800</v>
      </c>
      <c r="R234" s="64">
        <f t="shared" si="326"/>
        <v>9956</v>
      </c>
      <c r="S234" s="64">
        <f t="shared" si="326"/>
        <v>16740</v>
      </c>
      <c r="T234" s="64">
        <f t="shared" si="326"/>
        <v>0</v>
      </c>
      <c r="U234" s="64">
        <f t="shared" si="326"/>
        <v>0</v>
      </c>
      <c r="V234" s="64">
        <f t="shared" si="326"/>
        <v>0</v>
      </c>
      <c r="W234" s="64">
        <f t="shared" si="326"/>
        <v>0</v>
      </c>
      <c r="X234" s="64">
        <f t="shared" si="326"/>
        <v>0</v>
      </c>
      <c r="Y234" s="64">
        <f t="shared" si="326"/>
        <v>0</v>
      </c>
      <c r="Z234" s="64">
        <f t="shared" si="326"/>
        <v>0</v>
      </c>
      <c r="AA234" s="64">
        <f t="shared" si="326"/>
        <v>0</v>
      </c>
      <c r="AB234" s="64">
        <f t="shared" si="326"/>
        <v>0</v>
      </c>
      <c r="AC234" s="64">
        <f t="shared" si="326"/>
        <v>0</v>
      </c>
      <c r="AD234" s="64">
        <f t="shared" si="326"/>
        <v>584610</v>
      </c>
      <c r="AE234" s="64">
        <f t="shared" si="326"/>
        <v>0</v>
      </c>
      <c r="AF234" s="64">
        <f t="shared" si="326"/>
        <v>402</v>
      </c>
      <c r="AG234" s="64">
        <f t="shared" si="326"/>
        <v>919841</v>
      </c>
      <c r="AH234" s="64">
        <f t="shared" si="326"/>
        <v>430388</v>
      </c>
      <c r="AI234" s="64">
        <f t="shared" si="326"/>
        <v>628865</v>
      </c>
      <c r="AJ234" s="64">
        <f t="shared" si="326"/>
        <v>615418</v>
      </c>
      <c r="AK234" s="64">
        <f t="shared" si="326"/>
        <v>724487</v>
      </c>
      <c r="AL234" s="64">
        <f t="shared" si="326"/>
        <v>643031</v>
      </c>
      <c r="AM234" s="64">
        <f t="shared" si="326"/>
        <v>712288</v>
      </c>
      <c r="AN234" s="64">
        <f t="shared" si="326"/>
        <v>1698083</v>
      </c>
      <c r="AO234" s="64">
        <f t="shared" si="326"/>
        <v>309362</v>
      </c>
      <c r="AP234" s="64">
        <f t="shared" si="326"/>
        <v>368891</v>
      </c>
      <c r="AQ234" s="64">
        <f t="shared" si="326"/>
        <v>1011648</v>
      </c>
      <c r="AR234" s="64">
        <f t="shared" si="326"/>
        <v>915750</v>
      </c>
      <c r="AS234" s="64">
        <f t="shared" si="326"/>
        <v>749514</v>
      </c>
      <c r="AT234" s="64">
        <f t="shared" si="326"/>
        <v>1157410</v>
      </c>
      <c r="AU234" s="64">
        <f t="shared" si="326"/>
        <v>1028228</v>
      </c>
      <c r="AV234" s="64">
        <f t="shared" si="326"/>
        <v>413063</v>
      </c>
      <c r="AW234" s="64">
        <f t="shared" si="326"/>
        <v>827141</v>
      </c>
      <c r="AX234" s="64">
        <f t="shared" si="326"/>
        <v>800734</v>
      </c>
      <c r="AY234" s="64">
        <f t="shared" si="326"/>
        <v>1934175</v>
      </c>
      <c r="AZ234" s="64">
        <f t="shared" si="326"/>
        <v>958721</v>
      </c>
      <c r="BA234" s="64">
        <f t="shared" si="326"/>
        <v>0</v>
      </c>
      <c r="BB234" s="64">
        <f t="shared" si="326"/>
        <v>2987</v>
      </c>
      <c r="BC234" s="64">
        <f t="shared" si="326"/>
        <v>4634</v>
      </c>
      <c r="BD234" s="64">
        <f t="shared" si="326"/>
        <v>18454</v>
      </c>
      <c r="BE234" s="64">
        <f t="shared" si="326"/>
        <v>10517</v>
      </c>
      <c r="BF234" s="64">
        <f t="shared" si="326"/>
        <v>17422</v>
      </c>
      <c r="BG234" s="64">
        <f t="shared" si="326"/>
        <v>12412</v>
      </c>
      <c r="BH234" s="64">
        <f t="shared" si="326"/>
        <v>6055</v>
      </c>
      <c r="BI234" s="64">
        <f t="shared" si="326"/>
        <v>0</v>
      </c>
      <c r="BJ234" s="64">
        <f t="shared" si="326"/>
        <v>350613</v>
      </c>
      <c r="BK234" s="64">
        <f t="shared" si="326"/>
        <v>0</v>
      </c>
      <c r="BL234" s="64">
        <f t="shared" si="326"/>
        <v>0</v>
      </c>
      <c r="BM234" s="64">
        <f t="shared" si="326"/>
        <v>0</v>
      </c>
      <c r="BN234" s="64">
        <f t="shared" ref="BN234:DY234" si="327">BN137</f>
        <v>353681</v>
      </c>
      <c r="BO234" s="64">
        <f t="shared" si="327"/>
        <v>568538</v>
      </c>
      <c r="BP234" s="64">
        <f t="shared" si="327"/>
        <v>0</v>
      </c>
      <c r="BQ234" s="64">
        <f t="shared" si="327"/>
        <v>384922</v>
      </c>
      <c r="BR234" s="64">
        <f t="shared" si="327"/>
        <v>303309</v>
      </c>
      <c r="BS234" s="64">
        <f t="shared" si="327"/>
        <v>356863</v>
      </c>
      <c r="BT234" s="64">
        <f t="shared" si="327"/>
        <v>4273</v>
      </c>
      <c r="BU234" s="64">
        <f t="shared" si="327"/>
        <v>586781</v>
      </c>
      <c r="BV234" s="64">
        <f t="shared" si="327"/>
        <v>515561</v>
      </c>
      <c r="BW234" s="64">
        <f t="shared" si="327"/>
        <v>381454</v>
      </c>
      <c r="BX234" s="64">
        <f t="shared" si="327"/>
        <v>168056</v>
      </c>
      <c r="BY234" s="64">
        <f t="shared" si="327"/>
        <v>1697</v>
      </c>
      <c r="BZ234" s="64">
        <f t="shared" si="327"/>
        <v>247795</v>
      </c>
      <c r="CA234" s="64">
        <f t="shared" si="327"/>
        <v>831996</v>
      </c>
      <c r="CB234" s="64">
        <f t="shared" si="327"/>
        <v>1532</v>
      </c>
      <c r="CC234" s="64">
        <f t="shared" si="327"/>
        <v>15457</v>
      </c>
      <c r="CD234" s="64">
        <f t="shared" si="327"/>
        <v>0</v>
      </c>
      <c r="CE234" s="64">
        <f t="shared" si="327"/>
        <v>67753</v>
      </c>
      <c r="CF234" s="64">
        <f t="shared" si="327"/>
        <v>17486</v>
      </c>
      <c r="CG234" s="64">
        <f t="shared" si="327"/>
        <v>61333</v>
      </c>
      <c r="CH234" s="64">
        <f t="shared" si="327"/>
        <v>490802</v>
      </c>
      <c r="CI234" s="64">
        <f t="shared" si="327"/>
        <v>595810</v>
      </c>
      <c r="CJ234" s="64">
        <f t="shared" si="327"/>
        <v>744478</v>
      </c>
      <c r="CK234" s="64">
        <f t="shared" si="327"/>
        <v>357046</v>
      </c>
      <c r="CL234" s="64">
        <f t="shared" si="327"/>
        <v>970976</v>
      </c>
      <c r="CM234" s="64">
        <f t="shared" si="327"/>
        <v>960191</v>
      </c>
      <c r="CN234" s="64">
        <f t="shared" si="327"/>
        <v>72752</v>
      </c>
      <c r="CO234" s="64">
        <f t="shared" si="327"/>
        <v>519102</v>
      </c>
      <c r="CP234" s="64">
        <f t="shared" si="327"/>
        <v>630657</v>
      </c>
      <c r="CQ234" s="64">
        <f t="shared" si="327"/>
        <v>741442</v>
      </c>
      <c r="CR234" s="64">
        <f t="shared" si="327"/>
        <v>841349</v>
      </c>
      <c r="CS234" s="64">
        <f t="shared" si="327"/>
        <v>518777</v>
      </c>
      <c r="CT234" s="64">
        <f t="shared" si="327"/>
        <v>534469</v>
      </c>
      <c r="CU234" s="64">
        <f t="shared" si="327"/>
        <v>498982</v>
      </c>
      <c r="CV234" s="64">
        <f t="shared" si="327"/>
        <v>434704</v>
      </c>
      <c r="CW234" s="64">
        <f t="shared" si="327"/>
        <v>789692</v>
      </c>
      <c r="CX234" s="64">
        <f t="shared" si="327"/>
        <v>666457</v>
      </c>
      <c r="CY234" s="64">
        <f t="shared" si="327"/>
        <v>67674</v>
      </c>
      <c r="CZ234" s="64">
        <f t="shared" si="327"/>
        <v>370495</v>
      </c>
      <c r="DA234" s="64">
        <f t="shared" si="327"/>
        <v>709761</v>
      </c>
      <c r="DB234" s="64">
        <f t="shared" si="327"/>
        <v>776841</v>
      </c>
      <c r="DC234" s="64">
        <f t="shared" si="327"/>
        <v>430729</v>
      </c>
      <c r="DD234" s="64">
        <f t="shared" si="327"/>
        <v>45908</v>
      </c>
      <c r="DE234" s="64">
        <f t="shared" si="327"/>
        <v>0</v>
      </c>
      <c r="DF234" s="64">
        <f t="shared" si="327"/>
        <v>65</v>
      </c>
      <c r="DG234" s="64">
        <f t="shared" si="327"/>
        <v>40030</v>
      </c>
      <c r="DH234" s="64">
        <f t="shared" si="327"/>
        <v>2772</v>
      </c>
      <c r="DI234" s="64">
        <f t="shared" si="327"/>
        <v>56153</v>
      </c>
      <c r="DJ234" s="64">
        <f t="shared" si="327"/>
        <v>0</v>
      </c>
      <c r="DK234" s="64">
        <f t="shared" si="327"/>
        <v>345570</v>
      </c>
      <c r="DL234" s="64">
        <f t="shared" si="327"/>
        <v>2227</v>
      </c>
      <c r="DM234" s="64">
        <f t="shared" si="327"/>
        <v>0</v>
      </c>
      <c r="DN234" s="64">
        <f t="shared" si="327"/>
        <v>15704</v>
      </c>
      <c r="DO234" s="64">
        <f t="shared" si="327"/>
        <v>0</v>
      </c>
      <c r="DP234" s="64">
        <f t="shared" si="327"/>
        <v>416917</v>
      </c>
      <c r="DQ234" s="64">
        <f t="shared" si="327"/>
        <v>0</v>
      </c>
      <c r="DR234" s="64">
        <f t="shared" si="327"/>
        <v>0</v>
      </c>
      <c r="DS234" s="64">
        <f t="shared" si="327"/>
        <v>1193</v>
      </c>
      <c r="DT234" s="64">
        <f t="shared" si="327"/>
        <v>78662</v>
      </c>
      <c r="DU234" s="64">
        <f t="shared" si="327"/>
        <v>44151</v>
      </c>
      <c r="DV234" s="64">
        <f t="shared" si="327"/>
        <v>62611</v>
      </c>
      <c r="DW234" s="64">
        <f t="shared" si="327"/>
        <v>0</v>
      </c>
      <c r="DX234" s="64">
        <f t="shared" si="327"/>
        <v>166775</v>
      </c>
      <c r="DY234" s="64">
        <f t="shared" si="327"/>
        <v>21493</v>
      </c>
      <c r="DZ234" s="64">
        <f t="shared" ref="DZ234:GK234" si="328">DZ137</f>
        <v>0</v>
      </c>
      <c r="EA234" s="64">
        <f t="shared" si="328"/>
        <v>0</v>
      </c>
      <c r="EB234" s="64">
        <f t="shared" si="328"/>
        <v>51</v>
      </c>
      <c r="EC234" s="64">
        <f t="shared" si="328"/>
        <v>0</v>
      </c>
      <c r="ED234" s="64">
        <f t="shared" si="328"/>
        <v>15297</v>
      </c>
      <c r="EE234" s="64">
        <f t="shared" si="328"/>
        <v>0</v>
      </c>
      <c r="EF234" s="64">
        <f t="shared" si="328"/>
        <v>96001</v>
      </c>
      <c r="EG234" s="64">
        <f t="shared" si="328"/>
        <v>0</v>
      </c>
      <c r="EH234" s="64">
        <f t="shared" si="328"/>
        <v>0</v>
      </c>
      <c r="EI234" s="64">
        <f t="shared" si="328"/>
        <v>170818</v>
      </c>
      <c r="EJ234" s="64">
        <f t="shared" si="328"/>
        <v>0</v>
      </c>
      <c r="EK234" s="64">
        <f t="shared" si="328"/>
        <v>0</v>
      </c>
      <c r="EL234" s="64">
        <f t="shared" si="328"/>
        <v>9838</v>
      </c>
      <c r="EM234" s="64">
        <f t="shared" si="328"/>
        <v>7766</v>
      </c>
      <c r="EN234" s="64">
        <f t="shared" si="328"/>
        <v>139752</v>
      </c>
      <c r="EO234" s="64">
        <f t="shared" si="328"/>
        <v>193058</v>
      </c>
      <c r="EP234" s="64">
        <f t="shared" si="328"/>
        <v>29211</v>
      </c>
      <c r="EQ234" s="64">
        <f t="shared" si="328"/>
        <v>24448</v>
      </c>
      <c r="ER234" s="64">
        <f t="shared" si="328"/>
        <v>12489</v>
      </c>
      <c r="ES234" s="64">
        <f t="shared" si="328"/>
        <v>31137</v>
      </c>
      <c r="ET234" s="64">
        <f t="shared" si="328"/>
        <v>212356</v>
      </c>
      <c r="EU234" s="64">
        <f t="shared" si="328"/>
        <v>0</v>
      </c>
      <c r="EV234" s="64">
        <f t="shared" si="328"/>
        <v>7343</v>
      </c>
      <c r="EW234" s="64">
        <f t="shared" si="328"/>
        <v>91300</v>
      </c>
      <c r="EX234" s="64">
        <f t="shared" si="328"/>
        <v>0</v>
      </c>
      <c r="EY234" s="64">
        <f t="shared" si="328"/>
        <v>0</v>
      </c>
      <c r="EZ234" s="64">
        <f t="shared" si="328"/>
        <v>0</v>
      </c>
      <c r="FA234" s="64">
        <f t="shared" si="328"/>
        <v>0</v>
      </c>
      <c r="FB234" s="64">
        <f t="shared" si="328"/>
        <v>15713</v>
      </c>
      <c r="FC234" s="64">
        <f t="shared" si="328"/>
        <v>39540</v>
      </c>
      <c r="FD234" s="64">
        <f t="shared" si="328"/>
        <v>16487</v>
      </c>
      <c r="FE234" s="64">
        <f t="shared" si="328"/>
        <v>65524</v>
      </c>
      <c r="FF234" s="64">
        <f t="shared" si="328"/>
        <v>745</v>
      </c>
      <c r="FG234" s="64">
        <f t="shared" si="328"/>
        <v>0</v>
      </c>
      <c r="FH234" s="64">
        <f t="shared" si="328"/>
        <v>0</v>
      </c>
      <c r="FI234" s="64">
        <f t="shared" si="328"/>
        <v>0</v>
      </c>
      <c r="FJ234" s="64">
        <f t="shared" si="328"/>
        <v>0</v>
      </c>
      <c r="FK234" s="64">
        <f t="shared" si="328"/>
        <v>0</v>
      </c>
      <c r="FL234" s="64">
        <f t="shared" si="328"/>
        <v>1685</v>
      </c>
      <c r="FM234" s="64">
        <f t="shared" si="328"/>
        <v>0</v>
      </c>
      <c r="FN234" s="64">
        <f t="shared" si="328"/>
        <v>0</v>
      </c>
      <c r="FO234" s="64">
        <f t="shared" si="328"/>
        <v>0</v>
      </c>
      <c r="FP234" s="64">
        <f t="shared" si="328"/>
        <v>0</v>
      </c>
      <c r="FQ234" s="64">
        <f t="shared" si="328"/>
        <v>0</v>
      </c>
      <c r="FR234" s="64">
        <f t="shared" si="328"/>
        <v>0</v>
      </c>
      <c r="FS234" s="64">
        <f t="shared" si="328"/>
        <v>47331</v>
      </c>
      <c r="FT234" s="64">
        <f t="shared" si="328"/>
        <v>0</v>
      </c>
      <c r="FU234" s="64">
        <f t="shared" si="328"/>
        <v>0</v>
      </c>
      <c r="FV234" s="64">
        <f t="shared" si="328"/>
        <v>569478</v>
      </c>
      <c r="FW234" s="64">
        <f t="shared" si="328"/>
        <v>0</v>
      </c>
      <c r="FX234" s="64">
        <f t="shared" si="328"/>
        <v>0</v>
      </c>
      <c r="FY234" s="64">
        <f t="shared" si="328"/>
        <v>0</v>
      </c>
      <c r="FZ234" s="64">
        <f t="shared" si="328"/>
        <v>0</v>
      </c>
      <c r="GA234" s="64">
        <f t="shared" si="328"/>
        <v>7862</v>
      </c>
      <c r="GB234" s="64">
        <f t="shared" si="328"/>
        <v>10000</v>
      </c>
      <c r="GC234" s="64">
        <f t="shared" si="328"/>
        <v>0</v>
      </c>
      <c r="GD234" s="64">
        <f t="shared" si="328"/>
        <v>0</v>
      </c>
      <c r="GE234" s="64">
        <f t="shared" si="328"/>
        <v>0</v>
      </c>
      <c r="GF234" s="64">
        <f t="shared" si="328"/>
        <v>0</v>
      </c>
      <c r="GG234" s="64">
        <f t="shared" si="328"/>
        <v>0</v>
      </c>
      <c r="GH234" s="64">
        <f t="shared" si="328"/>
        <v>0</v>
      </c>
      <c r="GI234" s="64">
        <f t="shared" si="328"/>
        <v>1038</v>
      </c>
      <c r="GJ234" s="64">
        <f t="shared" si="328"/>
        <v>18157</v>
      </c>
      <c r="GK234" s="64">
        <f t="shared" si="328"/>
        <v>1996</v>
      </c>
      <c r="GL234" s="64">
        <f t="shared" ref="GL234:IW234" si="329">GL137</f>
        <v>172189</v>
      </c>
      <c r="GM234" s="64">
        <f t="shared" si="329"/>
        <v>0</v>
      </c>
      <c r="GN234" s="64">
        <f t="shared" si="329"/>
        <v>4675</v>
      </c>
      <c r="GO234" s="64">
        <f t="shared" si="329"/>
        <v>0</v>
      </c>
      <c r="GP234" s="64">
        <f t="shared" si="329"/>
        <v>0</v>
      </c>
      <c r="GQ234" s="64">
        <f t="shared" si="329"/>
        <v>0</v>
      </c>
      <c r="GR234" s="64">
        <f t="shared" si="329"/>
        <v>4880</v>
      </c>
      <c r="GS234" s="64">
        <f t="shared" si="329"/>
        <v>0</v>
      </c>
      <c r="GT234" s="64">
        <f t="shared" si="329"/>
        <v>19907</v>
      </c>
      <c r="GU234" s="64">
        <f t="shared" si="329"/>
        <v>287598</v>
      </c>
      <c r="GV234" s="64">
        <f t="shared" si="329"/>
        <v>89516</v>
      </c>
      <c r="GW234" s="64">
        <f t="shared" si="329"/>
        <v>15619</v>
      </c>
      <c r="GX234" s="64">
        <f t="shared" si="329"/>
        <v>157084</v>
      </c>
      <c r="GY234" s="64">
        <f t="shared" si="329"/>
        <v>367016</v>
      </c>
      <c r="GZ234" s="64">
        <f t="shared" si="329"/>
        <v>502782</v>
      </c>
      <c r="HA234" s="64">
        <f t="shared" si="329"/>
        <v>82819</v>
      </c>
      <c r="HB234" s="64">
        <f t="shared" si="329"/>
        <v>68895</v>
      </c>
      <c r="HC234" s="64">
        <f t="shared" si="329"/>
        <v>0</v>
      </c>
      <c r="HD234" s="64">
        <f t="shared" si="329"/>
        <v>92</v>
      </c>
      <c r="HE234" s="64">
        <f t="shared" si="329"/>
        <v>291490</v>
      </c>
      <c r="HF234" s="64">
        <f t="shared" si="329"/>
        <v>163595</v>
      </c>
      <c r="HG234" s="64">
        <f t="shared" si="329"/>
        <v>0</v>
      </c>
      <c r="HH234" s="64">
        <f t="shared" si="329"/>
        <v>489460</v>
      </c>
      <c r="HI234" s="64">
        <f t="shared" si="329"/>
        <v>5842</v>
      </c>
      <c r="HJ234" s="64">
        <f t="shared" si="329"/>
        <v>4025</v>
      </c>
      <c r="HK234" s="64">
        <f t="shared" si="329"/>
        <v>210320</v>
      </c>
      <c r="HL234" s="64">
        <f t="shared" si="329"/>
        <v>82255</v>
      </c>
      <c r="HM234" s="64">
        <f t="shared" si="329"/>
        <v>0</v>
      </c>
      <c r="HN234" s="64">
        <f t="shared" si="329"/>
        <v>0</v>
      </c>
      <c r="HO234" s="64">
        <f t="shared" si="329"/>
        <v>1717</v>
      </c>
      <c r="HP234" s="64">
        <f t="shared" si="329"/>
        <v>4768</v>
      </c>
      <c r="HQ234" s="64">
        <f t="shared" si="329"/>
        <v>1660</v>
      </c>
      <c r="HR234" s="64">
        <f t="shared" si="329"/>
        <v>22944</v>
      </c>
      <c r="HS234" s="64">
        <f t="shared" si="329"/>
        <v>64136</v>
      </c>
      <c r="HT234" s="64">
        <f t="shared" si="329"/>
        <v>53043</v>
      </c>
      <c r="HU234" s="64">
        <f t="shared" si="329"/>
        <v>66120</v>
      </c>
      <c r="HV234" s="64">
        <f t="shared" si="329"/>
        <v>85118</v>
      </c>
      <c r="HW234" s="64">
        <f t="shared" si="329"/>
        <v>5594</v>
      </c>
      <c r="HX234" s="64">
        <f t="shared" si="329"/>
        <v>368238</v>
      </c>
      <c r="HY234" s="64">
        <f t="shared" si="329"/>
        <v>110121</v>
      </c>
      <c r="HZ234" s="64">
        <f t="shared" si="329"/>
        <v>3553</v>
      </c>
      <c r="IA234" s="64">
        <f t="shared" si="329"/>
        <v>7011</v>
      </c>
      <c r="IB234" s="64">
        <f t="shared" si="329"/>
        <v>52</v>
      </c>
      <c r="IC234" s="64">
        <f t="shared" si="329"/>
        <v>0</v>
      </c>
      <c r="ID234" s="64">
        <f t="shared" si="329"/>
        <v>7628</v>
      </c>
      <c r="IE234" s="64">
        <f t="shared" si="329"/>
        <v>0</v>
      </c>
      <c r="IF234" s="64">
        <f t="shared" si="329"/>
        <v>128672</v>
      </c>
      <c r="IG234" s="64">
        <f t="shared" si="329"/>
        <v>0</v>
      </c>
      <c r="IH234" s="64">
        <f t="shared" si="329"/>
        <v>47820</v>
      </c>
      <c r="II234" s="64">
        <f t="shared" si="329"/>
        <v>0</v>
      </c>
      <c r="IJ234" s="64">
        <f t="shared" si="329"/>
        <v>0</v>
      </c>
      <c r="IK234" s="64">
        <f t="shared" si="329"/>
        <v>0</v>
      </c>
      <c r="IL234" s="64">
        <f t="shared" si="329"/>
        <v>0</v>
      </c>
      <c r="IM234" s="64">
        <f t="shared" si="329"/>
        <v>0</v>
      </c>
      <c r="IN234" s="64">
        <f t="shared" si="329"/>
        <v>0</v>
      </c>
      <c r="IO234" s="64">
        <f t="shared" si="329"/>
        <v>0</v>
      </c>
      <c r="IP234" s="64">
        <f t="shared" si="329"/>
        <v>0</v>
      </c>
      <c r="IQ234" s="64">
        <f t="shared" si="329"/>
        <v>0</v>
      </c>
      <c r="IR234" s="64">
        <f t="shared" si="329"/>
        <v>0</v>
      </c>
      <c r="IS234" s="64">
        <f t="shared" si="329"/>
        <v>0</v>
      </c>
      <c r="IT234" s="64">
        <f t="shared" si="329"/>
        <v>0</v>
      </c>
      <c r="IU234" s="64">
        <f t="shared" si="329"/>
        <v>0</v>
      </c>
      <c r="IV234" s="64">
        <f t="shared" si="329"/>
        <v>0</v>
      </c>
      <c r="IW234" s="64">
        <f t="shared" si="329"/>
        <v>0</v>
      </c>
      <c r="IX234" s="64">
        <f t="shared" ref="IX234:LI234" si="330">IX137</f>
        <v>0</v>
      </c>
      <c r="IY234" s="64">
        <f t="shared" si="330"/>
        <v>0</v>
      </c>
      <c r="IZ234" s="64">
        <f t="shared" si="330"/>
        <v>17250</v>
      </c>
      <c r="JA234" s="64">
        <f t="shared" si="330"/>
        <v>108683</v>
      </c>
      <c r="JB234" s="64">
        <f t="shared" si="330"/>
        <v>0</v>
      </c>
      <c r="JC234" s="64">
        <f t="shared" si="330"/>
        <v>0</v>
      </c>
      <c r="JD234" s="64">
        <f t="shared" si="330"/>
        <v>0</v>
      </c>
      <c r="JE234" s="64">
        <f t="shared" si="330"/>
        <v>149592</v>
      </c>
      <c r="JF234" s="64">
        <f t="shared" si="330"/>
        <v>102613</v>
      </c>
      <c r="JG234" s="64">
        <f t="shared" si="330"/>
        <v>56698</v>
      </c>
      <c r="JH234" s="64">
        <f t="shared" si="330"/>
        <v>9745</v>
      </c>
      <c r="JI234" s="64">
        <f t="shared" si="330"/>
        <v>28348</v>
      </c>
      <c r="JJ234" s="64">
        <f t="shared" si="330"/>
        <v>13431</v>
      </c>
      <c r="JK234" s="64">
        <f t="shared" si="330"/>
        <v>22703.599999999999</v>
      </c>
      <c r="JL234" s="64">
        <f t="shared" si="330"/>
        <v>11641.65</v>
      </c>
      <c r="JM234" s="64">
        <f t="shared" si="330"/>
        <v>43977</v>
      </c>
      <c r="JN234" s="64">
        <f t="shared" si="330"/>
        <v>15026</v>
      </c>
      <c r="JO234" s="64">
        <f t="shared" si="330"/>
        <v>22215</v>
      </c>
      <c r="JP234" s="64">
        <f t="shared" si="330"/>
        <v>10596.5</v>
      </c>
      <c r="JQ234" s="64">
        <f t="shared" si="330"/>
        <v>34133.29</v>
      </c>
      <c r="JR234" s="64">
        <f t="shared" si="330"/>
        <v>17209</v>
      </c>
      <c r="JS234" s="64">
        <f t="shared" si="330"/>
        <v>15692</v>
      </c>
      <c r="JT234" s="64">
        <f t="shared" si="330"/>
        <v>19256</v>
      </c>
      <c r="JU234" s="64">
        <f t="shared" si="330"/>
        <v>49106</v>
      </c>
      <c r="JV234" s="64">
        <f t="shared" si="330"/>
        <v>10750</v>
      </c>
      <c r="JW234" s="64">
        <f t="shared" si="330"/>
        <v>125052</v>
      </c>
      <c r="JX234" s="64">
        <f t="shared" si="330"/>
        <v>0</v>
      </c>
      <c r="JY234" s="64">
        <f t="shared" si="330"/>
        <v>44785</v>
      </c>
      <c r="JZ234" s="64">
        <f t="shared" si="330"/>
        <v>0</v>
      </c>
      <c r="KA234" s="64">
        <f t="shared" si="330"/>
        <v>0</v>
      </c>
      <c r="KB234" s="64">
        <f t="shared" si="330"/>
        <v>179280</v>
      </c>
      <c r="KC234" s="64">
        <f t="shared" si="330"/>
        <v>0</v>
      </c>
      <c r="KD234" s="64">
        <f t="shared" si="330"/>
        <v>23426</v>
      </c>
      <c r="KE234" s="64">
        <f t="shared" si="330"/>
        <v>81788</v>
      </c>
      <c r="KF234" s="64">
        <f t="shared" si="330"/>
        <v>0</v>
      </c>
      <c r="KG234" s="64">
        <f t="shared" si="330"/>
        <v>0</v>
      </c>
      <c r="KH234" s="64">
        <f t="shared" si="330"/>
        <v>0</v>
      </c>
      <c r="KI234" s="64">
        <f t="shared" si="330"/>
        <v>27065</v>
      </c>
      <c r="KJ234" s="64">
        <f t="shared" si="330"/>
        <v>0</v>
      </c>
      <c r="KK234" s="64">
        <f t="shared" si="330"/>
        <v>0</v>
      </c>
      <c r="KL234" s="64">
        <f t="shared" si="330"/>
        <v>0</v>
      </c>
      <c r="KM234" s="64">
        <f t="shared" si="330"/>
        <v>0</v>
      </c>
      <c r="KN234" s="64">
        <f t="shared" si="330"/>
        <v>0</v>
      </c>
      <c r="KO234" s="64">
        <f t="shared" si="330"/>
        <v>68895</v>
      </c>
      <c r="KP234" s="64">
        <f t="shared" si="330"/>
        <v>0</v>
      </c>
      <c r="KQ234" s="64">
        <f t="shared" si="330"/>
        <v>0</v>
      </c>
      <c r="KR234" s="64">
        <f t="shared" si="330"/>
        <v>617</v>
      </c>
      <c r="KS234" s="64">
        <f t="shared" si="330"/>
        <v>0</v>
      </c>
      <c r="KT234" s="64">
        <f t="shared" si="330"/>
        <v>14236</v>
      </c>
      <c r="KU234" s="64">
        <f t="shared" si="330"/>
        <v>0</v>
      </c>
      <c r="KV234" s="64">
        <f t="shared" si="330"/>
        <v>0</v>
      </c>
      <c r="KW234" s="64">
        <f t="shared" si="330"/>
        <v>0</v>
      </c>
      <c r="KX234" s="64">
        <f t="shared" si="330"/>
        <v>0</v>
      </c>
      <c r="KY234" s="64">
        <f t="shared" si="330"/>
        <v>0</v>
      </c>
      <c r="KZ234" s="64">
        <f t="shared" si="330"/>
        <v>0</v>
      </c>
      <c r="LA234" s="64">
        <f t="shared" si="330"/>
        <v>16936</v>
      </c>
      <c r="LB234" s="64">
        <f t="shared" si="330"/>
        <v>0</v>
      </c>
      <c r="LC234" s="64">
        <f t="shared" si="330"/>
        <v>0</v>
      </c>
      <c r="LD234" s="64">
        <f t="shared" si="330"/>
        <v>0</v>
      </c>
      <c r="LE234" s="64">
        <f t="shared" si="330"/>
        <v>0</v>
      </c>
      <c r="LF234" s="64">
        <f t="shared" si="330"/>
        <v>0</v>
      </c>
      <c r="LG234" s="64">
        <f t="shared" si="330"/>
        <v>0</v>
      </c>
      <c r="LH234" s="64">
        <f t="shared" si="330"/>
        <v>5417</v>
      </c>
      <c r="LI234" s="64">
        <f t="shared" si="330"/>
        <v>0</v>
      </c>
      <c r="LJ234" s="64">
        <f t="shared" ref="LJ234:NU234" si="331">LJ137</f>
        <v>45891</v>
      </c>
      <c r="LK234" s="64">
        <f t="shared" si="331"/>
        <v>0</v>
      </c>
      <c r="LL234" s="64">
        <f t="shared" si="331"/>
        <v>0</v>
      </c>
      <c r="LM234" s="64">
        <f t="shared" si="331"/>
        <v>0</v>
      </c>
      <c r="LN234" s="64">
        <f t="shared" si="331"/>
        <v>5040</v>
      </c>
      <c r="LO234" s="64">
        <f t="shared" si="331"/>
        <v>0</v>
      </c>
      <c r="LP234" s="64">
        <f t="shared" si="331"/>
        <v>94340</v>
      </c>
      <c r="LQ234" s="64">
        <f t="shared" si="331"/>
        <v>91043</v>
      </c>
      <c r="LR234" s="64">
        <f t="shared" si="331"/>
        <v>0</v>
      </c>
      <c r="LS234" s="64">
        <f t="shared" si="331"/>
        <v>7382</v>
      </c>
      <c r="LT234" s="64">
        <f t="shared" si="331"/>
        <v>3318</v>
      </c>
      <c r="LU234" s="64">
        <f t="shared" si="331"/>
        <v>18127</v>
      </c>
      <c r="LV234" s="64">
        <f t="shared" si="331"/>
        <v>0</v>
      </c>
      <c r="LW234" s="64">
        <f t="shared" si="331"/>
        <v>30286</v>
      </c>
      <c r="LX234" s="64">
        <f t="shared" si="331"/>
        <v>16918</v>
      </c>
      <c r="LY234" s="64">
        <f t="shared" si="331"/>
        <v>0</v>
      </c>
      <c r="LZ234" s="64">
        <f t="shared" si="331"/>
        <v>0</v>
      </c>
      <c r="MA234" s="64">
        <f t="shared" si="331"/>
        <v>500</v>
      </c>
      <c r="MB234" s="64">
        <f t="shared" si="331"/>
        <v>0</v>
      </c>
      <c r="MC234" s="64">
        <f t="shared" si="331"/>
        <v>0</v>
      </c>
      <c r="MD234" s="64">
        <f t="shared" si="331"/>
        <v>0</v>
      </c>
      <c r="ME234" s="64">
        <f t="shared" si="331"/>
        <v>887</v>
      </c>
      <c r="MF234" s="64">
        <f t="shared" si="331"/>
        <v>0</v>
      </c>
      <c r="MG234" s="64">
        <f t="shared" si="331"/>
        <v>68695</v>
      </c>
      <c r="MH234" s="64">
        <f t="shared" si="331"/>
        <v>0</v>
      </c>
      <c r="MI234" s="64">
        <f t="shared" si="331"/>
        <v>0</v>
      </c>
      <c r="MJ234" s="64">
        <f t="shared" si="331"/>
        <v>4008</v>
      </c>
      <c r="MK234" s="64">
        <f t="shared" si="331"/>
        <v>11609</v>
      </c>
      <c r="ML234" s="64">
        <f t="shared" si="331"/>
        <v>0</v>
      </c>
      <c r="MM234" s="64">
        <f t="shared" si="331"/>
        <v>168596</v>
      </c>
      <c r="MN234" s="64">
        <f t="shared" si="331"/>
        <v>0</v>
      </c>
      <c r="MO234" s="64">
        <f t="shared" si="331"/>
        <v>0</v>
      </c>
      <c r="MP234" s="64">
        <f t="shared" si="331"/>
        <v>0</v>
      </c>
      <c r="MQ234" s="64">
        <f t="shared" si="331"/>
        <v>0</v>
      </c>
      <c r="MR234" s="64">
        <f t="shared" si="331"/>
        <v>0</v>
      </c>
      <c r="MS234" s="64">
        <f t="shared" si="331"/>
        <v>197426</v>
      </c>
      <c r="MT234" s="64">
        <f t="shared" si="331"/>
        <v>228880</v>
      </c>
      <c r="MU234" s="64">
        <f t="shared" si="331"/>
        <v>0</v>
      </c>
      <c r="MV234" s="64">
        <f t="shared" si="331"/>
        <v>122089</v>
      </c>
      <c r="MW234" s="64">
        <f t="shared" si="331"/>
        <v>0</v>
      </c>
      <c r="MX234" s="64">
        <f t="shared" si="331"/>
        <v>42694</v>
      </c>
      <c r="MY234" s="64">
        <f t="shared" si="331"/>
        <v>0</v>
      </c>
      <c r="MZ234" s="64">
        <f t="shared" si="331"/>
        <v>459653</v>
      </c>
      <c r="NA234" s="64">
        <f t="shared" si="331"/>
        <v>0</v>
      </c>
      <c r="NB234" s="64">
        <f t="shared" si="331"/>
        <v>25161</v>
      </c>
      <c r="NC234" s="64">
        <f t="shared" si="331"/>
        <v>3530</v>
      </c>
      <c r="ND234" s="64">
        <f t="shared" si="331"/>
        <v>0</v>
      </c>
      <c r="NE234" s="64">
        <f t="shared" si="331"/>
        <v>106927</v>
      </c>
      <c r="NF234" s="64">
        <f t="shared" si="331"/>
        <v>29263</v>
      </c>
      <c r="NG234" s="64">
        <f t="shared" si="331"/>
        <v>3155</v>
      </c>
      <c r="NH234" s="64">
        <f t="shared" si="331"/>
        <v>120442</v>
      </c>
      <c r="NI234" s="64">
        <f t="shared" si="331"/>
        <v>101</v>
      </c>
      <c r="NJ234" s="64">
        <f t="shared" si="331"/>
        <v>1662</v>
      </c>
      <c r="NK234" s="64">
        <f t="shared" si="331"/>
        <v>2829</v>
      </c>
      <c r="NL234" s="64">
        <f t="shared" si="331"/>
        <v>0</v>
      </c>
      <c r="NM234" s="64">
        <f t="shared" si="331"/>
        <v>4044</v>
      </c>
      <c r="NN234" s="64">
        <f t="shared" si="331"/>
        <v>1060</v>
      </c>
      <c r="NO234" s="64">
        <f t="shared" si="331"/>
        <v>0</v>
      </c>
      <c r="NP234" s="64">
        <f t="shared" si="331"/>
        <v>0</v>
      </c>
      <c r="NQ234" s="64">
        <f t="shared" si="331"/>
        <v>2100</v>
      </c>
      <c r="NR234" s="64">
        <f t="shared" si="331"/>
        <v>2039</v>
      </c>
      <c r="NS234" s="64">
        <f t="shared" si="331"/>
        <v>47318</v>
      </c>
      <c r="NT234" s="64">
        <f t="shared" si="331"/>
        <v>3176</v>
      </c>
      <c r="NU234" s="64">
        <f t="shared" si="331"/>
        <v>0</v>
      </c>
      <c r="NV234" s="64">
        <f t="shared" ref="NV234:OU234" si="332">NV137</f>
        <v>99715</v>
      </c>
      <c r="NW234" s="64">
        <f t="shared" si="332"/>
        <v>345570</v>
      </c>
      <c r="NX234" s="64">
        <f t="shared" si="332"/>
        <v>1517</v>
      </c>
      <c r="NY234" s="64">
        <f t="shared" si="332"/>
        <v>0</v>
      </c>
      <c r="NZ234" s="64">
        <f t="shared" si="332"/>
        <v>39571</v>
      </c>
      <c r="OA234" s="64">
        <f t="shared" si="332"/>
        <v>0</v>
      </c>
      <c r="OB234" s="64">
        <f t="shared" si="332"/>
        <v>0</v>
      </c>
      <c r="OC234" s="64">
        <f t="shared" si="332"/>
        <v>176214</v>
      </c>
      <c r="OD234" s="64">
        <f t="shared" si="332"/>
        <v>313</v>
      </c>
      <c r="OE234" s="64">
        <f t="shared" si="332"/>
        <v>2384</v>
      </c>
      <c r="OF234" s="64">
        <f t="shared" si="332"/>
        <v>78633</v>
      </c>
      <c r="OG234" s="64">
        <f t="shared" si="332"/>
        <v>55702</v>
      </c>
      <c r="OH234" s="64">
        <f t="shared" si="332"/>
        <v>0</v>
      </c>
      <c r="OI234" s="64">
        <f t="shared" si="332"/>
        <v>0</v>
      </c>
      <c r="OJ234" s="64">
        <f t="shared" si="332"/>
        <v>0</v>
      </c>
      <c r="OK234" s="64">
        <f t="shared" si="332"/>
        <v>0</v>
      </c>
      <c r="OL234" s="64">
        <f t="shared" si="332"/>
        <v>4386</v>
      </c>
      <c r="OM234" s="64">
        <f t="shared" si="332"/>
        <v>59667</v>
      </c>
      <c r="ON234" s="64">
        <f t="shared" si="332"/>
        <v>0</v>
      </c>
      <c r="OO234" s="64">
        <f t="shared" si="332"/>
        <v>2970879</v>
      </c>
      <c r="OP234" s="64">
        <f t="shared" si="332"/>
        <v>0</v>
      </c>
      <c r="OQ234" s="64">
        <f t="shared" si="332"/>
        <v>0</v>
      </c>
      <c r="OR234" s="64">
        <f t="shared" si="332"/>
        <v>0</v>
      </c>
      <c r="OS234" s="64">
        <f t="shared" si="332"/>
        <v>7474</v>
      </c>
      <c r="OT234" s="64">
        <f t="shared" si="332"/>
        <v>1769</v>
      </c>
      <c r="OU234" s="64">
        <f t="shared" si="332"/>
        <v>0</v>
      </c>
      <c r="OW234" s="150">
        <f t="shared" si="272"/>
        <v>49833147.039999999</v>
      </c>
      <c r="OX234" s="6">
        <f t="shared" si="318"/>
        <v>250.02206075809647</v>
      </c>
      <c r="OY234" s="153"/>
      <c r="OZ234" s="6"/>
      <c r="PA234" s="146"/>
      <c r="PB234" s="146"/>
      <c r="PC234" s="146"/>
      <c r="PD234" s="146"/>
      <c r="PE234" s="146"/>
      <c r="PF234" s="146"/>
      <c r="PG234" s="146"/>
      <c r="PH234" s="146"/>
      <c r="PI234" s="146"/>
      <c r="PJ234" s="146"/>
      <c r="PK234" s="146"/>
      <c r="PL234" s="146"/>
      <c r="PM234" s="146"/>
      <c r="PN234" s="146"/>
      <c r="PO234" s="146"/>
      <c r="PP234" s="146"/>
      <c r="PQ234" s="146"/>
      <c r="PR234" s="146"/>
      <c r="PS234" s="146"/>
      <c r="PT234" s="146"/>
      <c r="PU234" s="146"/>
    </row>
    <row r="235" spans="1:439">
      <c r="A235" s="7" t="s">
        <v>79</v>
      </c>
      <c r="B235" s="64">
        <f t="shared" ref="B235:BM235" si="333">B138</f>
        <v>0</v>
      </c>
      <c r="C235" s="64">
        <f t="shared" si="333"/>
        <v>0</v>
      </c>
      <c r="D235" s="64">
        <f t="shared" si="333"/>
        <v>0</v>
      </c>
      <c r="E235" s="64">
        <f t="shared" si="333"/>
        <v>0</v>
      </c>
      <c r="F235" s="64">
        <f t="shared" si="333"/>
        <v>0</v>
      </c>
      <c r="G235" s="64">
        <f t="shared" si="333"/>
        <v>0</v>
      </c>
      <c r="H235" s="64">
        <f t="shared" si="333"/>
        <v>0</v>
      </c>
      <c r="I235" s="64">
        <f t="shared" si="333"/>
        <v>0</v>
      </c>
      <c r="J235" s="64">
        <f t="shared" si="333"/>
        <v>14733</v>
      </c>
      <c r="K235" s="64">
        <f t="shared" si="333"/>
        <v>0</v>
      </c>
      <c r="L235" s="64">
        <f t="shared" si="333"/>
        <v>14221</v>
      </c>
      <c r="M235" s="64">
        <f t="shared" si="333"/>
        <v>0</v>
      </c>
      <c r="N235" s="64">
        <f t="shared" si="333"/>
        <v>0</v>
      </c>
      <c r="O235" s="64">
        <f t="shared" si="333"/>
        <v>0</v>
      </c>
      <c r="P235" s="64">
        <f t="shared" si="333"/>
        <v>0</v>
      </c>
      <c r="Q235" s="64">
        <f t="shared" si="333"/>
        <v>0</v>
      </c>
      <c r="R235" s="64">
        <f t="shared" si="333"/>
        <v>0</v>
      </c>
      <c r="S235" s="64">
        <f t="shared" si="333"/>
        <v>0</v>
      </c>
      <c r="T235" s="64">
        <f t="shared" si="333"/>
        <v>0</v>
      </c>
      <c r="U235" s="64">
        <f t="shared" si="333"/>
        <v>0</v>
      </c>
      <c r="V235" s="64">
        <f t="shared" si="333"/>
        <v>0</v>
      </c>
      <c r="W235" s="64">
        <f t="shared" si="333"/>
        <v>0</v>
      </c>
      <c r="X235" s="64">
        <f t="shared" si="333"/>
        <v>0</v>
      </c>
      <c r="Y235" s="64">
        <f t="shared" si="333"/>
        <v>0</v>
      </c>
      <c r="Z235" s="64">
        <f t="shared" si="333"/>
        <v>0</v>
      </c>
      <c r="AA235" s="64">
        <f t="shared" si="333"/>
        <v>0</v>
      </c>
      <c r="AB235" s="64">
        <f t="shared" si="333"/>
        <v>0</v>
      </c>
      <c r="AC235" s="64">
        <f t="shared" si="333"/>
        <v>0</v>
      </c>
      <c r="AD235" s="64">
        <f t="shared" si="333"/>
        <v>765120</v>
      </c>
      <c r="AE235" s="64">
        <f t="shared" si="333"/>
        <v>0</v>
      </c>
      <c r="AF235" s="64">
        <f t="shared" si="333"/>
        <v>0</v>
      </c>
      <c r="AG235" s="64">
        <f t="shared" si="333"/>
        <v>0</v>
      </c>
      <c r="AH235" s="64">
        <f t="shared" si="333"/>
        <v>0</v>
      </c>
      <c r="AI235" s="64">
        <f t="shared" si="333"/>
        <v>0</v>
      </c>
      <c r="AJ235" s="64">
        <f t="shared" si="333"/>
        <v>0</v>
      </c>
      <c r="AK235" s="64">
        <f t="shared" si="333"/>
        <v>0</v>
      </c>
      <c r="AL235" s="64">
        <f t="shared" si="333"/>
        <v>0</v>
      </c>
      <c r="AM235" s="64">
        <f t="shared" si="333"/>
        <v>0</v>
      </c>
      <c r="AN235" s="64">
        <f t="shared" si="333"/>
        <v>0</v>
      </c>
      <c r="AO235" s="64">
        <f t="shared" si="333"/>
        <v>0</v>
      </c>
      <c r="AP235" s="64">
        <f t="shared" si="333"/>
        <v>0</v>
      </c>
      <c r="AQ235" s="64">
        <f t="shared" si="333"/>
        <v>0</v>
      </c>
      <c r="AR235" s="64">
        <f t="shared" si="333"/>
        <v>0</v>
      </c>
      <c r="AS235" s="64">
        <f t="shared" si="333"/>
        <v>0</v>
      </c>
      <c r="AT235" s="64">
        <f t="shared" si="333"/>
        <v>0</v>
      </c>
      <c r="AU235" s="64">
        <f t="shared" si="333"/>
        <v>0</v>
      </c>
      <c r="AV235" s="64">
        <f t="shared" si="333"/>
        <v>0</v>
      </c>
      <c r="AW235" s="64">
        <f t="shared" si="333"/>
        <v>0</v>
      </c>
      <c r="AX235" s="64">
        <f t="shared" si="333"/>
        <v>0</v>
      </c>
      <c r="AY235" s="64">
        <f t="shared" si="333"/>
        <v>0</v>
      </c>
      <c r="AZ235" s="64">
        <f t="shared" si="333"/>
        <v>0</v>
      </c>
      <c r="BA235" s="64">
        <f t="shared" si="333"/>
        <v>0</v>
      </c>
      <c r="BB235" s="64">
        <f t="shared" si="333"/>
        <v>0</v>
      </c>
      <c r="BC235" s="64">
        <f t="shared" si="333"/>
        <v>0</v>
      </c>
      <c r="BD235" s="64">
        <f t="shared" si="333"/>
        <v>0</v>
      </c>
      <c r="BE235" s="64">
        <f t="shared" si="333"/>
        <v>0</v>
      </c>
      <c r="BF235" s="64">
        <f t="shared" si="333"/>
        <v>0</v>
      </c>
      <c r="BG235" s="64">
        <f t="shared" si="333"/>
        <v>0</v>
      </c>
      <c r="BH235" s="64">
        <f t="shared" si="333"/>
        <v>0</v>
      </c>
      <c r="BI235" s="64">
        <f t="shared" si="333"/>
        <v>0</v>
      </c>
      <c r="BJ235" s="64">
        <f t="shared" si="333"/>
        <v>0</v>
      </c>
      <c r="BK235" s="64">
        <f t="shared" si="333"/>
        <v>0</v>
      </c>
      <c r="BL235" s="64">
        <f t="shared" si="333"/>
        <v>0</v>
      </c>
      <c r="BM235" s="64">
        <f t="shared" si="333"/>
        <v>0</v>
      </c>
      <c r="BN235" s="64">
        <f t="shared" ref="BN235:DY235" si="334">BN138</f>
        <v>0</v>
      </c>
      <c r="BO235" s="64">
        <f t="shared" si="334"/>
        <v>55518</v>
      </c>
      <c r="BP235" s="64">
        <f t="shared" si="334"/>
        <v>38324</v>
      </c>
      <c r="BQ235" s="64">
        <f t="shared" si="334"/>
        <v>0</v>
      </c>
      <c r="BR235" s="64">
        <f t="shared" si="334"/>
        <v>0</v>
      </c>
      <c r="BS235" s="64">
        <f t="shared" si="334"/>
        <v>0</v>
      </c>
      <c r="BT235" s="64">
        <f t="shared" si="334"/>
        <v>0</v>
      </c>
      <c r="BU235" s="64">
        <f t="shared" si="334"/>
        <v>0</v>
      </c>
      <c r="BV235" s="64">
        <f t="shared" si="334"/>
        <v>0</v>
      </c>
      <c r="BW235" s="64">
        <f t="shared" si="334"/>
        <v>0</v>
      </c>
      <c r="BX235" s="64">
        <f t="shared" si="334"/>
        <v>0</v>
      </c>
      <c r="BY235" s="64">
        <f t="shared" si="334"/>
        <v>1950</v>
      </c>
      <c r="BZ235" s="64">
        <f t="shared" si="334"/>
        <v>0</v>
      </c>
      <c r="CA235" s="64">
        <f t="shared" si="334"/>
        <v>0</v>
      </c>
      <c r="CB235" s="64">
        <f t="shared" si="334"/>
        <v>0</v>
      </c>
      <c r="CC235" s="64">
        <f t="shared" si="334"/>
        <v>0</v>
      </c>
      <c r="CD235" s="64">
        <f t="shared" si="334"/>
        <v>0</v>
      </c>
      <c r="CE235" s="64">
        <f t="shared" si="334"/>
        <v>0</v>
      </c>
      <c r="CF235" s="64">
        <f t="shared" si="334"/>
        <v>0</v>
      </c>
      <c r="CG235" s="64">
        <f t="shared" si="334"/>
        <v>0</v>
      </c>
      <c r="CH235" s="64">
        <f t="shared" si="334"/>
        <v>0</v>
      </c>
      <c r="CI235" s="64">
        <f t="shared" si="334"/>
        <v>0</v>
      </c>
      <c r="CJ235" s="64">
        <f t="shared" si="334"/>
        <v>0</v>
      </c>
      <c r="CK235" s="64">
        <f t="shared" si="334"/>
        <v>0</v>
      </c>
      <c r="CL235" s="64">
        <f t="shared" si="334"/>
        <v>0</v>
      </c>
      <c r="CM235" s="64">
        <f t="shared" si="334"/>
        <v>0</v>
      </c>
      <c r="CN235" s="64">
        <f t="shared" si="334"/>
        <v>0</v>
      </c>
      <c r="CO235" s="64">
        <f t="shared" si="334"/>
        <v>0</v>
      </c>
      <c r="CP235" s="64">
        <f t="shared" si="334"/>
        <v>0</v>
      </c>
      <c r="CQ235" s="64">
        <f t="shared" si="334"/>
        <v>0</v>
      </c>
      <c r="CR235" s="64">
        <f t="shared" si="334"/>
        <v>0</v>
      </c>
      <c r="CS235" s="64">
        <f t="shared" si="334"/>
        <v>0</v>
      </c>
      <c r="CT235" s="64">
        <f t="shared" si="334"/>
        <v>0</v>
      </c>
      <c r="CU235" s="64">
        <f t="shared" si="334"/>
        <v>0</v>
      </c>
      <c r="CV235" s="64">
        <f t="shared" si="334"/>
        <v>0</v>
      </c>
      <c r="CW235" s="64">
        <f t="shared" si="334"/>
        <v>0</v>
      </c>
      <c r="CX235" s="64">
        <f t="shared" si="334"/>
        <v>0</v>
      </c>
      <c r="CY235" s="64">
        <f t="shared" si="334"/>
        <v>0</v>
      </c>
      <c r="CZ235" s="64">
        <f t="shared" si="334"/>
        <v>0</v>
      </c>
      <c r="DA235" s="64">
        <f t="shared" si="334"/>
        <v>0</v>
      </c>
      <c r="DB235" s="64">
        <f t="shared" si="334"/>
        <v>0</v>
      </c>
      <c r="DC235" s="64">
        <f t="shared" si="334"/>
        <v>0</v>
      </c>
      <c r="DD235" s="64">
        <f t="shared" si="334"/>
        <v>0</v>
      </c>
      <c r="DE235" s="64">
        <f t="shared" si="334"/>
        <v>0</v>
      </c>
      <c r="DF235" s="64">
        <f t="shared" si="334"/>
        <v>9568</v>
      </c>
      <c r="DG235" s="64">
        <f t="shared" si="334"/>
        <v>0</v>
      </c>
      <c r="DH235" s="64">
        <f t="shared" si="334"/>
        <v>0</v>
      </c>
      <c r="DI235" s="64">
        <f t="shared" si="334"/>
        <v>44453</v>
      </c>
      <c r="DJ235" s="64">
        <f t="shared" si="334"/>
        <v>5981</v>
      </c>
      <c r="DK235" s="64">
        <f t="shared" si="334"/>
        <v>0</v>
      </c>
      <c r="DL235" s="64">
        <f t="shared" si="334"/>
        <v>0</v>
      </c>
      <c r="DM235" s="64">
        <f t="shared" si="334"/>
        <v>0</v>
      </c>
      <c r="DN235" s="64">
        <f t="shared" si="334"/>
        <v>7009</v>
      </c>
      <c r="DO235" s="64">
        <f t="shared" si="334"/>
        <v>0</v>
      </c>
      <c r="DP235" s="64">
        <f t="shared" si="334"/>
        <v>0</v>
      </c>
      <c r="DQ235" s="64">
        <f t="shared" si="334"/>
        <v>0</v>
      </c>
      <c r="DR235" s="64">
        <f t="shared" si="334"/>
        <v>0</v>
      </c>
      <c r="DS235" s="64">
        <f t="shared" si="334"/>
        <v>0</v>
      </c>
      <c r="DT235" s="64">
        <f t="shared" si="334"/>
        <v>0</v>
      </c>
      <c r="DU235" s="64">
        <f t="shared" si="334"/>
        <v>0</v>
      </c>
      <c r="DV235" s="64">
        <f t="shared" si="334"/>
        <v>0</v>
      </c>
      <c r="DW235" s="64">
        <f t="shared" si="334"/>
        <v>0</v>
      </c>
      <c r="DX235" s="64">
        <f t="shared" si="334"/>
        <v>0</v>
      </c>
      <c r="DY235" s="64">
        <f t="shared" si="334"/>
        <v>19543</v>
      </c>
      <c r="DZ235" s="64">
        <f t="shared" ref="DZ235:GK235" si="335">DZ138</f>
        <v>0</v>
      </c>
      <c r="EA235" s="64">
        <f t="shared" si="335"/>
        <v>0</v>
      </c>
      <c r="EB235" s="64">
        <f t="shared" si="335"/>
        <v>172030</v>
      </c>
      <c r="EC235" s="64">
        <f t="shared" si="335"/>
        <v>0</v>
      </c>
      <c r="ED235" s="64">
        <f t="shared" si="335"/>
        <v>0</v>
      </c>
      <c r="EE235" s="64">
        <f t="shared" si="335"/>
        <v>0</v>
      </c>
      <c r="EF235" s="64">
        <f t="shared" si="335"/>
        <v>0</v>
      </c>
      <c r="EG235" s="64">
        <f t="shared" si="335"/>
        <v>0</v>
      </c>
      <c r="EH235" s="64">
        <f t="shared" si="335"/>
        <v>0</v>
      </c>
      <c r="EI235" s="64">
        <f t="shared" si="335"/>
        <v>0</v>
      </c>
      <c r="EJ235" s="64">
        <f t="shared" si="335"/>
        <v>0</v>
      </c>
      <c r="EK235" s="64">
        <f t="shared" si="335"/>
        <v>0</v>
      </c>
      <c r="EL235" s="64">
        <f t="shared" si="335"/>
        <v>0</v>
      </c>
      <c r="EM235" s="64">
        <f t="shared" si="335"/>
        <v>0</v>
      </c>
      <c r="EN235" s="64">
        <f t="shared" si="335"/>
        <v>0</v>
      </c>
      <c r="EO235" s="64">
        <f t="shared" si="335"/>
        <v>0</v>
      </c>
      <c r="EP235" s="64">
        <f t="shared" si="335"/>
        <v>0</v>
      </c>
      <c r="EQ235" s="64">
        <f t="shared" si="335"/>
        <v>0</v>
      </c>
      <c r="ER235" s="64">
        <f t="shared" si="335"/>
        <v>0</v>
      </c>
      <c r="ES235" s="64">
        <f t="shared" si="335"/>
        <v>0</v>
      </c>
      <c r="ET235" s="64">
        <f t="shared" si="335"/>
        <v>0</v>
      </c>
      <c r="EU235" s="64">
        <f t="shared" si="335"/>
        <v>0</v>
      </c>
      <c r="EV235" s="64">
        <f t="shared" si="335"/>
        <v>0</v>
      </c>
      <c r="EW235" s="64">
        <f t="shared" si="335"/>
        <v>0</v>
      </c>
      <c r="EX235" s="64">
        <f t="shared" si="335"/>
        <v>0</v>
      </c>
      <c r="EY235" s="64">
        <f t="shared" si="335"/>
        <v>0</v>
      </c>
      <c r="EZ235" s="64">
        <f t="shared" si="335"/>
        <v>0</v>
      </c>
      <c r="FA235" s="64">
        <f t="shared" si="335"/>
        <v>0</v>
      </c>
      <c r="FB235" s="64">
        <f t="shared" si="335"/>
        <v>0</v>
      </c>
      <c r="FC235" s="64">
        <f t="shared" si="335"/>
        <v>0</v>
      </c>
      <c r="FD235" s="64">
        <f t="shared" si="335"/>
        <v>0</v>
      </c>
      <c r="FE235" s="64">
        <f t="shared" si="335"/>
        <v>0</v>
      </c>
      <c r="FF235" s="64">
        <f t="shared" si="335"/>
        <v>0</v>
      </c>
      <c r="FG235" s="64">
        <f t="shared" si="335"/>
        <v>0</v>
      </c>
      <c r="FH235" s="64">
        <f t="shared" si="335"/>
        <v>0</v>
      </c>
      <c r="FI235" s="64">
        <f t="shared" si="335"/>
        <v>0</v>
      </c>
      <c r="FJ235" s="64">
        <f t="shared" si="335"/>
        <v>0</v>
      </c>
      <c r="FK235" s="64">
        <f t="shared" si="335"/>
        <v>0</v>
      </c>
      <c r="FL235" s="64">
        <f t="shared" si="335"/>
        <v>0</v>
      </c>
      <c r="FM235" s="64">
        <f t="shared" si="335"/>
        <v>0</v>
      </c>
      <c r="FN235" s="64">
        <f t="shared" si="335"/>
        <v>0</v>
      </c>
      <c r="FO235" s="64">
        <f t="shared" si="335"/>
        <v>0</v>
      </c>
      <c r="FP235" s="64">
        <f t="shared" si="335"/>
        <v>0</v>
      </c>
      <c r="FQ235" s="64">
        <f t="shared" si="335"/>
        <v>0</v>
      </c>
      <c r="FR235" s="64">
        <f t="shared" si="335"/>
        <v>0</v>
      </c>
      <c r="FS235" s="64">
        <f t="shared" si="335"/>
        <v>0</v>
      </c>
      <c r="FT235" s="64">
        <f t="shared" si="335"/>
        <v>0</v>
      </c>
      <c r="FU235" s="64">
        <f t="shared" si="335"/>
        <v>0</v>
      </c>
      <c r="FV235" s="64">
        <f t="shared" si="335"/>
        <v>0</v>
      </c>
      <c r="FW235" s="64">
        <f t="shared" si="335"/>
        <v>0</v>
      </c>
      <c r="FX235" s="64">
        <f t="shared" si="335"/>
        <v>0</v>
      </c>
      <c r="FY235" s="64">
        <f t="shared" si="335"/>
        <v>0</v>
      </c>
      <c r="FZ235" s="64">
        <f t="shared" si="335"/>
        <v>0</v>
      </c>
      <c r="GA235" s="64">
        <f t="shared" si="335"/>
        <v>0</v>
      </c>
      <c r="GB235" s="64">
        <f t="shared" si="335"/>
        <v>0</v>
      </c>
      <c r="GC235" s="64">
        <f t="shared" si="335"/>
        <v>5981</v>
      </c>
      <c r="GD235" s="64">
        <f t="shared" si="335"/>
        <v>0</v>
      </c>
      <c r="GE235" s="64">
        <f t="shared" si="335"/>
        <v>0</v>
      </c>
      <c r="GF235" s="64">
        <f t="shared" si="335"/>
        <v>0</v>
      </c>
      <c r="GG235" s="64">
        <f t="shared" si="335"/>
        <v>0</v>
      </c>
      <c r="GH235" s="64">
        <f t="shared" si="335"/>
        <v>0</v>
      </c>
      <c r="GI235" s="64">
        <f t="shared" si="335"/>
        <v>0</v>
      </c>
      <c r="GJ235" s="64">
        <f t="shared" si="335"/>
        <v>0</v>
      </c>
      <c r="GK235" s="64">
        <f t="shared" si="335"/>
        <v>0</v>
      </c>
      <c r="GL235" s="64">
        <f t="shared" ref="GL235:IW235" si="336">GL138</f>
        <v>0</v>
      </c>
      <c r="GM235" s="64">
        <f t="shared" si="336"/>
        <v>0</v>
      </c>
      <c r="GN235" s="64">
        <f t="shared" si="336"/>
        <v>0</v>
      </c>
      <c r="GO235" s="64">
        <f t="shared" si="336"/>
        <v>0</v>
      </c>
      <c r="GP235" s="64">
        <f t="shared" si="336"/>
        <v>0</v>
      </c>
      <c r="GQ235" s="64">
        <f t="shared" si="336"/>
        <v>0</v>
      </c>
      <c r="GR235" s="64">
        <f t="shared" si="336"/>
        <v>0</v>
      </c>
      <c r="GS235" s="64">
        <f t="shared" si="336"/>
        <v>0</v>
      </c>
      <c r="GT235" s="64">
        <f t="shared" si="336"/>
        <v>0</v>
      </c>
      <c r="GU235" s="64">
        <f t="shared" si="336"/>
        <v>0</v>
      </c>
      <c r="GV235" s="64">
        <f t="shared" si="336"/>
        <v>0</v>
      </c>
      <c r="GW235" s="64">
        <f t="shared" si="336"/>
        <v>0</v>
      </c>
      <c r="GX235" s="64">
        <f t="shared" si="336"/>
        <v>0</v>
      </c>
      <c r="GY235" s="64">
        <f t="shared" si="336"/>
        <v>0</v>
      </c>
      <c r="GZ235" s="64">
        <f t="shared" si="336"/>
        <v>0</v>
      </c>
      <c r="HA235" s="64">
        <f t="shared" si="336"/>
        <v>0</v>
      </c>
      <c r="HB235" s="64">
        <f t="shared" si="336"/>
        <v>0</v>
      </c>
      <c r="HC235" s="64">
        <f t="shared" si="336"/>
        <v>0</v>
      </c>
      <c r="HD235" s="64">
        <f t="shared" si="336"/>
        <v>0</v>
      </c>
      <c r="HE235" s="64">
        <f t="shared" si="336"/>
        <v>0</v>
      </c>
      <c r="HF235" s="64">
        <f t="shared" si="336"/>
        <v>0</v>
      </c>
      <c r="HG235" s="64">
        <f t="shared" si="336"/>
        <v>0</v>
      </c>
      <c r="HH235" s="64">
        <f t="shared" si="336"/>
        <v>137949</v>
      </c>
      <c r="HI235" s="64">
        <f t="shared" si="336"/>
        <v>60433</v>
      </c>
      <c r="HJ235" s="64">
        <f t="shared" si="336"/>
        <v>0</v>
      </c>
      <c r="HK235" s="64">
        <f t="shared" si="336"/>
        <v>335892</v>
      </c>
      <c r="HL235" s="64">
        <f t="shared" si="336"/>
        <v>0</v>
      </c>
      <c r="HM235" s="64">
        <f t="shared" si="336"/>
        <v>0</v>
      </c>
      <c r="HN235" s="64">
        <f t="shared" si="336"/>
        <v>0</v>
      </c>
      <c r="HO235" s="64">
        <f t="shared" si="336"/>
        <v>0</v>
      </c>
      <c r="HP235" s="64">
        <f t="shared" si="336"/>
        <v>0</v>
      </c>
      <c r="HQ235" s="64">
        <f t="shared" si="336"/>
        <v>0</v>
      </c>
      <c r="HR235" s="64">
        <f t="shared" si="336"/>
        <v>0</v>
      </c>
      <c r="HS235" s="64">
        <f t="shared" si="336"/>
        <v>12100</v>
      </c>
      <c r="HT235" s="64">
        <f t="shared" si="336"/>
        <v>0</v>
      </c>
      <c r="HU235" s="64">
        <f t="shared" si="336"/>
        <v>365159</v>
      </c>
      <c r="HV235" s="64">
        <f t="shared" si="336"/>
        <v>0</v>
      </c>
      <c r="HW235" s="64">
        <f t="shared" si="336"/>
        <v>0</v>
      </c>
      <c r="HX235" s="64">
        <f t="shared" si="336"/>
        <v>600</v>
      </c>
      <c r="HY235" s="64">
        <f t="shared" si="336"/>
        <v>6010</v>
      </c>
      <c r="HZ235" s="64">
        <f t="shared" si="336"/>
        <v>0</v>
      </c>
      <c r="IA235" s="64">
        <f t="shared" si="336"/>
        <v>0</v>
      </c>
      <c r="IB235" s="64">
        <f t="shared" si="336"/>
        <v>400</v>
      </c>
      <c r="IC235" s="64">
        <f t="shared" si="336"/>
        <v>0</v>
      </c>
      <c r="ID235" s="64">
        <f t="shared" si="336"/>
        <v>0</v>
      </c>
      <c r="IE235" s="64">
        <f t="shared" si="336"/>
        <v>0</v>
      </c>
      <c r="IF235" s="64">
        <f t="shared" si="336"/>
        <v>0</v>
      </c>
      <c r="IG235" s="64">
        <f t="shared" si="336"/>
        <v>0</v>
      </c>
      <c r="IH235" s="64">
        <f t="shared" si="336"/>
        <v>0</v>
      </c>
      <c r="II235" s="64">
        <f t="shared" si="336"/>
        <v>0</v>
      </c>
      <c r="IJ235" s="64">
        <f t="shared" si="336"/>
        <v>0</v>
      </c>
      <c r="IK235" s="64">
        <f t="shared" si="336"/>
        <v>0</v>
      </c>
      <c r="IL235" s="64">
        <f t="shared" si="336"/>
        <v>0</v>
      </c>
      <c r="IM235" s="64">
        <f t="shared" si="336"/>
        <v>0</v>
      </c>
      <c r="IN235" s="64">
        <f t="shared" si="336"/>
        <v>0</v>
      </c>
      <c r="IO235" s="64">
        <f t="shared" si="336"/>
        <v>0</v>
      </c>
      <c r="IP235" s="64">
        <f t="shared" si="336"/>
        <v>0</v>
      </c>
      <c r="IQ235" s="64">
        <f t="shared" si="336"/>
        <v>0</v>
      </c>
      <c r="IR235" s="64">
        <f t="shared" si="336"/>
        <v>0</v>
      </c>
      <c r="IS235" s="64">
        <f t="shared" si="336"/>
        <v>0</v>
      </c>
      <c r="IT235" s="64">
        <f t="shared" si="336"/>
        <v>0</v>
      </c>
      <c r="IU235" s="64">
        <f t="shared" si="336"/>
        <v>0</v>
      </c>
      <c r="IV235" s="64">
        <f t="shared" si="336"/>
        <v>0</v>
      </c>
      <c r="IW235" s="64">
        <f t="shared" si="336"/>
        <v>0</v>
      </c>
      <c r="IX235" s="64">
        <f t="shared" ref="IX235:LI235" si="337">IX138</f>
        <v>0</v>
      </c>
      <c r="IY235" s="64">
        <f t="shared" si="337"/>
        <v>0</v>
      </c>
      <c r="IZ235" s="64">
        <f t="shared" si="337"/>
        <v>0</v>
      </c>
      <c r="JA235" s="64">
        <f t="shared" si="337"/>
        <v>0</v>
      </c>
      <c r="JB235" s="64">
        <f t="shared" si="337"/>
        <v>0</v>
      </c>
      <c r="JC235" s="64">
        <f t="shared" si="337"/>
        <v>0</v>
      </c>
      <c r="JD235" s="64">
        <f t="shared" si="337"/>
        <v>0</v>
      </c>
      <c r="JE235" s="64">
        <f t="shared" si="337"/>
        <v>0</v>
      </c>
      <c r="JF235" s="64">
        <f t="shared" si="337"/>
        <v>0</v>
      </c>
      <c r="JG235" s="64">
        <f t="shared" si="337"/>
        <v>0</v>
      </c>
      <c r="JH235" s="64">
        <f t="shared" si="337"/>
        <v>1800</v>
      </c>
      <c r="JI235" s="64">
        <f t="shared" si="337"/>
        <v>0</v>
      </c>
      <c r="JJ235" s="64">
        <f t="shared" si="337"/>
        <v>0</v>
      </c>
      <c r="JK235" s="64">
        <f t="shared" si="337"/>
        <v>0</v>
      </c>
      <c r="JL235" s="64">
        <f t="shared" si="337"/>
        <v>0</v>
      </c>
      <c r="JM235" s="64">
        <f t="shared" si="337"/>
        <v>0</v>
      </c>
      <c r="JN235" s="64">
        <f t="shared" si="337"/>
        <v>0</v>
      </c>
      <c r="JO235" s="64">
        <f t="shared" si="337"/>
        <v>0</v>
      </c>
      <c r="JP235" s="64">
        <f t="shared" si="337"/>
        <v>0</v>
      </c>
      <c r="JQ235" s="64">
        <f t="shared" si="337"/>
        <v>0</v>
      </c>
      <c r="JR235" s="64">
        <f t="shared" si="337"/>
        <v>0</v>
      </c>
      <c r="JS235" s="64">
        <f t="shared" si="337"/>
        <v>0</v>
      </c>
      <c r="JT235" s="64">
        <f t="shared" si="337"/>
        <v>0</v>
      </c>
      <c r="JU235" s="64">
        <f t="shared" si="337"/>
        <v>0</v>
      </c>
      <c r="JV235" s="64">
        <f t="shared" si="337"/>
        <v>0</v>
      </c>
      <c r="JW235" s="64">
        <f t="shared" si="337"/>
        <v>0</v>
      </c>
      <c r="JX235" s="64">
        <f t="shared" si="337"/>
        <v>0</v>
      </c>
      <c r="JY235" s="64">
        <f t="shared" si="337"/>
        <v>0</v>
      </c>
      <c r="JZ235" s="64">
        <f t="shared" si="337"/>
        <v>0</v>
      </c>
      <c r="KA235" s="64">
        <f t="shared" si="337"/>
        <v>0</v>
      </c>
      <c r="KB235" s="64">
        <f t="shared" si="337"/>
        <v>0</v>
      </c>
      <c r="KC235" s="64">
        <f t="shared" si="337"/>
        <v>0</v>
      </c>
      <c r="KD235" s="64">
        <f t="shared" si="337"/>
        <v>0</v>
      </c>
      <c r="KE235" s="64">
        <f t="shared" si="337"/>
        <v>0</v>
      </c>
      <c r="KF235" s="64">
        <f t="shared" si="337"/>
        <v>0</v>
      </c>
      <c r="KG235" s="64">
        <f t="shared" si="337"/>
        <v>0</v>
      </c>
      <c r="KH235" s="64">
        <f t="shared" si="337"/>
        <v>0</v>
      </c>
      <c r="KI235" s="64">
        <f t="shared" si="337"/>
        <v>0</v>
      </c>
      <c r="KJ235" s="64">
        <f t="shared" si="337"/>
        <v>0</v>
      </c>
      <c r="KK235" s="64">
        <f t="shared" si="337"/>
        <v>3300</v>
      </c>
      <c r="KL235" s="64">
        <f t="shared" si="337"/>
        <v>0</v>
      </c>
      <c r="KM235" s="64">
        <f t="shared" si="337"/>
        <v>0</v>
      </c>
      <c r="KN235" s="64">
        <f t="shared" si="337"/>
        <v>0</v>
      </c>
      <c r="KO235" s="64">
        <f t="shared" si="337"/>
        <v>0</v>
      </c>
      <c r="KP235" s="64">
        <f t="shared" si="337"/>
        <v>49674</v>
      </c>
      <c r="KQ235" s="64">
        <f t="shared" si="337"/>
        <v>0</v>
      </c>
      <c r="KR235" s="64">
        <f t="shared" si="337"/>
        <v>0</v>
      </c>
      <c r="KS235" s="64">
        <f t="shared" si="337"/>
        <v>0</v>
      </c>
      <c r="KT235" s="64">
        <f t="shared" si="337"/>
        <v>0</v>
      </c>
      <c r="KU235" s="64">
        <f t="shared" si="337"/>
        <v>0</v>
      </c>
      <c r="KV235" s="64">
        <f t="shared" si="337"/>
        <v>0</v>
      </c>
      <c r="KW235" s="64">
        <f t="shared" si="337"/>
        <v>0</v>
      </c>
      <c r="KX235" s="64">
        <f t="shared" si="337"/>
        <v>0</v>
      </c>
      <c r="KY235" s="64">
        <f t="shared" si="337"/>
        <v>0</v>
      </c>
      <c r="KZ235" s="64">
        <f t="shared" si="337"/>
        <v>0</v>
      </c>
      <c r="LA235" s="64">
        <f t="shared" si="337"/>
        <v>7653</v>
      </c>
      <c r="LB235" s="64">
        <f t="shared" si="337"/>
        <v>0</v>
      </c>
      <c r="LC235" s="64">
        <f t="shared" si="337"/>
        <v>0</v>
      </c>
      <c r="LD235" s="64">
        <f t="shared" si="337"/>
        <v>0</v>
      </c>
      <c r="LE235" s="64">
        <f t="shared" si="337"/>
        <v>0</v>
      </c>
      <c r="LF235" s="64">
        <f t="shared" si="337"/>
        <v>0</v>
      </c>
      <c r="LG235" s="64">
        <f t="shared" si="337"/>
        <v>0</v>
      </c>
      <c r="LH235" s="64">
        <f t="shared" si="337"/>
        <v>0</v>
      </c>
      <c r="LI235" s="64">
        <f t="shared" si="337"/>
        <v>0</v>
      </c>
      <c r="LJ235" s="64">
        <f t="shared" ref="LJ235:NU235" si="338">LJ138</f>
        <v>0</v>
      </c>
      <c r="LK235" s="64">
        <f t="shared" si="338"/>
        <v>0</v>
      </c>
      <c r="LL235" s="64">
        <f t="shared" si="338"/>
        <v>0</v>
      </c>
      <c r="LM235" s="64">
        <f t="shared" si="338"/>
        <v>0</v>
      </c>
      <c r="LN235" s="64">
        <f t="shared" si="338"/>
        <v>0</v>
      </c>
      <c r="LO235" s="64">
        <f t="shared" si="338"/>
        <v>0</v>
      </c>
      <c r="LP235" s="64">
        <f t="shared" si="338"/>
        <v>0</v>
      </c>
      <c r="LQ235" s="64">
        <f t="shared" si="338"/>
        <v>0</v>
      </c>
      <c r="LR235" s="64">
        <f t="shared" si="338"/>
        <v>0</v>
      </c>
      <c r="LS235" s="64">
        <f t="shared" si="338"/>
        <v>0</v>
      </c>
      <c r="LT235" s="64">
        <f t="shared" si="338"/>
        <v>0</v>
      </c>
      <c r="LU235" s="64">
        <f t="shared" si="338"/>
        <v>201679</v>
      </c>
      <c r="LV235" s="64">
        <f t="shared" si="338"/>
        <v>0</v>
      </c>
      <c r="LW235" s="64">
        <f t="shared" si="338"/>
        <v>0</v>
      </c>
      <c r="LX235" s="64">
        <f t="shared" si="338"/>
        <v>0</v>
      </c>
      <c r="LY235" s="64">
        <f t="shared" si="338"/>
        <v>0</v>
      </c>
      <c r="LZ235" s="64">
        <f t="shared" si="338"/>
        <v>0</v>
      </c>
      <c r="MA235" s="64">
        <f t="shared" si="338"/>
        <v>0</v>
      </c>
      <c r="MB235" s="64">
        <f t="shared" si="338"/>
        <v>0</v>
      </c>
      <c r="MC235" s="64">
        <f t="shared" si="338"/>
        <v>0</v>
      </c>
      <c r="MD235" s="64">
        <f t="shared" si="338"/>
        <v>0</v>
      </c>
      <c r="ME235" s="64">
        <f t="shared" si="338"/>
        <v>0</v>
      </c>
      <c r="MF235" s="64">
        <f t="shared" si="338"/>
        <v>0</v>
      </c>
      <c r="MG235" s="64">
        <f t="shared" si="338"/>
        <v>0</v>
      </c>
      <c r="MH235" s="64">
        <f t="shared" si="338"/>
        <v>0</v>
      </c>
      <c r="MI235" s="64">
        <f t="shared" si="338"/>
        <v>0</v>
      </c>
      <c r="MJ235" s="64">
        <f t="shared" si="338"/>
        <v>0</v>
      </c>
      <c r="MK235" s="64">
        <f t="shared" si="338"/>
        <v>0</v>
      </c>
      <c r="ML235" s="64">
        <f t="shared" si="338"/>
        <v>0</v>
      </c>
      <c r="MM235" s="64">
        <f t="shared" si="338"/>
        <v>0</v>
      </c>
      <c r="MN235" s="64">
        <f t="shared" si="338"/>
        <v>0</v>
      </c>
      <c r="MO235" s="64">
        <f t="shared" si="338"/>
        <v>0</v>
      </c>
      <c r="MP235" s="64">
        <f t="shared" si="338"/>
        <v>0</v>
      </c>
      <c r="MQ235" s="64">
        <f t="shared" si="338"/>
        <v>0</v>
      </c>
      <c r="MR235" s="64">
        <f t="shared" si="338"/>
        <v>0</v>
      </c>
      <c r="MS235" s="64">
        <f t="shared" si="338"/>
        <v>0</v>
      </c>
      <c r="MT235" s="64">
        <f t="shared" si="338"/>
        <v>0</v>
      </c>
      <c r="MU235" s="64">
        <f t="shared" si="338"/>
        <v>0</v>
      </c>
      <c r="MV235" s="64">
        <f t="shared" si="338"/>
        <v>0</v>
      </c>
      <c r="MW235" s="64">
        <f t="shared" si="338"/>
        <v>0</v>
      </c>
      <c r="MX235" s="64">
        <f t="shared" si="338"/>
        <v>0</v>
      </c>
      <c r="MY235" s="64">
        <f t="shared" si="338"/>
        <v>0</v>
      </c>
      <c r="MZ235" s="64">
        <f t="shared" si="338"/>
        <v>0</v>
      </c>
      <c r="NA235" s="64">
        <f t="shared" si="338"/>
        <v>0</v>
      </c>
      <c r="NB235" s="64">
        <f t="shared" si="338"/>
        <v>0</v>
      </c>
      <c r="NC235" s="64">
        <f t="shared" si="338"/>
        <v>0</v>
      </c>
      <c r="ND235" s="64">
        <f t="shared" si="338"/>
        <v>0</v>
      </c>
      <c r="NE235" s="64">
        <f t="shared" si="338"/>
        <v>1216</v>
      </c>
      <c r="NF235" s="64">
        <f t="shared" si="338"/>
        <v>0</v>
      </c>
      <c r="NG235" s="64">
        <f t="shared" si="338"/>
        <v>0</v>
      </c>
      <c r="NH235" s="64">
        <f t="shared" si="338"/>
        <v>0</v>
      </c>
      <c r="NI235" s="64">
        <f t="shared" si="338"/>
        <v>0</v>
      </c>
      <c r="NJ235" s="64">
        <f t="shared" si="338"/>
        <v>0</v>
      </c>
      <c r="NK235" s="64">
        <f t="shared" si="338"/>
        <v>0</v>
      </c>
      <c r="NL235" s="64">
        <f t="shared" si="338"/>
        <v>0</v>
      </c>
      <c r="NM235" s="64">
        <f t="shared" si="338"/>
        <v>0</v>
      </c>
      <c r="NN235" s="64">
        <f t="shared" si="338"/>
        <v>0</v>
      </c>
      <c r="NO235" s="64">
        <f t="shared" si="338"/>
        <v>0</v>
      </c>
      <c r="NP235" s="64">
        <f t="shared" si="338"/>
        <v>0</v>
      </c>
      <c r="NQ235" s="64">
        <f t="shared" si="338"/>
        <v>0</v>
      </c>
      <c r="NR235" s="64">
        <f t="shared" si="338"/>
        <v>0</v>
      </c>
      <c r="NS235" s="64">
        <f t="shared" si="338"/>
        <v>0</v>
      </c>
      <c r="NT235" s="64">
        <f t="shared" si="338"/>
        <v>0</v>
      </c>
      <c r="NU235" s="64">
        <f t="shared" si="338"/>
        <v>0</v>
      </c>
      <c r="NV235" s="64">
        <f t="shared" ref="NV235:OU235" si="339">NV138</f>
        <v>0</v>
      </c>
      <c r="NW235" s="64">
        <f t="shared" si="339"/>
        <v>0</v>
      </c>
      <c r="NX235" s="64">
        <f t="shared" si="339"/>
        <v>59985</v>
      </c>
      <c r="NY235" s="64">
        <f t="shared" si="339"/>
        <v>0</v>
      </c>
      <c r="NZ235" s="64">
        <f t="shared" si="339"/>
        <v>0</v>
      </c>
      <c r="OA235" s="64">
        <f t="shared" si="339"/>
        <v>0</v>
      </c>
      <c r="OB235" s="64">
        <f t="shared" si="339"/>
        <v>0</v>
      </c>
      <c r="OC235" s="64">
        <f t="shared" si="339"/>
        <v>0</v>
      </c>
      <c r="OD235" s="64">
        <f t="shared" si="339"/>
        <v>0</v>
      </c>
      <c r="OE235" s="64">
        <f t="shared" si="339"/>
        <v>0</v>
      </c>
      <c r="OF235" s="64">
        <f t="shared" si="339"/>
        <v>15985</v>
      </c>
      <c r="OG235" s="64">
        <f t="shared" si="339"/>
        <v>0</v>
      </c>
      <c r="OH235" s="64">
        <f t="shared" si="339"/>
        <v>0</v>
      </c>
      <c r="OI235" s="64">
        <f t="shared" si="339"/>
        <v>0</v>
      </c>
      <c r="OJ235" s="64">
        <f t="shared" si="339"/>
        <v>0</v>
      </c>
      <c r="OK235" s="64">
        <f t="shared" si="339"/>
        <v>0</v>
      </c>
      <c r="OL235" s="64">
        <f t="shared" si="339"/>
        <v>0</v>
      </c>
      <c r="OM235" s="64">
        <f t="shared" si="339"/>
        <v>0</v>
      </c>
      <c r="ON235" s="64">
        <f t="shared" si="339"/>
        <v>0</v>
      </c>
      <c r="OO235" s="64">
        <f t="shared" si="339"/>
        <v>0</v>
      </c>
      <c r="OP235" s="64">
        <f t="shared" si="339"/>
        <v>0</v>
      </c>
      <c r="OQ235" s="64">
        <f t="shared" si="339"/>
        <v>0</v>
      </c>
      <c r="OR235" s="64">
        <f t="shared" si="339"/>
        <v>34818</v>
      </c>
      <c r="OS235" s="64">
        <f t="shared" si="339"/>
        <v>0</v>
      </c>
      <c r="OT235" s="64">
        <f t="shared" si="339"/>
        <v>0</v>
      </c>
      <c r="OU235" s="64">
        <f t="shared" si="339"/>
        <v>0</v>
      </c>
      <c r="OW235" s="150">
        <f t="shared" si="272"/>
        <v>2449084</v>
      </c>
      <c r="OX235" s="6">
        <f t="shared" si="318"/>
        <v>12.287504703609864</v>
      </c>
      <c r="OY235" s="153"/>
      <c r="OZ235" s="6"/>
      <c r="PA235" s="146"/>
      <c r="PB235" s="146"/>
      <c r="PC235" s="146"/>
      <c r="PD235" s="146"/>
      <c r="PE235" s="146"/>
      <c r="PF235" s="146"/>
      <c r="PG235" s="146"/>
      <c r="PH235" s="146"/>
      <c r="PI235" s="146"/>
      <c r="PJ235" s="146"/>
      <c r="PK235" s="146"/>
      <c r="PL235" s="146"/>
      <c r="PM235" s="146"/>
      <c r="PN235" s="146"/>
      <c r="PO235" s="146"/>
      <c r="PP235" s="146"/>
      <c r="PQ235" s="146"/>
      <c r="PR235" s="146"/>
      <c r="PS235" s="146"/>
      <c r="PT235" s="146"/>
      <c r="PU235" s="146"/>
    </row>
    <row r="236" spans="1:439">
      <c r="A236" s="7" t="s">
        <v>80</v>
      </c>
      <c r="B236" s="64">
        <f t="shared" ref="B236:BM236" si="340">B139</f>
        <v>0</v>
      </c>
      <c r="C236" s="64">
        <f t="shared" si="340"/>
        <v>1800</v>
      </c>
      <c r="D236" s="64">
        <f t="shared" si="340"/>
        <v>2475</v>
      </c>
      <c r="E236" s="64">
        <f t="shared" si="340"/>
        <v>58334</v>
      </c>
      <c r="F236" s="64">
        <f t="shared" si="340"/>
        <v>105814</v>
      </c>
      <c r="G236" s="64">
        <f t="shared" si="340"/>
        <v>43072</v>
      </c>
      <c r="H236" s="64">
        <f t="shared" si="340"/>
        <v>40649</v>
      </c>
      <c r="I236" s="64">
        <f t="shared" si="340"/>
        <v>2700</v>
      </c>
      <c r="J236" s="64">
        <f t="shared" si="340"/>
        <v>18007</v>
      </c>
      <c r="K236" s="64">
        <f t="shared" si="340"/>
        <v>2000</v>
      </c>
      <c r="L236" s="64">
        <f t="shared" si="340"/>
        <v>1000</v>
      </c>
      <c r="M236" s="64">
        <f t="shared" si="340"/>
        <v>8347</v>
      </c>
      <c r="N236" s="64">
        <f t="shared" si="340"/>
        <v>0</v>
      </c>
      <c r="O236" s="64">
        <f t="shared" si="340"/>
        <v>0</v>
      </c>
      <c r="P236" s="64">
        <f t="shared" si="340"/>
        <v>0</v>
      </c>
      <c r="Q236" s="64">
        <f t="shared" si="340"/>
        <v>0</v>
      </c>
      <c r="R236" s="64">
        <f t="shared" si="340"/>
        <v>49741</v>
      </c>
      <c r="S236" s="64">
        <f t="shared" si="340"/>
        <v>1346</v>
      </c>
      <c r="T236" s="64">
        <f t="shared" si="340"/>
        <v>0</v>
      </c>
      <c r="U236" s="64">
        <f t="shared" si="340"/>
        <v>0</v>
      </c>
      <c r="V236" s="64">
        <f t="shared" si="340"/>
        <v>0</v>
      </c>
      <c r="W236" s="64">
        <f t="shared" si="340"/>
        <v>0</v>
      </c>
      <c r="X236" s="64">
        <f t="shared" si="340"/>
        <v>0</v>
      </c>
      <c r="Y236" s="64">
        <f t="shared" si="340"/>
        <v>0</v>
      </c>
      <c r="Z236" s="64">
        <f t="shared" si="340"/>
        <v>0</v>
      </c>
      <c r="AA236" s="64">
        <f t="shared" si="340"/>
        <v>0</v>
      </c>
      <c r="AB236" s="64">
        <f t="shared" si="340"/>
        <v>0</v>
      </c>
      <c r="AC236" s="64">
        <f t="shared" si="340"/>
        <v>0</v>
      </c>
      <c r="AD236" s="64">
        <f t="shared" si="340"/>
        <v>149639</v>
      </c>
      <c r="AE236" s="64">
        <f t="shared" si="340"/>
        <v>0</v>
      </c>
      <c r="AF236" s="64">
        <f t="shared" si="340"/>
        <v>0</v>
      </c>
      <c r="AG236" s="64">
        <f t="shared" si="340"/>
        <v>0</v>
      </c>
      <c r="AH236" s="64">
        <f t="shared" si="340"/>
        <v>0</v>
      </c>
      <c r="AI236" s="64">
        <f t="shared" si="340"/>
        <v>0</v>
      </c>
      <c r="AJ236" s="64">
        <f t="shared" si="340"/>
        <v>0</v>
      </c>
      <c r="AK236" s="64">
        <f t="shared" si="340"/>
        <v>0</v>
      </c>
      <c r="AL236" s="64">
        <f t="shared" si="340"/>
        <v>0</v>
      </c>
      <c r="AM236" s="64">
        <f t="shared" si="340"/>
        <v>0</v>
      </c>
      <c r="AN236" s="64">
        <f t="shared" si="340"/>
        <v>0</v>
      </c>
      <c r="AO236" s="64">
        <f t="shared" si="340"/>
        <v>0</v>
      </c>
      <c r="AP236" s="64">
        <f t="shared" si="340"/>
        <v>0</v>
      </c>
      <c r="AQ236" s="64">
        <f t="shared" si="340"/>
        <v>0</v>
      </c>
      <c r="AR236" s="64">
        <f t="shared" si="340"/>
        <v>0</v>
      </c>
      <c r="AS236" s="64">
        <f t="shared" si="340"/>
        <v>0</v>
      </c>
      <c r="AT236" s="64">
        <f t="shared" si="340"/>
        <v>0</v>
      </c>
      <c r="AU236" s="64">
        <f t="shared" si="340"/>
        <v>0</v>
      </c>
      <c r="AV236" s="64">
        <f t="shared" si="340"/>
        <v>0</v>
      </c>
      <c r="AW236" s="64">
        <f t="shared" si="340"/>
        <v>0</v>
      </c>
      <c r="AX236" s="64">
        <f t="shared" si="340"/>
        <v>0</v>
      </c>
      <c r="AY236" s="64">
        <f t="shared" si="340"/>
        <v>0</v>
      </c>
      <c r="AZ236" s="64">
        <f t="shared" si="340"/>
        <v>0</v>
      </c>
      <c r="BA236" s="64">
        <f t="shared" si="340"/>
        <v>0</v>
      </c>
      <c r="BB236" s="64">
        <f t="shared" si="340"/>
        <v>8570</v>
      </c>
      <c r="BC236" s="64">
        <f t="shared" si="340"/>
        <v>12700</v>
      </c>
      <c r="BD236" s="64">
        <f t="shared" si="340"/>
        <v>2500</v>
      </c>
      <c r="BE236" s="64">
        <f t="shared" si="340"/>
        <v>21081</v>
      </c>
      <c r="BF236" s="64">
        <f t="shared" si="340"/>
        <v>10501</v>
      </c>
      <c r="BG236" s="64">
        <f t="shared" si="340"/>
        <v>14448</v>
      </c>
      <c r="BH236" s="64">
        <f t="shared" si="340"/>
        <v>29019</v>
      </c>
      <c r="BI236" s="64">
        <f t="shared" si="340"/>
        <v>0</v>
      </c>
      <c r="BJ236" s="64">
        <f t="shared" si="340"/>
        <v>17224</v>
      </c>
      <c r="BK236" s="64">
        <f t="shared" si="340"/>
        <v>0</v>
      </c>
      <c r="BL236" s="64">
        <f t="shared" si="340"/>
        <v>0</v>
      </c>
      <c r="BM236" s="64">
        <f t="shared" si="340"/>
        <v>0</v>
      </c>
      <c r="BN236" s="64">
        <f t="shared" ref="BN236:DY236" si="341">BN139</f>
        <v>34071</v>
      </c>
      <c r="BO236" s="64">
        <f t="shared" si="341"/>
        <v>161813</v>
      </c>
      <c r="BP236" s="64">
        <f t="shared" si="341"/>
        <v>2950</v>
      </c>
      <c r="BQ236" s="64">
        <f t="shared" si="341"/>
        <v>9636</v>
      </c>
      <c r="BR236" s="64">
        <f t="shared" si="341"/>
        <v>4740</v>
      </c>
      <c r="BS236" s="64">
        <f t="shared" si="341"/>
        <v>12126</v>
      </c>
      <c r="BT236" s="64">
        <f t="shared" si="341"/>
        <v>850</v>
      </c>
      <c r="BU236" s="64">
        <f t="shared" si="341"/>
        <v>8225</v>
      </c>
      <c r="BV236" s="64">
        <f t="shared" si="341"/>
        <v>19781</v>
      </c>
      <c r="BW236" s="64">
        <f t="shared" si="341"/>
        <v>27451</v>
      </c>
      <c r="BX236" s="64">
        <f t="shared" si="341"/>
        <v>6150</v>
      </c>
      <c r="BY236" s="64">
        <f t="shared" si="341"/>
        <v>3650</v>
      </c>
      <c r="BZ236" s="64">
        <f t="shared" si="341"/>
        <v>13361</v>
      </c>
      <c r="CA236" s="64">
        <f t="shared" si="341"/>
        <v>6933</v>
      </c>
      <c r="CB236" s="64">
        <f t="shared" si="341"/>
        <v>0</v>
      </c>
      <c r="CC236" s="64">
        <f t="shared" si="341"/>
        <v>0</v>
      </c>
      <c r="CD236" s="64">
        <f t="shared" si="341"/>
        <v>0</v>
      </c>
      <c r="CE236" s="64">
        <f t="shared" si="341"/>
        <v>16139</v>
      </c>
      <c r="CF236" s="64">
        <f t="shared" si="341"/>
        <v>11570</v>
      </c>
      <c r="CG236" s="64">
        <f t="shared" si="341"/>
        <v>15753</v>
      </c>
      <c r="CH236" s="64">
        <f t="shared" si="341"/>
        <v>54813</v>
      </c>
      <c r="CI236" s="64">
        <f t="shared" si="341"/>
        <v>22838</v>
      </c>
      <c r="CJ236" s="64">
        <f t="shared" si="341"/>
        <v>33758</v>
      </c>
      <c r="CK236" s="64">
        <f t="shared" si="341"/>
        <v>46734</v>
      </c>
      <c r="CL236" s="64">
        <f t="shared" si="341"/>
        <v>43674</v>
      </c>
      <c r="CM236" s="64">
        <f t="shared" si="341"/>
        <v>14371</v>
      </c>
      <c r="CN236" s="64">
        <f t="shared" si="341"/>
        <v>5165</v>
      </c>
      <c r="CO236" s="64">
        <f t="shared" si="341"/>
        <v>16626</v>
      </c>
      <c r="CP236" s="64">
        <f t="shared" si="341"/>
        <v>23683</v>
      </c>
      <c r="CQ236" s="64">
        <f t="shared" si="341"/>
        <v>32157</v>
      </c>
      <c r="CR236" s="64">
        <f t="shared" si="341"/>
        <v>13017</v>
      </c>
      <c r="CS236" s="64">
        <f t="shared" si="341"/>
        <v>51584</v>
      </c>
      <c r="CT236" s="64">
        <f t="shared" si="341"/>
        <v>35961</v>
      </c>
      <c r="CU236" s="64">
        <f t="shared" si="341"/>
        <v>17484.63</v>
      </c>
      <c r="CV236" s="64">
        <f t="shared" si="341"/>
        <v>21111</v>
      </c>
      <c r="CW236" s="64">
        <f t="shared" si="341"/>
        <v>11921</v>
      </c>
      <c r="CX236" s="64">
        <f t="shared" si="341"/>
        <v>32820</v>
      </c>
      <c r="CY236" s="64">
        <f t="shared" si="341"/>
        <v>17782</v>
      </c>
      <c r="CZ236" s="64">
        <f t="shared" si="341"/>
        <v>0</v>
      </c>
      <c r="DA236" s="64">
        <f t="shared" si="341"/>
        <v>13150</v>
      </c>
      <c r="DB236" s="64">
        <f t="shared" si="341"/>
        <v>14820</v>
      </c>
      <c r="DC236" s="64">
        <f t="shared" si="341"/>
        <v>63077</v>
      </c>
      <c r="DD236" s="64">
        <f t="shared" si="341"/>
        <v>98190</v>
      </c>
      <c r="DE236" s="64">
        <f t="shared" si="341"/>
        <v>86797</v>
      </c>
      <c r="DF236" s="64">
        <f t="shared" si="341"/>
        <v>13695</v>
      </c>
      <c r="DG236" s="64">
        <f t="shared" si="341"/>
        <v>0</v>
      </c>
      <c r="DH236" s="64">
        <f t="shared" si="341"/>
        <v>15486</v>
      </c>
      <c r="DI236" s="64">
        <f t="shared" si="341"/>
        <v>33490</v>
      </c>
      <c r="DJ236" s="64">
        <f t="shared" si="341"/>
        <v>0</v>
      </c>
      <c r="DK236" s="64">
        <f t="shared" si="341"/>
        <v>108029</v>
      </c>
      <c r="DL236" s="64">
        <f t="shared" si="341"/>
        <v>0</v>
      </c>
      <c r="DM236" s="64">
        <f t="shared" si="341"/>
        <v>1145</v>
      </c>
      <c r="DN236" s="64">
        <f t="shared" si="341"/>
        <v>18778</v>
      </c>
      <c r="DO236" s="64">
        <f t="shared" si="341"/>
        <v>0</v>
      </c>
      <c r="DP236" s="64">
        <f t="shared" si="341"/>
        <v>42273</v>
      </c>
      <c r="DQ236" s="64">
        <f t="shared" si="341"/>
        <v>0</v>
      </c>
      <c r="DR236" s="64">
        <f t="shared" si="341"/>
        <v>12108</v>
      </c>
      <c r="DS236" s="64">
        <f t="shared" si="341"/>
        <v>600</v>
      </c>
      <c r="DT236" s="64">
        <f t="shared" si="341"/>
        <v>1340</v>
      </c>
      <c r="DU236" s="64">
        <f t="shared" si="341"/>
        <v>200</v>
      </c>
      <c r="DV236" s="64">
        <f t="shared" si="341"/>
        <v>5900</v>
      </c>
      <c r="DW236" s="64">
        <f t="shared" si="341"/>
        <v>5800</v>
      </c>
      <c r="DX236" s="64">
        <f t="shared" si="341"/>
        <v>12898</v>
      </c>
      <c r="DY236" s="64">
        <f t="shared" si="341"/>
        <v>13714</v>
      </c>
      <c r="DZ236" s="64">
        <f t="shared" ref="DZ236:GK236" si="342">DZ139</f>
        <v>49195</v>
      </c>
      <c r="EA236" s="64">
        <f t="shared" si="342"/>
        <v>0</v>
      </c>
      <c r="EB236" s="64">
        <f t="shared" si="342"/>
        <v>94122</v>
      </c>
      <c r="EC236" s="64">
        <f t="shared" si="342"/>
        <v>3774</v>
      </c>
      <c r="ED236" s="64">
        <f t="shared" si="342"/>
        <v>0</v>
      </c>
      <c r="EE236" s="64">
        <f t="shared" si="342"/>
        <v>0</v>
      </c>
      <c r="EF236" s="64">
        <f t="shared" si="342"/>
        <v>8571</v>
      </c>
      <c r="EG236" s="64">
        <f t="shared" si="342"/>
        <v>5128</v>
      </c>
      <c r="EH236" s="64">
        <f t="shared" si="342"/>
        <v>1870</v>
      </c>
      <c r="EI236" s="64">
        <f t="shared" si="342"/>
        <v>13532</v>
      </c>
      <c r="EJ236" s="64">
        <f t="shared" si="342"/>
        <v>0</v>
      </c>
      <c r="EK236" s="64">
        <f t="shared" si="342"/>
        <v>0</v>
      </c>
      <c r="EL236" s="64">
        <f t="shared" si="342"/>
        <v>9300</v>
      </c>
      <c r="EM236" s="64">
        <f t="shared" si="342"/>
        <v>3300</v>
      </c>
      <c r="EN236" s="64">
        <f t="shared" si="342"/>
        <v>0</v>
      </c>
      <c r="EO236" s="64">
        <f t="shared" si="342"/>
        <v>0</v>
      </c>
      <c r="EP236" s="64">
        <f t="shared" si="342"/>
        <v>0</v>
      </c>
      <c r="EQ236" s="64">
        <f t="shared" si="342"/>
        <v>9920</v>
      </c>
      <c r="ER236" s="64">
        <f t="shared" si="342"/>
        <v>0</v>
      </c>
      <c r="ES236" s="64">
        <f t="shared" si="342"/>
        <v>0</v>
      </c>
      <c r="ET236" s="64">
        <f t="shared" si="342"/>
        <v>99607</v>
      </c>
      <c r="EU236" s="64">
        <f t="shared" si="342"/>
        <v>0</v>
      </c>
      <c r="EV236" s="64">
        <f t="shared" si="342"/>
        <v>6539</v>
      </c>
      <c r="EW236" s="64">
        <f t="shared" si="342"/>
        <v>2400</v>
      </c>
      <c r="EX236" s="64">
        <f t="shared" si="342"/>
        <v>11113</v>
      </c>
      <c r="EY236" s="64">
        <f t="shared" si="342"/>
        <v>3785</v>
      </c>
      <c r="EZ236" s="64">
        <f t="shared" si="342"/>
        <v>1872</v>
      </c>
      <c r="FA236" s="64">
        <f t="shared" si="342"/>
        <v>0</v>
      </c>
      <c r="FB236" s="64">
        <f t="shared" si="342"/>
        <v>400</v>
      </c>
      <c r="FC236" s="64">
        <f t="shared" si="342"/>
        <v>200</v>
      </c>
      <c r="FD236" s="64">
        <f t="shared" si="342"/>
        <v>0</v>
      </c>
      <c r="FE236" s="64">
        <f t="shared" si="342"/>
        <v>400</v>
      </c>
      <c r="FF236" s="64">
        <f t="shared" si="342"/>
        <v>400</v>
      </c>
      <c r="FG236" s="64">
        <f t="shared" si="342"/>
        <v>800</v>
      </c>
      <c r="FH236" s="64">
        <f t="shared" si="342"/>
        <v>18538</v>
      </c>
      <c r="FI236" s="64">
        <f t="shared" si="342"/>
        <v>6939</v>
      </c>
      <c r="FJ236" s="64">
        <f t="shared" si="342"/>
        <v>16800</v>
      </c>
      <c r="FK236" s="64">
        <f t="shared" si="342"/>
        <v>0</v>
      </c>
      <c r="FL236" s="64">
        <f t="shared" si="342"/>
        <v>0</v>
      </c>
      <c r="FM236" s="64">
        <f t="shared" si="342"/>
        <v>2480</v>
      </c>
      <c r="FN236" s="64">
        <f t="shared" si="342"/>
        <v>3685</v>
      </c>
      <c r="FO236" s="64">
        <f t="shared" si="342"/>
        <v>14840</v>
      </c>
      <c r="FP236" s="64">
        <f t="shared" si="342"/>
        <v>10038</v>
      </c>
      <c r="FQ236" s="64">
        <f t="shared" si="342"/>
        <v>1552</v>
      </c>
      <c r="FR236" s="64">
        <f t="shared" si="342"/>
        <v>5400</v>
      </c>
      <c r="FS236" s="64">
        <f t="shared" si="342"/>
        <v>0</v>
      </c>
      <c r="FT236" s="64">
        <f t="shared" si="342"/>
        <v>0</v>
      </c>
      <c r="FU236" s="64">
        <f t="shared" si="342"/>
        <v>1808</v>
      </c>
      <c r="FV236" s="64">
        <f t="shared" si="342"/>
        <v>502227</v>
      </c>
      <c r="FW236" s="64">
        <f t="shared" si="342"/>
        <v>0</v>
      </c>
      <c r="FX236" s="64">
        <f t="shared" si="342"/>
        <v>0</v>
      </c>
      <c r="FY236" s="64">
        <f t="shared" si="342"/>
        <v>0</v>
      </c>
      <c r="FZ236" s="64">
        <f t="shared" si="342"/>
        <v>0</v>
      </c>
      <c r="GA236" s="64">
        <f t="shared" si="342"/>
        <v>3705</v>
      </c>
      <c r="GB236" s="64">
        <f t="shared" si="342"/>
        <v>1400</v>
      </c>
      <c r="GC236" s="64">
        <f t="shared" si="342"/>
        <v>0</v>
      </c>
      <c r="GD236" s="64">
        <f t="shared" si="342"/>
        <v>3170</v>
      </c>
      <c r="GE236" s="64">
        <f t="shared" si="342"/>
        <v>0</v>
      </c>
      <c r="GF236" s="64">
        <f t="shared" si="342"/>
        <v>51656</v>
      </c>
      <c r="GG236" s="64">
        <f t="shared" si="342"/>
        <v>15279</v>
      </c>
      <c r="GH236" s="64">
        <f t="shared" si="342"/>
        <v>26911</v>
      </c>
      <c r="GI236" s="64">
        <f t="shared" si="342"/>
        <v>1512</v>
      </c>
      <c r="GJ236" s="64">
        <f t="shared" si="342"/>
        <v>15617</v>
      </c>
      <c r="GK236" s="64">
        <f t="shared" si="342"/>
        <v>0</v>
      </c>
      <c r="GL236" s="64">
        <f t="shared" ref="GL236:IW236" si="343">GL139</f>
        <v>0</v>
      </c>
      <c r="GM236" s="64">
        <f t="shared" si="343"/>
        <v>0</v>
      </c>
      <c r="GN236" s="64">
        <f t="shared" si="343"/>
        <v>3850</v>
      </c>
      <c r="GO236" s="64">
        <f t="shared" si="343"/>
        <v>15070</v>
      </c>
      <c r="GP236" s="64">
        <f t="shared" si="343"/>
        <v>0</v>
      </c>
      <c r="GQ236" s="64">
        <f t="shared" si="343"/>
        <v>6502</v>
      </c>
      <c r="GR236" s="64">
        <f t="shared" si="343"/>
        <v>0</v>
      </c>
      <c r="GS236" s="64">
        <f t="shared" si="343"/>
        <v>2150</v>
      </c>
      <c r="GT236" s="64">
        <f t="shared" si="343"/>
        <v>0</v>
      </c>
      <c r="GU236" s="64">
        <f t="shared" si="343"/>
        <v>13115</v>
      </c>
      <c r="GV236" s="64">
        <f t="shared" si="343"/>
        <v>2310</v>
      </c>
      <c r="GW236" s="64">
        <f t="shared" si="343"/>
        <v>0</v>
      </c>
      <c r="GX236" s="64">
        <f t="shared" si="343"/>
        <v>944</v>
      </c>
      <c r="GY236" s="64">
        <f t="shared" si="343"/>
        <v>2248</v>
      </c>
      <c r="GZ236" s="64">
        <f t="shared" si="343"/>
        <v>10255</v>
      </c>
      <c r="HA236" s="64">
        <f t="shared" si="343"/>
        <v>2180</v>
      </c>
      <c r="HB236" s="64">
        <f t="shared" si="343"/>
        <v>0</v>
      </c>
      <c r="HC236" s="64">
        <f t="shared" si="343"/>
        <v>9170</v>
      </c>
      <c r="HD236" s="64">
        <f t="shared" si="343"/>
        <v>900</v>
      </c>
      <c r="HE236" s="64">
        <f t="shared" si="343"/>
        <v>0</v>
      </c>
      <c r="HF236" s="64">
        <f t="shared" si="343"/>
        <v>0</v>
      </c>
      <c r="HG236" s="64">
        <f t="shared" si="343"/>
        <v>0</v>
      </c>
      <c r="HH236" s="64">
        <f t="shared" si="343"/>
        <v>2879</v>
      </c>
      <c r="HI236" s="64">
        <f t="shared" si="343"/>
        <v>9470</v>
      </c>
      <c r="HJ236" s="64">
        <f t="shared" si="343"/>
        <v>600</v>
      </c>
      <c r="HK236" s="64">
        <f t="shared" si="343"/>
        <v>5817</v>
      </c>
      <c r="HL236" s="64">
        <f t="shared" si="343"/>
        <v>1160</v>
      </c>
      <c r="HM236" s="64">
        <f t="shared" si="343"/>
        <v>0</v>
      </c>
      <c r="HN236" s="64">
        <f t="shared" si="343"/>
        <v>0</v>
      </c>
      <c r="HO236" s="64">
        <f t="shared" si="343"/>
        <v>600</v>
      </c>
      <c r="HP236" s="64">
        <f t="shared" si="343"/>
        <v>2725</v>
      </c>
      <c r="HQ236" s="64">
        <f t="shared" si="343"/>
        <v>2850</v>
      </c>
      <c r="HR236" s="64">
        <f t="shared" si="343"/>
        <v>35092</v>
      </c>
      <c r="HS236" s="64">
        <f t="shared" si="343"/>
        <v>0</v>
      </c>
      <c r="HT236" s="64">
        <f t="shared" si="343"/>
        <v>1200</v>
      </c>
      <c r="HU236" s="64">
        <f t="shared" si="343"/>
        <v>7504</v>
      </c>
      <c r="HV236" s="64">
        <f t="shared" si="343"/>
        <v>7590</v>
      </c>
      <c r="HW236" s="64">
        <f t="shared" si="343"/>
        <v>830</v>
      </c>
      <c r="HX236" s="64">
        <f t="shared" si="343"/>
        <v>32574</v>
      </c>
      <c r="HY236" s="64">
        <f t="shared" si="343"/>
        <v>3222</v>
      </c>
      <c r="HZ236" s="64">
        <f t="shared" si="343"/>
        <v>600</v>
      </c>
      <c r="IA236" s="64">
        <f t="shared" si="343"/>
        <v>1400</v>
      </c>
      <c r="IB236" s="64">
        <f t="shared" si="343"/>
        <v>1800</v>
      </c>
      <c r="IC236" s="64">
        <f t="shared" si="343"/>
        <v>400</v>
      </c>
      <c r="ID236" s="64">
        <f t="shared" si="343"/>
        <v>0</v>
      </c>
      <c r="IE236" s="64">
        <f t="shared" si="343"/>
        <v>0</v>
      </c>
      <c r="IF236" s="64">
        <f t="shared" si="343"/>
        <v>35909</v>
      </c>
      <c r="IG236" s="64">
        <f t="shared" si="343"/>
        <v>0</v>
      </c>
      <c r="IH236" s="64">
        <f t="shared" si="343"/>
        <v>2000</v>
      </c>
      <c r="II236" s="64">
        <f t="shared" si="343"/>
        <v>0</v>
      </c>
      <c r="IJ236" s="64">
        <f t="shared" si="343"/>
        <v>0</v>
      </c>
      <c r="IK236" s="64">
        <f t="shared" si="343"/>
        <v>0</v>
      </c>
      <c r="IL236" s="64">
        <f t="shared" si="343"/>
        <v>0</v>
      </c>
      <c r="IM236" s="64">
        <f t="shared" si="343"/>
        <v>0</v>
      </c>
      <c r="IN236" s="64">
        <f t="shared" si="343"/>
        <v>0</v>
      </c>
      <c r="IO236" s="64">
        <f t="shared" si="343"/>
        <v>0</v>
      </c>
      <c r="IP236" s="64">
        <f t="shared" si="343"/>
        <v>0</v>
      </c>
      <c r="IQ236" s="64">
        <f t="shared" si="343"/>
        <v>0</v>
      </c>
      <c r="IR236" s="64">
        <f t="shared" si="343"/>
        <v>0</v>
      </c>
      <c r="IS236" s="64">
        <f t="shared" si="343"/>
        <v>0</v>
      </c>
      <c r="IT236" s="64">
        <f t="shared" si="343"/>
        <v>0</v>
      </c>
      <c r="IU236" s="64">
        <f t="shared" si="343"/>
        <v>0</v>
      </c>
      <c r="IV236" s="64">
        <f t="shared" si="343"/>
        <v>0</v>
      </c>
      <c r="IW236" s="64">
        <f t="shared" si="343"/>
        <v>0</v>
      </c>
      <c r="IX236" s="64">
        <f t="shared" ref="IX236:LI236" si="344">IX139</f>
        <v>0</v>
      </c>
      <c r="IY236" s="64">
        <f t="shared" si="344"/>
        <v>0</v>
      </c>
      <c r="IZ236" s="64">
        <f t="shared" si="344"/>
        <v>248032</v>
      </c>
      <c r="JA236" s="64">
        <f t="shared" si="344"/>
        <v>0</v>
      </c>
      <c r="JB236" s="64">
        <f t="shared" si="344"/>
        <v>99245</v>
      </c>
      <c r="JC236" s="64">
        <f t="shared" si="344"/>
        <v>228989</v>
      </c>
      <c r="JD236" s="64">
        <f t="shared" si="344"/>
        <v>12169</v>
      </c>
      <c r="JE236" s="64">
        <f t="shared" si="344"/>
        <v>44720</v>
      </c>
      <c r="JF236" s="64">
        <f t="shared" si="344"/>
        <v>11229</v>
      </c>
      <c r="JG236" s="64">
        <f t="shared" si="344"/>
        <v>11839</v>
      </c>
      <c r="JH236" s="64">
        <f t="shared" si="344"/>
        <v>0</v>
      </c>
      <c r="JI236" s="64">
        <f t="shared" si="344"/>
        <v>0</v>
      </c>
      <c r="JJ236" s="64">
        <f t="shared" si="344"/>
        <v>0</v>
      </c>
      <c r="JK236" s="64">
        <f t="shared" si="344"/>
        <v>0</v>
      </c>
      <c r="JL236" s="64">
        <f t="shared" si="344"/>
        <v>0</v>
      </c>
      <c r="JM236" s="64">
        <f t="shared" si="344"/>
        <v>0</v>
      </c>
      <c r="JN236" s="64">
        <f t="shared" si="344"/>
        <v>0</v>
      </c>
      <c r="JO236" s="64">
        <f t="shared" si="344"/>
        <v>0</v>
      </c>
      <c r="JP236" s="64">
        <f t="shared" si="344"/>
        <v>0</v>
      </c>
      <c r="JQ236" s="64">
        <f t="shared" si="344"/>
        <v>0</v>
      </c>
      <c r="JR236" s="64">
        <f t="shared" si="344"/>
        <v>0</v>
      </c>
      <c r="JS236" s="64">
        <f t="shared" si="344"/>
        <v>0</v>
      </c>
      <c r="JT236" s="64">
        <f t="shared" si="344"/>
        <v>0</v>
      </c>
      <c r="JU236" s="64">
        <f t="shared" si="344"/>
        <v>0</v>
      </c>
      <c r="JV236" s="64">
        <f t="shared" si="344"/>
        <v>0</v>
      </c>
      <c r="JW236" s="64">
        <f t="shared" si="344"/>
        <v>186437</v>
      </c>
      <c r="JX236" s="64">
        <f t="shared" si="344"/>
        <v>0</v>
      </c>
      <c r="JY236" s="64">
        <f t="shared" si="344"/>
        <v>1870</v>
      </c>
      <c r="JZ236" s="64">
        <f t="shared" si="344"/>
        <v>0</v>
      </c>
      <c r="KA236" s="64">
        <f t="shared" si="344"/>
        <v>0</v>
      </c>
      <c r="KB236" s="64">
        <f t="shared" si="344"/>
        <v>5807</v>
      </c>
      <c r="KC236" s="64">
        <f t="shared" si="344"/>
        <v>0</v>
      </c>
      <c r="KD236" s="64">
        <f t="shared" si="344"/>
        <v>0</v>
      </c>
      <c r="KE236" s="64">
        <f t="shared" si="344"/>
        <v>19477</v>
      </c>
      <c r="KF236" s="64">
        <f t="shared" si="344"/>
        <v>76198</v>
      </c>
      <c r="KG236" s="64">
        <f t="shared" si="344"/>
        <v>0</v>
      </c>
      <c r="KH236" s="64">
        <f t="shared" si="344"/>
        <v>13535</v>
      </c>
      <c r="KI236" s="64">
        <f t="shared" si="344"/>
        <v>0</v>
      </c>
      <c r="KJ236" s="64">
        <f t="shared" si="344"/>
        <v>6688</v>
      </c>
      <c r="KK236" s="64">
        <f t="shared" si="344"/>
        <v>0</v>
      </c>
      <c r="KL236" s="64">
        <f t="shared" si="344"/>
        <v>8901</v>
      </c>
      <c r="KM236" s="64">
        <f t="shared" si="344"/>
        <v>6579</v>
      </c>
      <c r="KN236" s="64">
        <f t="shared" si="344"/>
        <v>28771</v>
      </c>
      <c r="KO236" s="64">
        <f t="shared" si="344"/>
        <v>0</v>
      </c>
      <c r="KP236" s="64">
        <f t="shared" si="344"/>
        <v>25879</v>
      </c>
      <c r="KQ236" s="64">
        <f t="shared" si="344"/>
        <v>49557</v>
      </c>
      <c r="KR236" s="64">
        <f t="shared" si="344"/>
        <v>1467</v>
      </c>
      <c r="KS236" s="64">
        <f t="shared" si="344"/>
        <v>26100</v>
      </c>
      <c r="KT236" s="64">
        <f t="shared" si="344"/>
        <v>2753</v>
      </c>
      <c r="KU236" s="64">
        <f t="shared" si="344"/>
        <v>14050</v>
      </c>
      <c r="KV236" s="64">
        <f t="shared" si="344"/>
        <v>0</v>
      </c>
      <c r="KW236" s="64">
        <f t="shared" si="344"/>
        <v>0</v>
      </c>
      <c r="KX236" s="64">
        <f t="shared" si="344"/>
        <v>1030</v>
      </c>
      <c r="KY236" s="64">
        <f t="shared" si="344"/>
        <v>10247</v>
      </c>
      <c r="KZ236" s="64">
        <f t="shared" si="344"/>
        <v>0</v>
      </c>
      <c r="LA236" s="64">
        <f t="shared" si="344"/>
        <v>5119</v>
      </c>
      <c r="LB236" s="64">
        <f t="shared" si="344"/>
        <v>83065</v>
      </c>
      <c r="LC236" s="64">
        <f t="shared" si="344"/>
        <v>30263</v>
      </c>
      <c r="LD236" s="64">
        <f t="shared" si="344"/>
        <v>0</v>
      </c>
      <c r="LE236" s="64">
        <f t="shared" si="344"/>
        <v>0</v>
      </c>
      <c r="LF236" s="64">
        <f t="shared" si="344"/>
        <v>12385</v>
      </c>
      <c r="LG236" s="64">
        <f t="shared" si="344"/>
        <v>0</v>
      </c>
      <c r="LH236" s="64">
        <f t="shared" si="344"/>
        <v>400</v>
      </c>
      <c r="LI236" s="64">
        <f t="shared" si="344"/>
        <v>0</v>
      </c>
      <c r="LJ236" s="64">
        <f t="shared" ref="LJ236:NU236" si="345">LJ139</f>
        <v>9677</v>
      </c>
      <c r="LK236" s="64">
        <f t="shared" si="345"/>
        <v>1500</v>
      </c>
      <c r="LL236" s="64">
        <f t="shared" si="345"/>
        <v>2836</v>
      </c>
      <c r="LM236" s="64">
        <f t="shared" si="345"/>
        <v>840</v>
      </c>
      <c r="LN236" s="64">
        <f t="shared" si="345"/>
        <v>0</v>
      </c>
      <c r="LO236" s="64">
        <f t="shared" si="345"/>
        <v>600</v>
      </c>
      <c r="LP236" s="64">
        <f t="shared" si="345"/>
        <v>579945</v>
      </c>
      <c r="LQ236" s="64">
        <f t="shared" si="345"/>
        <v>1000</v>
      </c>
      <c r="LR236" s="64">
        <f t="shared" si="345"/>
        <v>400</v>
      </c>
      <c r="LS236" s="64">
        <f t="shared" si="345"/>
        <v>0</v>
      </c>
      <c r="LT236" s="64">
        <f t="shared" si="345"/>
        <v>4050</v>
      </c>
      <c r="LU236" s="64">
        <f t="shared" si="345"/>
        <v>286</v>
      </c>
      <c r="LV236" s="64">
        <f t="shared" si="345"/>
        <v>0</v>
      </c>
      <c r="LW236" s="64">
        <f t="shared" si="345"/>
        <v>0</v>
      </c>
      <c r="LX236" s="64">
        <f t="shared" si="345"/>
        <v>1000</v>
      </c>
      <c r="LY236" s="64">
        <f t="shared" si="345"/>
        <v>700</v>
      </c>
      <c r="LZ236" s="64">
        <f t="shared" si="345"/>
        <v>0</v>
      </c>
      <c r="MA236" s="64">
        <f t="shared" si="345"/>
        <v>1920</v>
      </c>
      <c r="MB236" s="64">
        <f t="shared" si="345"/>
        <v>100</v>
      </c>
      <c r="MC236" s="64">
        <f t="shared" si="345"/>
        <v>0</v>
      </c>
      <c r="MD236" s="64">
        <f t="shared" si="345"/>
        <v>0</v>
      </c>
      <c r="ME236" s="64">
        <f t="shared" si="345"/>
        <v>200</v>
      </c>
      <c r="MF236" s="64">
        <f t="shared" si="345"/>
        <v>200</v>
      </c>
      <c r="MG236" s="64">
        <f t="shared" si="345"/>
        <v>26003</v>
      </c>
      <c r="MH236" s="64">
        <f t="shared" si="345"/>
        <v>0</v>
      </c>
      <c r="MI236" s="64">
        <f t="shared" si="345"/>
        <v>0</v>
      </c>
      <c r="MJ236" s="64">
        <f t="shared" si="345"/>
        <v>0</v>
      </c>
      <c r="MK236" s="64">
        <f t="shared" si="345"/>
        <v>0</v>
      </c>
      <c r="ML236" s="64">
        <f t="shared" si="345"/>
        <v>400</v>
      </c>
      <c r="MM236" s="64">
        <f t="shared" si="345"/>
        <v>0</v>
      </c>
      <c r="MN236" s="64">
        <f t="shared" si="345"/>
        <v>0</v>
      </c>
      <c r="MO236" s="64">
        <f t="shared" si="345"/>
        <v>0</v>
      </c>
      <c r="MP236" s="64">
        <f t="shared" si="345"/>
        <v>0</v>
      </c>
      <c r="MQ236" s="64">
        <f t="shared" si="345"/>
        <v>2000</v>
      </c>
      <c r="MR236" s="64">
        <f t="shared" si="345"/>
        <v>14910</v>
      </c>
      <c r="MS236" s="64">
        <f t="shared" si="345"/>
        <v>0</v>
      </c>
      <c r="MT236" s="64">
        <f t="shared" si="345"/>
        <v>0</v>
      </c>
      <c r="MU236" s="64">
        <f t="shared" si="345"/>
        <v>5930</v>
      </c>
      <c r="MV236" s="64">
        <f t="shared" si="345"/>
        <v>0</v>
      </c>
      <c r="MW236" s="64">
        <f t="shared" si="345"/>
        <v>0</v>
      </c>
      <c r="MX236" s="64">
        <f t="shared" si="345"/>
        <v>0</v>
      </c>
      <c r="MY236" s="64">
        <f t="shared" si="345"/>
        <v>0</v>
      </c>
      <c r="MZ236" s="64">
        <f t="shared" si="345"/>
        <v>41525</v>
      </c>
      <c r="NA236" s="64">
        <f t="shared" si="345"/>
        <v>14250</v>
      </c>
      <c r="NB236" s="64">
        <f t="shared" si="345"/>
        <v>0</v>
      </c>
      <c r="NC236" s="64">
        <f t="shared" si="345"/>
        <v>0</v>
      </c>
      <c r="ND236" s="64">
        <f t="shared" si="345"/>
        <v>2202</v>
      </c>
      <c r="NE236" s="64">
        <f t="shared" si="345"/>
        <v>33915</v>
      </c>
      <c r="NF236" s="64">
        <f t="shared" si="345"/>
        <v>24997</v>
      </c>
      <c r="NG236" s="64">
        <f t="shared" si="345"/>
        <v>2278</v>
      </c>
      <c r="NH236" s="64">
        <f t="shared" si="345"/>
        <v>13654</v>
      </c>
      <c r="NI236" s="64">
        <f t="shared" si="345"/>
        <v>0</v>
      </c>
      <c r="NJ236" s="64">
        <f t="shared" si="345"/>
        <v>0</v>
      </c>
      <c r="NK236" s="64">
        <f t="shared" si="345"/>
        <v>0</v>
      </c>
      <c r="NL236" s="64">
        <f t="shared" si="345"/>
        <v>26189</v>
      </c>
      <c r="NM236" s="64">
        <f t="shared" si="345"/>
        <v>0</v>
      </c>
      <c r="NN236" s="64">
        <f t="shared" si="345"/>
        <v>0</v>
      </c>
      <c r="NO236" s="64">
        <f t="shared" si="345"/>
        <v>0</v>
      </c>
      <c r="NP236" s="64">
        <f t="shared" si="345"/>
        <v>0</v>
      </c>
      <c r="NQ236" s="64">
        <f t="shared" si="345"/>
        <v>0</v>
      </c>
      <c r="NR236" s="64">
        <f t="shared" si="345"/>
        <v>0</v>
      </c>
      <c r="NS236" s="64">
        <f t="shared" si="345"/>
        <v>7344</v>
      </c>
      <c r="NT236" s="64">
        <f t="shared" si="345"/>
        <v>0</v>
      </c>
      <c r="NU236" s="64">
        <f t="shared" si="345"/>
        <v>28720</v>
      </c>
      <c r="NV236" s="64">
        <f t="shared" ref="NV236:OU236" si="346">NV139</f>
        <v>15906</v>
      </c>
      <c r="NW236" s="64">
        <f t="shared" si="346"/>
        <v>108029</v>
      </c>
      <c r="NX236" s="64">
        <f t="shared" si="346"/>
        <v>8527</v>
      </c>
      <c r="NY236" s="64">
        <f t="shared" si="346"/>
        <v>700</v>
      </c>
      <c r="NZ236" s="64">
        <f t="shared" si="346"/>
        <v>3400</v>
      </c>
      <c r="OA236" s="64">
        <f t="shared" si="346"/>
        <v>18225</v>
      </c>
      <c r="OB236" s="64">
        <f t="shared" si="346"/>
        <v>0</v>
      </c>
      <c r="OC236" s="64">
        <f t="shared" si="346"/>
        <v>2375</v>
      </c>
      <c r="OD236" s="64">
        <f t="shared" si="346"/>
        <v>0</v>
      </c>
      <c r="OE236" s="64">
        <f t="shared" si="346"/>
        <v>0</v>
      </c>
      <c r="OF236" s="64">
        <f t="shared" si="346"/>
        <v>53832</v>
      </c>
      <c r="OG236" s="64">
        <f t="shared" si="346"/>
        <v>7802</v>
      </c>
      <c r="OH236" s="64">
        <f t="shared" si="346"/>
        <v>0</v>
      </c>
      <c r="OI236" s="64">
        <f t="shared" si="346"/>
        <v>670</v>
      </c>
      <c r="OJ236" s="64">
        <f t="shared" si="346"/>
        <v>0</v>
      </c>
      <c r="OK236" s="64">
        <f t="shared" si="346"/>
        <v>15497</v>
      </c>
      <c r="OL236" s="64">
        <f t="shared" si="346"/>
        <v>0</v>
      </c>
      <c r="OM236" s="64">
        <f t="shared" si="346"/>
        <v>0</v>
      </c>
      <c r="ON236" s="64">
        <f t="shared" si="346"/>
        <v>0</v>
      </c>
      <c r="OO236" s="64">
        <f t="shared" si="346"/>
        <v>112839</v>
      </c>
      <c r="OP236" s="64">
        <f t="shared" si="346"/>
        <v>0</v>
      </c>
      <c r="OQ236" s="64">
        <f t="shared" si="346"/>
        <v>30350</v>
      </c>
      <c r="OR236" s="64">
        <f t="shared" si="346"/>
        <v>0</v>
      </c>
      <c r="OS236" s="64">
        <f t="shared" si="346"/>
        <v>4520</v>
      </c>
      <c r="OT236" s="64">
        <f t="shared" si="346"/>
        <v>0</v>
      </c>
      <c r="OU236" s="64">
        <f t="shared" si="346"/>
        <v>400</v>
      </c>
      <c r="OW236" s="150">
        <f t="shared" si="272"/>
        <v>5773300.6299999999</v>
      </c>
      <c r="OX236" s="6">
        <f t="shared" si="318"/>
        <v>28.965710709178936</v>
      </c>
      <c r="OY236" s="153"/>
      <c r="OZ236" s="6"/>
      <c r="PA236" s="146"/>
      <c r="PB236" s="146"/>
      <c r="PC236" s="146"/>
      <c r="PD236" s="146"/>
      <c r="PE236" s="146"/>
      <c r="PF236" s="146"/>
      <c r="PG236" s="146"/>
      <c r="PH236" s="146"/>
      <c r="PI236" s="146"/>
      <c r="PJ236" s="146"/>
      <c r="PK236" s="146"/>
      <c r="PL236" s="146"/>
      <c r="PM236" s="146"/>
      <c r="PN236" s="146"/>
      <c r="PO236" s="146"/>
      <c r="PP236" s="146"/>
      <c r="PQ236" s="146"/>
      <c r="PR236" s="146"/>
      <c r="PS236" s="146"/>
      <c r="PT236" s="146"/>
      <c r="PU236" s="146"/>
    </row>
    <row r="237" spans="1:439">
      <c r="A237" s="7" t="s">
        <v>100</v>
      </c>
      <c r="B237" s="64">
        <f t="shared" ref="B237:BM237" si="347">B142</f>
        <v>0</v>
      </c>
      <c r="C237" s="64">
        <f t="shared" si="347"/>
        <v>0</v>
      </c>
      <c r="D237" s="64">
        <f t="shared" si="347"/>
        <v>43606</v>
      </c>
      <c r="E237" s="64">
        <f t="shared" si="347"/>
        <v>0</v>
      </c>
      <c r="F237" s="64">
        <f t="shared" si="347"/>
        <v>689860</v>
      </c>
      <c r="G237" s="64">
        <f t="shared" si="347"/>
        <v>0</v>
      </c>
      <c r="H237" s="64">
        <f t="shared" si="347"/>
        <v>0</v>
      </c>
      <c r="I237" s="64">
        <f t="shared" si="347"/>
        <v>0</v>
      </c>
      <c r="J237" s="64">
        <f t="shared" si="347"/>
        <v>0</v>
      </c>
      <c r="K237" s="64">
        <f t="shared" si="347"/>
        <v>0</v>
      </c>
      <c r="L237" s="64">
        <f t="shared" si="347"/>
        <v>800</v>
      </c>
      <c r="M237" s="64">
        <f t="shared" si="347"/>
        <v>0</v>
      </c>
      <c r="N237" s="64">
        <f t="shared" si="347"/>
        <v>50959</v>
      </c>
      <c r="O237" s="64">
        <f t="shared" si="347"/>
        <v>0</v>
      </c>
      <c r="P237" s="64">
        <f t="shared" si="347"/>
        <v>0</v>
      </c>
      <c r="Q237" s="64">
        <f t="shared" si="347"/>
        <v>0</v>
      </c>
      <c r="R237" s="64">
        <f t="shared" si="347"/>
        <v>34032</v>
      </c>
      <c r="S237" s="64">
        <f t="shared" si="347"/>
        <v>0</v>
      </c>
      <c r="T237" s="64">
        <f t="shared" si="347"/>
        <v>0</v>
      </c>
      <c r="U237" s="64">
        <f t="shared" si="347"/>
        <v>0</v>
      </c>
      <c r="V237" s="64">
        <f t="shared" si="347"/>
        <v>0</v>
      </c>
      <c r="W237" s="64">
        <f t="shared" si="347"/>
        <v>0</v>
      </c>
      <c r="X237" s="64">
        <f t="shared" si="347"/>
        <v>0</v>
      </c>
      <c r="Y237" s="64">
        <f t="shared" si="347"/>
        <v>0</v>
      </c>
      <c r="Z237" s="64">
        <f t="shared" si="347"/>
        <v>600</v>
      </c>
      <c r="AA237" s="64">
        <f t="shared" si="347"/>
        <v>100</v>
      </c>
      <c r="AB237" s="64">
        <f t="shared" si="347"/>
        <v>596</v>
      </c>
      <c r="AC237" s="64">
        <f t="shared" si="347"/>
        <v>0</v>
      </c>
      <c r="AD237" s="64">
        <f t="shared" si="347"/>
        <v>796795</v>
      </c>
      <c r="AE237" s="64">
        <f t="shared" si="347"/>
        <v>0</v>
      </c>
      <c r="AF237" s="64">
        <f t="shared" si="347"/>
        <v>0</v>
      </c>
      <c r="AG237" s="64">
        <f t="shared" si="347"/>
        <v>0</v>
      </c>
      <c r="AH237" s="64">
        <f t="shared" si="347"/>
        <v>0</v>
      </c>
      <c r="AI237" s="64">
        <f t="shared" si="347"/>
        <v>0</v>
      </c>
      <c r="AJ237" s="64">
        <f t="shared" si="347"/>
        <v>0</v>
      </c>
      <c r="AK237" s="64">
        <f t="shared" si="347"/>
        <v>0</v>
      </c>
      <c r="AL237" s="64">
        <f t="shared" si="347"/>
        <v>0</v>
      </c>
      <c r="AM237" s="64">
        <f t="shared" si="347"/>
        <v>0</v>
      </c>
      <c r="AN237" s="64">
        <f t="shared" si="347"/>
        <v>0</v>
      </c>
      <c r="AO237" s="64">
        <f t="shared" si="347"/>
        <v>0</v>
      </c>
      <c r="AP237" s="64">
        <f t="shared" si="347"/>
        <v>0</v>
      </c>
      <c r="AQ237" s="64">
        <f t="shared" si="347"/>
        <v>0</v>
      </c>
      <c r="AR237" s="64">
        <f t="shared" si="347"/>
        <v>0</v>
      </c>
      <c r="AS237" s="64">
        <f t="shared" si="347"/>
        <v>0</v>
      </c>
      <c r="AT237" s="64">
        <f t="shared" si="347"/>
        <v>0</v>
      </c>
      <c r="AU237" s="64">
        <f t="shared" si="347"/>
        <v>0</v>
      </c>
      <c r="AV237" s="64">
        <f t="shared" si="347"/>
        <v>0</v>
      </c>
      <c r="AW237" s="64">
        <f t="shared" si="347"/>
        <v>0</v>
      </c>
      <c r="AX237" s="64">
        <f t="shared" si="347"/>
        <v>0</v>
      </c>
      <c r="AY237" s="64">
        <f t="shared" si="347"/>
        <v>0</v>
      </c>
      <c r="AZ237" s="64">
        <f t="shared" si="347"/>
        <v>0</v>
      </c>
      <c r="BA237" s="64">
        <f t="shared" si="347"/>
        <v>0</v>
      </c>
      <c r="BB237" s="64">
        <f t="shared" si="347"/>
        <v>0</v>
      </c>
      <c r="BC237" s="64">
        <f t="shared" si="347"/>
        <v>0</v>
      </c>
      <c r="BD237" s="64">
        <f t="shared" si="347"/>
        <v>0</v>
      </c>
      <c r="BE237" s="64">
        <f t="shared" si="347"/>
        <v>0</v>
      </c>
      <c r="BF237" s="64">
        <f t="shared" si="347"/>
        <v>0</v>
      </c>
      <c r="BG237" s="64">
        <f t="shared" si="347"/>
        <v>0</v>
      </c>
      <c r="BH237" s="64">
        <f t="shared" si="347"/>
        <v>19149</v>
      </c>
      <c r="BI237" s="64">
        <f t="shared" si="347"/>
        <v>0</v>
      </c>
      <c r="BJ237" s="64">
        <f t="shared" si="347"/>
        <v>0</v>
      </c>
      <c r="BK237" s="64">
        <f t="shared" si="347"/>
        <v>0</v>
      </c>
      <c r="BL237" s="64">
        <f t="shared" si="347"/>
        <v>0</v>
      </c>
      <c r="BM237" s="64">
        <f t="shared" si="347"/>
        <v>44240</v>
      </c>
      <c r="BN237" s="64">
        <f t="shared" ref="BN237:DY237" si="348">BN142</f>
        <v>43578</v>
      </c>
      <c r="BO237" s="64">
        <f t="shared" si="348"/>
        <v>807139</v>
      </c>
      <c r="BP237" s="64">
        <f t="shared" si="348"/>
        <v>0</v>
      </c>
      <c r="BQ237" s="64">
        <f t="shared" si="348"/>
        <v>0</v>
      </c>
      <c r="BR237" s="64">
        <f t="shared" si="348"/>
        <v>0</v>
      </c>
      <c r="BS237" s="64">
        <f t="shared" si="348"/>
        <v>0</v>
      </c>
      <c r="BT237" s="64">
        <f t="shared" si="348"/>
        <v>0</v>
      </c>
      <c r="BU237" s="64">
        <f t="shared" si="348"/>
        <v>0</v>
      </c>
      <c r="BV237" s="64">
        <f t="shared" si="348"/>
        <v>0</v>
      </c>
      <c r="BW237" s="64">
        <f t="shared" si="348"/>
        <v>0</v>
      </c>
      <c r="BX237" s="64">
        <f t="shared" si="348"/>
        <v>0</v>
      </c>
      <c r="BY237" s="64">
        <f t="shared" si="348"/>
        <v>0</v>
      </c>
      <c r="BZ237" s="64">
        <f t="shared" si="348"/>
        <v>0</v>
      </c>
      <c r="CA237" s="64">
        <f t="shared" si="348"/>
        <v>0</v>
      </c>
      <c r="CB237" s="64">
        <f t="shared" si="348"/>
        <v>0</v>
      </c>
      <c r="CC237" s="64">
        <f t="shared" si="348"/>
        <v>0</v>
      </c>
      <c r="CD237" s="64">
        <f t="shared" si="348"/>
        <v>0</v>
      </c>
      <c r="CE237" s="64">
        <f t="shared" si="348"/>
        <v>0</v>
      </c>
      <c r="CF237" s="64">
        <f t="shared" si="348"/>
        <v>57986</v>
      </c>
      <c r="CG237" s="64">
        <f t="shared" si="348"/>
        <v>72139</v>
      </c>
      <c r="CH237" s="64">
        <f t="shared" si="348"/>
        <v>395816</v>
      </c>
      <c r="CI237" s="64">
        <f t="shared" si="348"/>
        <v>286873</v>
      </c>
      <c r="CJ237" s="64">
        <f t="shared" si="348"/>
        <v>409328</v>
      </c>
      <c r="CK237" s="64">
        <f t="shared" si="348"/>
        <v>347375</v>
      </c>
      <c r="CL237" s="64">
        <f t="shared" si="348"/>
        <v>739705</v>
      </c>
      <c r="CM237" s="64">
        <f t="shared" si="348"/>
        <v>178379</v>
      </c>
      <c r="CN237" s="64">
        <f t="shared" si="348"/>
        <v>98296</v>
      </c>
      <c r="CO237" s="64">
        <f t="shared" si="348"/>
        <v>184952</v>
      </c>
      <c r="CP237" s="64">
        <f t="shared" si="348"/>
        <v>206660</v>
      </c>
      <c r="CQ237" s="64">
        <f t="shared" si="348"/>
        <v>214273</v>
      </c>
      <c r="CR237" s="64">
        <f t="shared" si="348"/>
        <v>227298</v>
      </c>
      <c r="CS237" s="64">
        <f t="shared" si="348"/>
        <v>341536</v>
      </c>
      <c r="CT237" s="64">
        <f t="shared" si="348"/>
        <v>415919</v>
      </c>
      <c r="CU237" s="64">
        <f t="shared" si="348"/>
        <v>276023</v>
      </c>
      <c r="CV237" s="64">
        <f t="shared" si="348"/>
        <v>229893</v>
      </c>
      <c r="CW237" s="64">
        <f t="shared" si="348"/>
        <v>381730</v>
      </c>
      <c r="CX237" s="64">
        <f t="shared" si="348"/>
        <v>176558</v>
      </c>
      <c r="CY237" s="64">
        <f t="shared" si="348"/>
        <v>143758</v>
      </c>
      <c r="CZ237" s="64">
        <f t="shared" si="348"/>
        <v>5882</v>
      </c>
      <c r="DA237" s="64">
        <f t="shared" si="348"/>
        <v>143440</v>
      </c>
      <c r="DB237" s="64">
        <f t="shared" si="348"/>
        <v>161732</v>
      </c>
      <c r="DC237" s="64">
        <f t="shared" si="348"/>
        <v>192018</v>
      </c>
      <c r="DD237" s="64">
        <f t="shared" si="348"/>
        <v>75928</v>
      </c>
      <c r="DE237" s="64">
        <f t="shared" si="348"/>
        <v>0</v>
      </c>
      <c r="DF237" s="64">
        <f t="shared" si="348"/>
        <v>17727</v>
      </c>
      <c r="DG237" s="64">
        <f t="shared" si="348"/>
        <v>0</v>
      </c>
      <c r="DH237" s="64">
        <f t="shared" si="348"/>
        <v>0</v>
      </c>
      <c r="DI237" s="64">
        <f t="shared" si="348"/>
        <v>8995</v>
      </c>
      <c r="DJ237" s="64">
        <f t="shared" si="348"/>
        <v>1176</v>
      </c>
      <c r="DK237" s="64">
        <f t="shared" si="348"/>
        <v>0</v>
      </c>
      <c r="DL237" s="64">
        <f t="shared" si="348"/>
        <v>0</v>
      </c>
      <c r="DM237" s="64">
        <f t="shared" si="348"/>
        <v>0</v>
      </c>
      <c r="DN237" s="64">
        <f t="shared" si="348"/>
        <v>433</v>
      </c>
      <c r="DO237" s="64">
        <f t="shared" si="348"/>
        <v>0</v>
      </c>
      <c r="DP237" s="64">
        <f t="shared" si="348"/>
        <v>0</v>
      </c>
      <c r="DQ237" s="64">
        <f t="shared" si="348"/>
        <v>0</v>
      </c>
      <c r="DR237" s="64">
        <f t="shared" si="348"/>
        <v>0</v>
      </c>
      <c r="DS237" s="64">
        <f t="shared" si="348"/>
        <v>3500</v>
      </c>
      <c r="DT237" s="64">
        <f t="shared" si="348"/>
        <v>0</v>
      </c>
      <c r="DU237" s="64">
        <f t="shared" si="348"/>
        <v>2030</v>
      </c>
      <c r="DV237" s="64">
        <f t="shared" si="348"/>
        <v>0</v>
      </c>
      <c r="DW237" s="64">
        <f t="shared" si="348"/>
        <v>5835</v>
      </c>
      <c r="DX237" s="64">
        <f t="shared" si="348"/>
        <v>0</v>
      </c>
      <c r="DY237" s="64">
        <f t="shared" si="348"/>
        <v>500</v>
      </c>
      <c r="DZ237" s="64">
        <f t="shared" ref="DZ237:GK237" si="349">DZ142</f>
        <v>0</v>
      </c>
      <c r="EA237" s="64">
        <f t="shared" si="349"/>
        <v>0</v>
      </c>
      <c r="EB237" s="64">
        <f t="shared" si="349"/>
        <v>316820</v>
      </c>
      <c r="EC237" s="64">
        <f t="shared" si="349"/>
        <v>0</v>
      </c>
      <c r="ED237" s="64">
        <f t="shared" si="349"/>
        <v>0</v>
      </c>
      <c r="EE237" s="64">
        <f t="shared" si="349"/>
        <v>0</v>
      </c>
      <c r="EF237" s="64">
        <f t="shared" si="349"/>
        <v>0</v>
      </c>
      <c r="EG237" s="64">
        <f t="shared" si="349"/>
        <v>25543</v>
      </c>
      <c r="EH237" s="64">
        <f t="shared" si="349"/>
        <v>0</v>
      </c>
      <c r="EI237" s="64">
        <f t="shared" si="349"/>
        <v>2556</v>
      </c>
      <c r="EJ237" s="64">
        <f t="shared" si="349"/>
        <v>693</v>
      </c>
      <c r="EK237" s="64">
        <f t="shared" si="349"/>
        <v>15832</v>
      </c>
      <c r="EL237" s="64">
        <f t="shared" si="349"/>
        <v>0</v>
      </c>
      <c r="EM237" s="64">
        <f t="shared" si="349"/>
        <v>0</v>
      </c>
      <c r="EN237" s="64">
        <f t="shared" si="349"/>
        <v>0</v>
      </c>
      <c r="EO237" s="64">
        <f t="shared" si="349"/>
        <v>5471</v>
      </c>
      <c r="EP237" s="64">
        <f t="shared" si="349"/>
        <v>0</v>
      </c>
      <c r="EQ237" s="64">
        <f t="shared" si="349"/>
        <v>0</v>
      </c>
      <c r="ER237" s="64">
        <f t="shared" si="349"/>
        <v>0</v>
      </c>
      <c r="ES237" s="64">
        <f t="shared" si="349"/>
        <v>0</v>
      </c>
      <c r="ET237" s="64">
        <f t="shared" si="349"/>
        <v>8640</v>
      </c>
      <c r="EU237" s="64">
        <f t="shared" si="349"/>
        <v>0</v>
      </c>
      <c r="EV237" s="64">
        <f t="shared" si="349"/>
        <v>0</v>
      </c>
      <c r="EW237" s="64">
        <f t="shared" si="349"/>
        <v>13150</v>
      </c>
      <c r="EX237" s="64">
        <f t="shared" si="349"/>
        <v>0</v>
      </c>
      <c r="EY237" s="64">
        <f t="shared" si="349"/>
        <v>542</v>
      </c>
      <c r="EZ237" s="64">
        <f t="shared" si="349"/>
        <v>0</v>
      </c>
      <c r="FA237" s="64">
        <f t="shared" si="349"/>
        <v>0</v>
      </c>
      <c r="FB237" s="64">
        <f t="shared" si="349"/>
        <v>0</v>
      </c>
      <c r="FC237" s="64">
        <f t="shared" si="349"/>
        <v>16353</v>
      </c>
      <c r="FD237" s="64">
        <f t="shared" si="349"/>
        <v>42222</v>
      </c>
      <c r="FE237" s="64">
        <f t="shared" si="349"/>
        <v>22702</v>
      </c>
      <c r="FF237" s="64">
        <f t="shared" si="349"/>
        <v>500</v>
      </c>
      <c r="FG237" s="64">
        <f t="shared" si="349"/>
        <v>0</v>
      </c>
      <c r="FH237" s="64">
        <f t="shared" si="349"/>
        <v>0</v>
      </c>
      <c r="FI237" s="64">
        <f t="shared" si="349"/>
        <v>0</v>
      </c>
      <c r="FJ237" s="64">
        <f t="shared" si="349"/>
        <v>0</v>
      </c>
      <c r="FK237" s="64">
        <f t="shared" si="349"/>
        <v>102340</v>
      </c>
      <c r="FL237" s="64">
        <f t="shared" si="349"/>
        <v>0</v>
      </c>
      <c r="FM237" s="64">
        <f t="shared" si="349"/>
        <v>0</v>
      </c>
      <c r="FN237" s="64">
        <f t="shared" si="349"/>
        <v>0</v>
      </c>
      <c r="FO237" s="64">
        <f t="shared" si="349"/>
        <v>0</v>
      </c>
      <c r="FP237" s="64">
        <f t="shared" si="349"/>
        <v>0</v>
      </c>
      <c r="FQ237" s="64">
        <f t="shared" si="349"/>
        <v>0</v>
      </c>
      <c r="FR237" s="64">
        <f t="shared" si="349"/>
        <v>0</v>
      </c>
      <c r="FS237" s="64">
        <f t="shared" si="349"/>
        <v>0</v>
      </c>
      <c r="FT237" s="64">
        <f t="shared" si="349"/>
        <v>0</v>
      </c>
      <c r="FU237" s="64">
        <f t="shared" si="349"/>
        <v>0</v>
      </c>
      <c r="FV237" s="64">
        <f t="shared" si="349"/>
        <v>0</v>
      </c>
      <c r="FW237" s="64">
        <f t="shared" si="349"/>
        <v>0</v>
      </c>
      <c r="FX237" s="64">
        <f t="shared" si="349"/>
        <v>0</v>
      </c>
      <c r="FY237" s="64">
        <f t="shared" si="349"/>
        <v>0</v>
      </c>
      <c r="FZ237" s="64">
        <f t="shared" si="349"/>
        <v>0</v>
      </c>
      <c r="GA237" s="64">
        <f t="shared" si="349"/>
        <v>0</v>
      </c>
      <c r="GB237" s="64">
        <f t="shared" si="349"/>
        <v>1000</v>
      </c>
      <c r="GC237" s="64">
        <f t="shared" si="349"/>
        <v>1176</v>
      </c>
      <c r="GD237" s="64">
        <f t="shared" si="349"/>
        <v>0</v>
      </c>
      <c r="GE237" s="64">
        <f t="shared" si="349"/>
        <v>0</v>
      </c>
      <c r="GF237" s="64">
        <f t="shared" si="349"/>
        <v>0</v>
      </c>
      <c r="GG237" s="64">
        <f t="shared" si="349"/>
        <v>0</v>
      </c>
      <c r="GH237" s="64">
        <f t="shared" si="349"/>
        <v>0</v>
      </c>
      <c r="GI237" s="64">
        <f t="shared" si="349"/>
        <v>0</v>
      </c>
      <c r="GJ237" s="64">
        <f t="shared" si="349"/>
        <v>28660</v>
      </c>
      <c r="GK237" s="64">
        <f t="shared" si="349"/>
        <v>450</v>
      </c>
      <c r="GL237" s="64">
        <f t="shared" ref="GL237:IW237" si="350">GL142</f>
        <v>0</v>
      </c>
      <c r="GM237" s="64">
        <f t="shared" si="350"/>
        <v>800</v>
      </c>
      <c r="GN237" s="64">
        <f t="shared" si="350"/>
        <v>0</v>
      </c>
      <c r="GO237" s="64">
        <f t="shared" si="350"/>
        <v>307679</v>
      </c>
      <c r="GP237" s="64">
        <f t="shared" si="350"/>
        <v>351150</v>
      </c>
      <c r="GQ237" s="64">
        <f t="shared" si="350"/>
        <v>0</v>
      </c>
      <c r="GR237" s="64">
        <f t="shared" si="350"/>
        <v>1138</v>
      </c>
      <c r="GS237" s="64">
        <f t="shared" si="350"/>
        <v>43450</v>
      </c>
      <c r="GT237" s="64">
        <f t="shared" si="350"/>
        <v>0</v>
      </c>
      <c r="GU237" s="64">
        <f t="shared" si="350"/>
        <v>0</v>
      </c>
      <c r="GV237" s="64">
        <f t="shared" si="350"/>
        <v>0</v>
      </c>
      <c r="GW237" s="64">
        <f t="shared" si="350"/>
        <v>0</v>
      </c>
      <c r="GX237" s="64">
        <f t="shared" si="350"/>
        <v>756</v>
      </c>
      <c r="GY237" s="64">
        <f t="shared" si="350"/>
        <v>5596</v>
      </c>
      <c r="GZ237" s="64">
        <f t="shared" si="350"/>
        <v>-14225</v>
      </c>
      <c r="HA237" s="64">
        <f t="shared" si="350"/>
        <v>0</v>
      </c>
      <c r="HB237" s="64">
        <f t="shared" si="350"/>
        <v>60327</v>
      </c>
      <c r="HC237" s="64">
        <f t="shared" si="350"/>
        <v>0</v>
      </c>
      <c r="HD237" s="64">
        <f t="shared" si="350"/>
        <v>7662</v>
      </c>
      <c r="HE237" s="64">
        <f t="shared" si="350"/>
        <v>221517</v>
      </c>
      <c r="HF237" s="64" t="str">
        <f t="shared" si="350"/>
        <v xml:space="preserve"> </v>
      </c>
      <c r="HG237" s="64">
        <f t="shared" si="350"/>
        <v>0</v>
      </c>
      <c r="HH237" s="64">
        <f t="shared" si="350"/>
        <v>0</v>
      </c>
      <c r="HI237" s="64">
        <f t="shared" si="350"/>
        <v>0</v>
      </c>
      <c r="HJ237" s="64">
        <f t="shared" si="350"/>
        <v>0</v>
      </c>
      <c r="HK237" s="64">
        <f t="shared" si="350"/>
        <v>0</v>
      </c>
      <c r="HL237" s="64">
        <f t="shared" si="350"/>
        <v>0</v>
      </c>
      <c r="HM237" s="64">
        <f t="shared" si="350"/>
        <v>0</v>
      </c>
      <c r="HN237" s="64">
        <f t="shared" si="350"/>
        <v>0</v>
      </c>
      <c r="HO237" s="64">
        <f t="shared" si="350"/>
        <v>0</v>
      </c>
      <c r="HP237" s="64">
        <f t="shared" si="350"/>
        <v>0</v>
      </c>
      <c r="HQ237" s="64">
        <f t="shared" si="350"/>
        <v>0</v>
      </c>
      <c r="HR237" s="64">
        <f t="shared" si="350"/>
        <v>0</v>
      </c>
      <c r="HS237" s="64">
        <f t="shared" si="350"/>
        <v>0</v>
      </c>
      <c r="HT237" s="64">
        <f t="shared" si="350"/>
        <v>0</v>
      </c>
      <c r="HU237" s="64">
        <f t="shared" si="350"/>
        <v>0</v>
      </c>
      <c r="HV237" s="64">
        <f t="shared" si="350"/>
        <v>0</v>
      </c>
      <c r="HW237" s="64">
        <f t="shared" si="350"/>
        <v>0</v>
      </c>
      <c r="HX237" s="64">
        <f t="shared" si="350"/>
        <v>0</v>
      </c>
      <c r="HY237" s="64">
        <f t="shared" si="350"/>
        <v>0</v>
      </c>
      <c r="HZ237" s="64">
        <f t="shared" si="350"/>
        <v>0</v>
      </c>
      <c r="IA237" s="64">
        <f t="shared" si="350"/>
        <v>0</v>
      </c>
      <c r="IB237" s="64">
        <f t="shared" si="350"/>
        <v>25214</v>
      </c>
      <c r="IC237" s="64">
        <f t="shared" si="350"/>
        <v>0</v>
      </c>
      <c r="ID237" s="64">
        <f t="shared" si="350"/>
        <v>118</v>
      </c>
      <c r="IE237" s="64">
        <f t="shared" si="350"/>
        <v>0</v>
      </c>
      <c r="IF237" s="64">
        <f t="shared" si="350"/>
        <v>0</v>
      </c>
      <c r="IG237" s="64">
        <f t="shared" si="350"/>
        <v>0</v>
      </c>
      <c r="IH237" s="64">
        <f t="shared" si="350"/>
        <v>2512</v>
      </c>
      <c r="II237" s="64">
        <f t="shared" si="350"/>
        <v>6500</v>
      </c>
      <c r="IJ237" s="64">
        <f t="shared" si="350"/>
        <v>0</v>
      </c>
      <c r="IK237" s="64">
        <f t="shared" si="350"/>
        <v>5400</v>
      </c>
      <c r="IL237" s="64">
        <f t="shared" si="350"/>
        <v>0</v>
      </c>
      <c r="IM237" s="64">
        <f t="shared" si="350"/>
        <v>0</v>
      </c>
      <c r="IN237" s="64">
        <f t="shared" si="350"/>
        <v>200</v>
      </c>
      <c r="IO237" s="64">
        <f t="shared" si="350"/>
        <v>0</v>
      </c>
      <c r="IP237" s="64">
        <f t="shared" si="350"/>
        <v>500</v>
      </c>
      <c r="IQ237" s="64">
        <f t="shared" si="350"/>
        <v>1206</v>
      </c>
      <c r="IR237" s="64">
        <f t="shared" si="350"/>
        <v>0</v>
      </c>
      <c r="IS237" s="64">
        <f t="shared" si="350"/>
        <v>69247</v>
      </c>
      <c r="IT237" s="64">
        <f t="shared" si="350"/>
        <v>0</v>
      </c>
      <c r="IU237" s="64">
        <f t="shared" si="350"/>
        <v>0</v>
      </c>
      <c r="IV237" s="64">
        <f t="shared" si="350"/>
        <v>0</v>
      </c>
      <c r="IW237" s="64">
        <f t="shared" si="350"/>
        <v>11000</v>
      </c>
      <c r="IX237" s="64">
        <f t="shared" ref="IX237:LI237" si="351">IX142</f>
        <v>2300</v>
      </c>
      <c r="IY237" s="64">
        <f t="shared" si="351"/>
        <v>0</v>
      </c>
      <c r="IZ237" s="64">
        <f t="shared" si="351"/>
        <v>200096</v>
      </c>
      <c r="JA237" s="64">
        <f t="shared" si="351"/>
        <v>0</v>
      </c>
      <c r="JB237" s="64">
        <f t="shared" si="351"/>
        <v>0</v>
      </c>
      <c r="JC237" s="64">
        <f t="shared" si="351"/>
        <v>180695</v>
      </c>
      <c r="JD237" s="64">
        <f t="shared" si="351"/>
        <v>0</v>
      </c>
      <c r="JE237" s="64">
        <f t="shared" si="351"/>
        <v>0</v>
      </c>
      <c r="JF237" s="64">
        <f t="shared" si="351"/>
        <v>0</v>
      </c>
      <c r="JG237" s="64">
        <f t="shared" si="351"/>
        <v>0</v>
      </c>
      <c r="JH237" s="64">
        <f t="shared" si="351"/>
        <v>325</v>
      </c>
      <c r="JI237" s="64">
        <f t="shared" si="351"/>
        <v>0</v>
      </c>
      <c r="JJ237" s="64">
        <f t="shared" si="351"/>
        <v>0</v>
      </c>
      <c r="JK237" s="64">
        <f t="shared" si="351"/>
        <v>0</v>
      </c>
      <c r="JL237" s="64">
        <f t="shared" si="351"/>
        <v>0</v>
      </c>
      <c r="JM237" s="64">
        <f t="shared" si="351"/>
        <v>0</v>
      </c>
      <c r="JN237" s="64">
        <f t="shared" si="351"/>
        <v>0</v>
      </c>
      <c r="JO237" s="64">
        <f t="shared" si="351"/>
        <v>0</v>
      </c>
      <c r="JP237" s="64">
        <f t="shared" si="351"/>
        <v>0</v>
      </c>
      <c r="JQ237" s="64">
        <f t="shared" si="351"/>
        <v>0</v>
      </c>
      <c r="JR237" s="64">
        <f t="shared" si="351"/>
        <v>0</v>
      </c>
      <c r="JS237" s="64">
        <f t="shared" si="351"/>
        <v>0</v>
      </c>
      <c r="JT237" s="64">
        <f t="shared" si="351"/>
        <v>0</v>
      </c>
      <c r="JU237" s="64">
        <f t="shared" si="351"/>
        <v>0</v>
      </c>
      <c r="JV237" s="64">
        <f t="shared" si="351"/>
        <v>0</v>
      </c>
      <c r="JW237" s="64">
        <f t="shared" si="351"/>
        <v>287912</v>
      </c>
      <c r="JX237" s="64">
        <f t="shared" si="351"/>
        <v>500</v>
      </c>
      <c r="JY237" s="64">
        <f t="shared" si="351"/>
        <v>478</v>
      </c>
      <c r="JZ237" s="64">
        <f t="shared" si="351"/>
        <v>0</v>
      </c>
      <c r="KA237" s="64">
        <f t="shared" si="351"/>
        <v>0</v>
      </c>
      <c r="KB237" s="64">
        <f t="shared" si="351"/>
        <v>0</v>
      </c>
      <c r="KC237" s="64">
        <f t="shared" si="351"/>
        <v>0</v>
      </c>
      <c r="KD237" s="64">
        <f t="shared" si="351"/>
        <v>0</v>
      </c>
      <c r="KE237" s="64">
        <f t="shared" si="351"/>
        <v>1356</v>
      </c>
      <c r="KF237" s="64">
        <f t="shared" si="351"/>
        <v>0</v>
      </c>
      <c r="KG237" s="64">
        <f t="shared" si="351"/>
        <v>0</v>
      </c>
      <c r="KH237" s="64">
        <f t="shared" si="351"/>
        <v>0</v>
      </c>
      <c r="KI237" s="64">
        <f t="shared" si="351"/>
        <v>18507</v>
      </c>
      <c r="KJ237" s="64">
        <f t="shared" si="351"/>
        <v>0</v>
      </c>
      <c r="KK237" s="64">
        <f t="shared" si="351"/>
        <v>0</v>
      </c>
      <c r="KL237" s="64">
        <f t="shared" si="351"/>
        <v>0</v>
      </c>
      <c r="KM237" s="64">
        <f t="shared" si="351"/>
        <v>0</v>
      </c>
      <c r="KN237" s="64">
        <f t="shared" si="351"/>
        <v>0</v>
      </c>
      <c r="KO237" s="64">
        <f t="shared" si="351"/>
        <v>60327</v>
      </c>
      <c r="KP237" s="64">
        <f t="shared" si="351"/>
        <v>63764</v>
      </c>
      <c r="KQ237" s="64">
        <f t="shared" si="351"/>
        <v>7600</v>
      </c>
      <c r="KR237" s="64">
        <f t="shared" si="351"/>
        <v>0</v>
      </c>
      <c r="KS237" s="64">
        <f t="shared" si="351"/>
        <v>0</v>
      </c>
      <c r="KT237" s="64">
        <f t="shared" si="351"/>
        <v>275</v>
      </c>
      <c r="KU237" s="64">
        <f t="shared" si="351"/>
        <v>0</v>
      </c>
      <c r="KV237" s="64">
        <f t="shared" si="351"/>
        <v>0</v>
      </c>
      <c r="KW237" s="64">
        <f t="shared" si="351"/>
        <v>0</v>
      </c>
      <c r="KX237" s="64">
        <f t="shared" si="351"/>
        <v>0</v>
      </c>
      <c r="KY237" s="64">
        <f t="shared" si="351"/>
        <v>24448</v>
      </c>
      <c r="KZ237" s="64">
        <f t="shared" si="351"/>
        <v>32</v>
      </c>
      <c r="LA237" s="64">
        <f t="shared" si="351"/>
        <v>41625</v>
      </c>
      <c r="LB237" s="64">
        <f t="shared" si="351"/>
        <v>121488</v>
      </c>
      <c r="LC237" s="64">
        <f t="shared" si="351"/>
        <v>39754</v>
      </c>
      <c r="LD237" s="64">
        <f t="shared" si="351"/>
        <v>0</v>
      </c>
      <c r="LE237" s="64">
        <f t="shared" si="351"/>
        <v>0</v>
      </c>
      <c r="LF237" s="64">
        <f t="shared" si="351"/>
        <v>1724</v>
      </c>
      <c r="LG237" s="64">
        <f t="shared" si="351"/>
        <v>0</v>
      </c>
      <c r="LH237" s="64">
        <f t="shared" si="351"/>
        <v>0</v>
      </c>
      <c r="LI237" s="64">
        <f t="shared" si="351"/>
        <v>0</v>
      </c>
      <c r="LJ237" s="64">
        <f t="shared" ref="LJ237:NU237" si="352">LJ142</f>
        <v>1386</v>
      </c>
      <c r="LK237" s="64">
        <f t="shared" si="352"/>
        <v>0</v>
      </c>
      <c r="LL237" s="64">
        <f t="shared" si="352"/>
        <v>322711</v>
      </c>
      <c r="LM237" s="64">
        <f t="shared" si="352"/>
        <v>12000</v>
      </c>
      <c r="LN237" s="64">
        <f t="shared" si="352"/>
        <v>3308</v>
      </c>
      <c r="LO237" s="64">
        <f t="shared" si="352"/>
        <v>0</v>
      </c>
      <c r="LP237" s="64">
        <f t="shared" si="352"/>
        <v>0</v>
      </c>
      <c r="LQ237" s="64">
        <f t="shared" si="352"/>
        <v>37107</v>
      </c>
      <c r="LR237" s="64">
        <f t="shared" si="352"/>
        <v>38</v>
      </c>
      <c r="LS237" s="64">
        <f t="shared" si="352"/>
        <v>4085</v>
      </c>
      <c r="LT237" s="64">
        <f t="shared" si="352"/>
        <v>0</v>
      </c>
      <c r="LU237" s="64">
        <f t="shared" si="352"/>
        <v>0</v>
      </c>
      <c r="LV237" s="64">
        <f t="shared" si="352"/>
        <v>0</v>
      </c>
      <c r="LW237" s="64">
        <f t="shared" si="352"/>
        <v>0</v>
      </c>
      <c r="LX237" s="64">
        <f t="shared" si="352"/>
        <v>0</v>
      </c>
      <c r="LY237" s="64">
        <f t="shared" si="352"/>
        <v>0</v>
      </c>
      <c r="LZ237" s="64">
        <f t="shared" si="352"/>
        <v>0</v>
      </c>
      <c r="MA237" s="64">
        <f t="shared" si="352"/>
        <v>260</v>
      </c>
      <c r="MB237" s="64">
        <f t="shared" si="352"/>
        <v>0</v>
      </c>
      <c r="MC237" s="64">
        <f t="shared" si="352"/>
        <v>1312</v>
      </c>
      <c r="MD237" s="64">
        <f t="shared" si="352"/>
        <v>0</v>
      </c>
      <c r="ME237" s="64">
        <f t="shared" si="352"/>
        <v>4198</v>
      </c>
      <c r="MF237" s="64">
        <f t="shared" si="352"/>
        <v>0</v>
      </c>
      <c r="MG237" s="64">
        <f t="shared" si="352"/>
        <v>0</v>
      </c>
      <c r="MH237" s="64">
        <f t="shared" si="352"/>
        <v>0</v>
      </c>
      <c r="MI237" s="64">
        <f t="shared" si="352"/>
        <v>0</v>
      </c>
      <c r="MJ237" s="64">
        <f t="shared" si="352"/>
        <v>0</v>
      </c>
      <c r="MK237" s="64">
        <f t="shared" si="352"/>
        <v>0</v>
      </c>
      <c r="ML237" s="64">
        <f t="shared" si="352"/>
        <v>2000</v>
      </c>
      <c r="MM237" s="64">
        <f t="shared" si="352"/>
        <v>0</v>
      </c>
      <c r="MN237" s="64">
        <f t="shared" si="352"/>
        <v>0</v>
      </c>
      <c r="MO237" s="64">
        <f t="shared" si="352"/>
        <v>0</v>
      </c>
      <c r="MP237" s="64">
        <f t="shared" si="352"/>
        <v>0</v>
      </c>
      <c r="MQ237" s="64">
        <f t="shared" si="352"/>
        <v>0</v>
      </c>
      <c r="MR237" s="64">
        <f t="shared" si="352"/>
        <v>6383</v>
      </c>
      <c r="MS237" s="64">
        <f t="shared" si="352"/>
        <v>0</v>
      </c>
      <c r="MT237" s="64">
        <f t="shared" si="352"/>
        <v>0</v>
      </c>
      <c r="MU237" s="64">
        <f t="shared" si="352"/>
        <v>0</v>
      </c>
      <c r="MV237" s="64">
        <f t="shared" si="352"/>
        <v>0</v>
      </c>
      <c r="MW237" s="64">
        <f t="shared" si="352"/>
        <v>0</v>
      </c>
      <c r="MX237" s="64">
        <f t="shared" si="352"/>
        <v>3449</v>
      </c>
      <c r="MY237" s="64">
        <f t="shared" si="352"/>
        <v>0</v>
      </c>
      <c r="MZ237" s="64">
        <f t="shared" si="352"/>
        <v>68663</v>
      </c>
      <c r="NA237" s="64">
        <f t="shared" si="352"/>
        <v>55560</v>
      </c>
      <c r="NB237" s="64">
        <f t="shared" si="352"/>
        <v>22097</v>
      </c>
      <c r="NC237" s="64">
        <f t="shared" si="352"/>
        <v>250</v>
      </c>
      <c r="ND237" s="64">
        <f t="shared" si="352"/>
        <v>0</v>
      </c>
      <c r="NE237" s="64">
        <f t="shared" si="352"/>
        <v>5315</v>
      </c>
      <c r="NF237" s="64">
        <f t="shared" si="352"/>
        <v>68306</v>
      </c>
      <c r="NG237" s="64">
        <f t="shared" si="352"/>
        <v>0</v>
      </c>
      <c r="NH237" s="64">
        <f t="shared" si="352"/>
        <v>64344</v>
      </c>
      <c r="NI237" s="64">
        <f t="shared" si="352"/>
        <v>0</v>
      </c>
      <c r="NJ237" s="64">
        <f t="shared" si="352"/>
        <v>0</v>
      </c>
      <c r="NK237" s="64">
        <f t="shared" si="352"/>
        <v>0</v>
      </c>
      <c r="NL237" s="64">
        <f t="shared" si="352"/>
        <v>0</v>
      </c>
      <c r="NM237" s="64">
        <f t="shared" si="352"/>
        <v>0</v>
      </c>
      <c r="NN237" s="64">
        <f t="shared" si="352"/>
        <v>0</v>
      </c>
      <c r="NO237" s="64">
        <f t="shared" si="352"/>
        <v>0</v>
      </c>
      <c r="NP237" s="64">
        <f t="shared" si="352"/>
        <v>0</v>
      </c>
      <c r="NQ237" s="64">
        <f t="shared" si="352"/>
        <v>0</v>
      </c>
      <c r="NR237" s="64">
        <f t="shared" si="352"/>
        <v>69690</v>
      </c>
      <c r="NS237" s="64">
        <f t="shared" si="352"/>
        <v>12351</v>
      </c>
      <c r="NT237" s="64">
        <f t="shared" si="352"/>
        <v>0</v>
      </c>
      <c r="NU237" s="64">
        <f t="shared" si="352"/>
        <v>26724</v>
      </c>
      <c r="NV237" s="64">
        <f t="shared" ref="NV237:OU237" si="353">NV142</f>
        <v>468</v>
      </c>
      <c r="NW237" s="64">
        <f t="shared" si="353"/>
        <v>0</v>
      </c>
      <c r="NX237" s="64">
        <f t="shared" si="353"/>
        <v>1500000</v>
      </c>
      <c r="NY237" s="64">
        <f t="shared" si="353"/>
        <v>0</v>
      </c>
      <c r="NZ237" s="64">
        <f t="shared" si="353"/>
        <v>16466</v>
      </c>
      <c r="OA237" s="64">
        <f t="shared" si="353"/>
        <v>0</v>
      </c>
      <c r="OB237" s="64">
        <f t="shared" si="353"/>
        <v>1813418</v>
      </c>
      <c r="OC237" s="64">
        <f t="shared" si="353"/>
        <v>120</v>
      </c>
      <c r="OD237" s="64">
        <f t="shared" si="353"/>
        <v>0</v>
      </c>
      <c r="OE237" s="64">
        <f t="shared" si="353"/>
        <v>0</v>
      </c>
      <c r="OF237" s="64">
        <f t="shared" si="353"/>
        <v>38181</v>
      </c>
      <c r="OG237" s="64">
        <f t="shared" si="353"/>
        <v>877</v>
      </c>
      <c r="OH237" s="64">
        <f t="shared" si="353"/>
        <v>0</v>
      </c>
      <c r="OI237" s="64">
        <f t="shared" si="353"/>
        <v>0</v>
      </c>
      <c r="OJ237" s="64">
        <f t="shared" si="353"/>
        <v>0</v>
      </c>
      <c r="OK237" s="64">
        <f t="shared" si="353"/>
        <v>0</v>
      </c>
      <c r="OL237" s="64">
        <f t="shared" si="353"/>
        <v>0</v>
      </c>
      <c r="OM237" s="64">
        <f t="shared" si="353"/>
        <v>68788</v>
      </c>
      <c r="ON237" s="64">
        <f t="shared" si="353"/>
        <v>250</v>
      </c>
      <c r="OO237" s="64">
        <f t="shared" si="353"/>
        <v>0</v>
      </c>
      <c r="OP237" s="64">
        <f t="shared" si="353"/>
        <v>0</v>
      </c>
      <c r="OQ237" s="64">
        <f t="shared" si="353"/>
        <v>0</v>
      </c>
      <c r="OR237" s="64">
        <f t="shared" si="353"/>
        <v>815</v>
      </c>
      <c r="OS237" s="64">
        <f t="shared" si="353"/>
        <v>34697</v>
      </c>
      <c r="OT237" s="64">
        <f t="shared" si="353"/>
        <v>0</v>
      </c>
      <c r="OU237" s="64">
        <f t="shared" si="353"/>
        <v>0</v>
      </c>
      <c r="OW237" s="150">
        <f t="shared" si="272"/>
        <v>15566367</v>
      </c>
      <c r="OX237" s="6">
        <f t="shared" si="318"/>
        <v>78.099325188771545</v>
      </c>
      <c r="OY237" s="153"/>
      <c r="OZ237" s="6"/>
      <c r="PA237" s="146"/>
      <c r="PB237" s="146"/>
      <c r="PC237" s="146"/>
      <c r="PD237" s="146"/>
      <c r="PE237" s="146"/>
      <c r="PF237" s="146"/>
      <c r="PG237" s="146"/>
      <c r="PH237" s="146"/>
      <c r="PI237" s="146"/>
      <c r="PJ237" s="146"/>
      <c r="PK237" s="146"/>
      <c r="PL237" s="146"/>
      <c r="PM237" s="146"/>
      <c r="PN237" s="146"/>
      <c r="PO237" s="146"/>
      <c r="PP237" s="146"/>
      <c r="PQ237" s="146"/>
      <c r="PR237" s="146"/>
      <c r="PS237" s="146"/>
      <c r="PT237" s="146"/>
      <c r="PU237" s="146"/>
    </row>
    <row r="238" spans="1:439">
      <c r="A238" s="7" t="s">
        <v>1307</v>
      </c>
      <c r="B238" s="64">
        <f>SUM(B234:B237)</f>
        <v>6400</v>
      </c>
      <c r="C238" s="64">
        <f t="shared" ref="C238:BN238" si="354">SUM(C234:C237)</f>
        <v>45641</v>
      </c>
      <c r="D238" s="64">
        <f t="shared" si="354"/>
        <v>46081</v>
      </c>
      <c r="E238" s="64">
        <f t="shared" si="354"/>
        <v>58334</v>
      </c>
      <c r="F238" s="64">
        <f t="shared" si="354"/>
        <v>795674</v>
      </c>
      <c r="G238" s="64">
        <f t="shared" si="354"/>
        <v>43072</v>
      </c>
      <c r="H238" s="64">
        <f t="shared" si="354"/>
        <v>40649</v>
      </c>
      <c r="I238" s="64">
        <f t="shared" si="354"/>
        <v>2700</v>
      </c>
      <c r="J238" s="64">
        <f t="shared" si="354"/>
        <v>33100</v>
      </c>
      <c r="K238" s="64">
        <f t="shared" si="354"/>
        <v>2000</v>
      </c>
      <c r="L238" s="64">
        <f t="shared" si="354"/>
        <v>27922</v>
      </c>
      <c r="M238" s="64">
        <f t="shared" si="354"/>
        <v>8347</v>
      </c>
      <c r="N238" s="64">
        <f t="shared" si="354"/>
        <v>51239</v>
      </c>
      <c r="O238" s="64">
        <f t="shared" si="354"/>
        <v>0</v>
      </c>
      <c r="P238" s="64">
        <f t="shared" si="354"/>
        <v>0</v>
      </c>
      <c r="Q238" s="64">
        <f t="shared" si="354"/>
        <v>1800</v>
      </c>
      <c r="R238" s="64">
        <f t="shared" si="354"/>
        <v>93729</v>
      </c>
      <c r="S238" s="64">
        <f t="shared" si="354"/>
        <v>18086</v>
      </c>
      <c r="T238" s="64">
        <f t="shared" si="354"/>
        <v>0</v>
      </c>
      <c r="U238" s="64">
        <f t="shared" si="354"/>
        <v>0</v>
      </c>
      <c r="V238" s="64">
        <f t="shared" si="354"/>
        <v>0</v>
      </c>
      <c r="W238" s="64">
        <f t="shared" si="354"/>
        <v>0</v>
      </c>
      <c r="X238" s="64">
        <f t="shared" si="354"/>
        <v>0</v>
      </c>
      <c r="Y238" s="64">
        <f t="shared" si="354"/>
        <v>0</v>
      </c>
      <c r="Z238" s="64">
        <f t="shared" si="354"/>
        <v>600</v>
      </c>
      <c r="AA238" s="64">
        <f t="shared" si="354"/>
        <v>100</v>
      </c>
      <c r="AB238" s="64">
        <f t="shared" si="354"/>
        <v>596</v>
      </c>
      <c r="AC238" s="64">
        <f t="shared" si="354"/>
        <v>0</v>
      </c>
      <c r="AD238" s="64">
        <f t="shared" si="354"/>
        <v>2296164</v>
      </c>
      <c r="AE238" s="64">
        <f t="shared" si="354"/>
        <v>0</v>
      </c>
      <c r="AF238" s="64">
        <f t="shared" si="354"/>
        <v>402</v>
      </c>
      <c r="AG238" s="64">
        <f t="shared" si="354"/>
        <v>919841</v>
      </c>
      <c r="AH238" s="64">
        <f t="shared" si="354"/>
        <v>430388</v>
      </c>
      <c r="AI238" s="64">
        <f t="shared" si="354"/>
        <v>628865</v>
      </c>
      <c r="AJ238" s="64">
        <f t="shared" si="354"/>
        <v>615418</v>
      </c>
      <c r="AK238" s="64">
        <f t="shared" si="354"/>
        <v>724487</v>
      </c>
      <c r="AL238" s="64">
        <f t="shared" si="354"/>
        <v>643031</v>
      </c>
      <c r="AM238" s="64">
        <f t="shared" si="354"/>
        <v>712288</v>
      </c>
      <c r="AN238" s="64">
        <f t="shared" si="354"/>
        <v>1698083</v>
      </c>
      <c r="AO238" s="64">
        <f t="shared" si="354"/>
        <v>309362</v>
      </c>
      <c r="AP238" s="64">
        <f t="shared" si="354"/>
        <v>368891</v>
      </c>
      <c r="AQ238" s="64">
        <f t="shared" si="354"/>
        <v>1011648</v>
      </c>
      <c r="AR238" s="64">
        <f t="shared" si="354"/>
        <v>915750</v>
      </c>
      <c r="AS238" s="64">
        <f t="shared" si="354"/>
        <v>749514</v>
      </c>
      <c r="AT238" s="64">
        <f t="shared" si="354"/>
        <v>1157410</v>
      </c>
      <c r="AU238" s="64">
        <f t="shared" si="354"/>
        <v>1028228</v>
      </c>
      <c r="AV238" s="64">
        <f t="shared" si="354"/>
        <v>413063</v>
      </c>
      <c r="AW238" s="64">
        <f t="shared" si="354"/>
        <v>827141</v>
      </c>
      <c r="AX238" s="64">
        <f t="shared" si="354"/>
        <v>800734</v>
      </c>
      <c r="AY238" s="64">
        <f t="shared" si="354"/>
        <v>1934175</v>
      </c>
      <c r="AZ238" s="64">
        <f t="shared" si="354"/>
        <v>958721</v>
      </c>
      <c r="BA238" s="64">
        <f t="shared" si="354"/>
        <v>0</v>
      </c>
      <c r="BB238" s="64">
        <f t="shared" si="354"/>
        <v>11557</v>
      </c>
      <c r="BC238" s="64">
        <f t="shared" si="354"/>
        <v>17334</v>
      </c>
      <c r="BD238" s="64">
        <f t="shared" si="354"/>
        <v>20954</v>
      </c>
      <c r="BE238" s="64">
        <f t="shared" si="354"/>
        <v>31598</v>
      </c>
      <c r="BF238" s="64">
        <f t="shared" si="354"/>
        <v>27923</v>
      </c>
      <c r="BG238" s="64">
        <f t="shared" si="354"/>
        <v>26860</v>
      </c>
      <c r="BH238" s="64">
        <f t="shared" si="354"/>
        <v>54223</v>
      </c>
      <c r="BI238" s="64">
        <f t="shared" si="354"/>
        <v>0</v>
      </c>
      <c r="BJ238" s="64">
        <f t="shared" si="354"/>
        <v>367837</v>
      </c>
      <c r="BK238" s="64">
        <f t="shared" si="354"/>
        <v>0</v>
      </c>
      <c r="BL238" s="64">
        <f t="shared" si="354"/>
        <v>0</v>
      </c>
      <c r="BM238" s="64">
        <f t="shared" si="354"/>
        <v>44240</v>
      </c>
      <c r="BN238" s="64">
        <f t="shared" si="354"/>
        <v>431330</v>
      </c>
      <c r="BO238" s="64">
        <f t="shared" ref="BO238:DZ238" si="355">SUM(BO234:BO237)</f>
        <v>1593008</v>
      </c>
      <c r="BP238" s="64">
        <f t="shared" si="355"/>
        <v>41274</v>
      </c>
      <c r="BQ238" s="64">
        <f t="shared" si="355"/>
        <v>394558</v>
      </c>
      <c r="BR238" s="64">
        <f t="shared" si="355"/>
        <v>308049</v>
      </c>
      <c r="BS238" s="64">
        <f t="shared" si="355"/>
        <v>368989</v>
      </c>
      <c r="BT238" s="64">
        <f t="shared" si="355"/>
        <v>5123</v>
      </c>
      <c r="BU238" s="64">
        <f t="shared" si="355"/>
        <v>595006</v>
      </c>
      <c r="BV238" s="64">
        <f t="shared" si="355"/>
        <v>535342</v>
      </c>
      <c r="BW238" s="64">
        <f t="shared" si="355"/>
        <v>408905</v>
      </c>
      <c r="BX238" s="64">
        <f t="shared" si="355"/>
        <v>174206</v>
      </c>
      <c r="BY238" s="64">
        <f t="shared" si="355"/>
        <v>7297</v>
      </c>
      <c r="BZ238" s="64">
        <f t="shared" si="355"/>
        <v>261156</v>
      </c>
      <c r="CA238" s="64">
        <f t="shared" si="355"/>
        <v>838929</v>
      </c>
      <c r="CB238" s="64">
        <f t="shared" si="355"/>
        <v>1532</v>
      </c>
      <c r="CC238" s="64">
        <f t="shared" si="355"/>
        <v>15457</v>
      </c>
      <c r="CD238" s="64">
        <f t="shared" si="355"/>
        <v>0</v>
      </c>
      <c r="CE238" s="64">
        <f t="shared" si="355"/>
        <v>83892</v>
      </c>
      <c r="CF238" s="64">
        <f t="shared" si="355"/>
        <v>87042</v>
      </c>
      <c r="CG238" s="64">
        <f t="shared" si="355"/>
        <v>149225</v>
      </c>
      <c r="CH238" s="64">
        <f t="shared" si="355"/>
        <v>941431</v>
      </c>
      <c r="CI238" s="64">
        <f t="shared" si="355"/>
        <v>905521</v>
      </c>
      <c r="CJ238" s="64">
        <f t="shared" si="355"/>
        <v>1187564</v>
      </c>
      <c r="CK238" s="64">
        <f t="shared" si="355"/>
        <v>751155</v>
      </c>
      <c r="CL238" s="64">
        <f t="shared" si="355"/>
        <v>1754355</v>
      </c>
      <c r="CM238" s="64">
        <f t="shared" si="355"/>
        <v>1152941</v>
      </c>
      <c r="CN238" s="64">
        <f t="shared" si="355"/>
        <v>176213</v>
      </c>
      <c r="CO238" s="64">
        <f t="shared" si="355"/>
        <v>720680</v>
      </c>
      <c r="CP238" s="64">
        <f t="shared" si="355"/>
        <v>861000</v>
      </c>
      <c r="CQ238" s="64">
        <f t="shared" si="355"/>
        <v>987872</v>
      </c>
      <c r="CR238" s="64">
        <f t="shared" si="355"/>
        <v>1081664</v>
      </c>
      <c r="CS238" s="64">
        <f t="shared" si="355"/>
        <v>911897</v>
      </c>
      <c r="CT238" s="64">
        <f t="shared" si="355"/>
        <v>986349</v>
      </c>
      <c r="CU238" s="64">
        <f t="shared" si="355"/>
        <v>792489.63</v>
      </c>
      <c r="CV238" s="64">
        <f t="shared" si="355"/>
        <v>685708</v>
      </c>
      <c r="CW238" s="64">
        <f t="shared" si="355"/>
        <v>1183343</v>
      </c>
      <c r="CX238" s="64">
        <f t="shared" si="355"/>
        <v>875835</v>
      </c>
      <c r="CY238" s="64">
        <f t="shared" si="355"/>
        <v>229214</v>
      </c>
      <c r="CZ238" s="64">
        <f t="shared" si="355"/>
        <v>376377</v>
      </c>
      <c r="DA238" s="64">
        <f t="shared" si="355"/>
        <v>866351</v>
      </c>
      <c r="DB238" s="64">
        <f t="shared" si="355"/>
        <v>953393</v>
      </c>
      <c r="DC238" s="64">
        <f t="shared" si="355"/>
        <v>685824</v>
      </c>
      <c r="DD238" s="64">
        <f t="shared" si="355"/>
        <v>220026</v>
      </c>
      <c r="DE238" s="64">
        <f t="shared" si="355"/>
        <v>86797</v>
      </c>
      <c r="DF238" s="64">
        <f t="shared" si="355"/>
        <v>41055</v>
      </c>
      <c r="DG238" s="64">
        <f t="shared" si="355"/>
        <v>40030</v>
      </c>
      <c r="DH238" s="64">
        <f t="shared" si="355"/>
        <v>18258</v>
      </c>
      <c r="DI238" s="64">
        <f t="shared" si="355"/>
        <v>143091</v>
      </c>
      <c r="DJ238" s="64">
        <f t="shared" si="355"/>
        <v>7157</v>
      </c>
      <c r="DK238" s="64">
        <f t="shared" si="355"/>
        <v>453599</v>
      </c>
      <c r="DL238" s="64">
        <f t="shared" si="355"/>
        <v>2227</v>
      </c>
      <c r="DM238" s="64">
        <f t="shared" si="355"/>
        <v>1145</v>
      </c>
      <c r="DN238" s="64">
        <f t="shared" si="355"/>
        <v>41924</v>
      </c>
      <c r="DO238" s="64">
        <f t="shared" si="355"/>
        <v>0</v>
      </c>
      <c r="DP238" s="64">
        <f t="shared" si="355"/>
        <v>459190</v>
      </c>
      <c r="DQ238" s="64">
        <f t="shared" si="355"/>
        <v>0</v>
      </c>
      <c r="DR238" s="64">
        <f t="shared" si="355"/>
        <v>12108</v>
      </c>
      <c r="DS238" s="64">
        <f t="shared" si="355"/>
        <v>5293</v>
      </c>
      <c r="DT238" s="64">
        <f t="shared" si="355"/>
        <v>80002</v>
      </c>
      <c r="DU238" s="64">
        <f t="shared" si="355"/>
        <v>46381</v>
      </c>
      <c r="DV238" s="64">
        <f t="shared" si="355"/>
        <v>68511</v>
      </c>
      <c r="DW238" s="64">
        <f t="shared" si="355"/>
        <v>11635</v>
      </c>
      <c r="DX238" s="64">
        <f t="shared" si="355"/>
        <v>179673</v>
      </c>
      <c r="DY238" s="64">
        <f t="shared" si="355"/>
        <v>55250</v>
      </c>
      <c r="DZ238" s="64">
        <f t="shared" si="355"/>
        <v>49195</v>
      </c>
      <c r="EA238" s="64">
        <f t="shared" ref="EA238:GL238" si="356">SUM(EA234:EA237)</f>
        <v>0</v>
      </c>
      <c r="EB238" s="64">
        <f t="shared" si="356"/>
        <v>583023</v>
      </c>
      <c r="EC238" s="64">
        <f t="shared" si="356"/>
        <v>3774</v>
      </c>
      <c r="ED238" s="64">
        <f t="shared" si="356"/>
        <v>15297</v>
      </c>
      <c r="EE238" s="64">
        <f t="shared" si="356"/>
        <v>0</v>
      </c>
      <c r="EF238" s="64">
        <f t="shared" si="356"/>
        <v>104572</v>
      </c>
      <c r="EG238" s="64">
        <f t="shared" si="356"/>
        <v>30671</v>
      </c>
      <c r="EH238" s="64">
        <f t="shared" si="356"/>
        <v>1870</v>
      </c>
      <c r="EI238" s="64">
        <f t="shared" si="356"/>
        <v>186906</v>
      </c>
      <c r="EJ238" s="64">
        <f t="shared" si="356"/>
        <v>693</v>
      </c>
      <c r="EK238" s="64">
        <f t="shared" si="356"/>
        <v>15832</v>
      </c>
      <c r="EL238" s="64">
        <f t="shared" si="356"/>
        <v>19138</v>
      </c>
      <c r="EM238" s="64">
        <f t="shared" si="356"/>
        <v>11066</v>
      </c>
      <c r="EN238" s="64">
        <f t="shared" si="356"/>
        <v>139752</v>
      </c>
      <c r="EO238" s="64">
        <f t="shared" si="356"/>
        <v>198529</v>
      </c>
      <c r="EP238" s="64">
        <f t="shared" si="356"/>
        <v>29211</v>
      </c>
      <c r="EQ238" s="64">
        <f t="shared" si="356"/>
        <v>34368</v>
      </c>
      <c r="ER238" s="64">
        <f t="shared" si="356"/>
        <v>12489</v>
      </c>
      <c r="ES238" s="64">
        <f t="shared" si="356"/>
        <v>31137</v>
      </c>
      <c r="ET238" s="64">
        <f t="shared" si="356"/>
        <v>320603</v>
      </c>
      <c r="EU238" s="64">
        <f t="shared" si="356"/>
        <v>0</v>
      </c>
      <c r="EV238" s="64">
        <f t="shared" si="356"/>
        <v>13882</v>
      </c>
      <c r="EW238" s="64">
        <f t="shared" si="356"/>
        <v>106850</v>
      </c>
      <c r="EX238" s="64">
        <f t="shared" si="356"/>
        <v>11113</v>
      </c>
      <c r="EY238" s="64">
        <f t="shared" si="356"/>
        <v>4327</v>
      </c>
      <c r="EZ238" s="64">
        <f t="shared" si="356"/>
        <v>1872</v>
      </c>
      <c r="FA238" s="64">
        <f t="shared" si="356"/>
        <v>0</v>
      </c>
      <c r="FB238" s="64">
        <f t="shared" si="356"/>
        <v>16113</v>
      </c>
      <c r="FC238" s="64">
        <f t="shared" si="356"/>
        <v>56093</v>
      </c>
      <c r="FD238" s="64">
        <f t="shared" si="356"/>
        <v>58709</v>
      </c>
      <c r="FE238" s="64">
        <f t="shared" si="356"/>
        <v>88626</v>
      </c>
      <c r="FF238" s="64">
        <f t="shared" si="356"/>
        <v>1645</v>
      </c>
      <c r="FG238" s="64">
        <f t="shared" si="356"/>
        <v>800</v>
      </c>
      <c r="FH238" s="64">
        <f t="shared" si="356"/>
        <v>18538</v>
      </c>
      <c r="FI238" s="64">
        <f t="shared" si="356"/>
        <v>6939</v>
      </c>
      <c r="FJ238" s="64">
        <f t="shared" si="356"/>
        <v>16800</v>
      </c>
      <c r="FK238" s="64">
        <f t="shared" si="356"/>
        <v>102340</v>
      </c>
      <c r="FL238" s="64">
        <f t="shared" si="356"/>
        <v>1685</v>
      </c>
      <c r="FM238" s="64">
        <f t="shared" si="356"/>
        <v>2480</v>
      </c>
      <c r="FN238" s="64">
        <f t="shared" si="356"/>
        <v>3685</v>
      </c>
      <c r="FO238" s="64">
        <f t="shared" si="356"/>
        <v>14840</v>
      </c>
      <c r="FP238" s="64">
        <f t="shared" si="356"/>
        <v>10038</v>
      </c>
      <c r="FQ238" s="64">
        <f t="shared" si="356"/>
        <v>1552</v>
      </c>
      <c r="FR238" s="64">
        <f t="shared" si="356"/>
        <v>5400</v>
      </c>
      <c r="FS238" s="64">
        <f t="shared" si="356"/>
        <v>47331</v>
      </c>
      <c r="FT238" s="64">
        <f t="shared" si="356"/>
        <v>0</v>
      </c>
      <c r="FU238" s="64">
        <f t="shared" si="356"/>
        <v>1808</v>
      </c>
      <c r="FV238" s="64">
        <f t="shared" si="356"/>
        <v>1071705</v>
      </c>
      <c r="FW238" s="64">
        <f t="shared" si="356"/>
        <v>0</v>
      </c>
      <c r="FX238" s="64">
        <f t="shared" si="356"/>
        <v>0</v>
      </c>
      <c r="FY238" s="64">
        <f t="shared" si="356"/>
        <v>0</v>
      </c>
      <c r="FZ238" s="64">
        <f t="shared" si="356"/>
        <v>0</v>
      </c>
      <c r="GA238" s="64">
        <f t="shared" si="356"/>
        <v>11567</v>
      </c>
      <c r="GB238" s="64">
        <f t="shared" si="356"/>
        <v>12400</v>
      </c>
      <c r="GC238" s="64">
        <f t="shared" si="356"/>
        <v>7157</v>
      </c>
      <c r="GD238" s="64">
        <f t="shared" si="356"/>
        <v>3170</v>
      </c>
      <c r="GE238" s="64">
        <f t="shared" si="356"/>
        <v>0</v>
      </c>
      <c r="GF238" s="64">
        <f t="shared" si="356"/>
        <v>51656</v>
      </c>
      <c r="GG238" s="64">
        <f t="shared" si="356"/>
        <v>15279</v>
      </c>
      <c r="GH238" s="64">
        <f t="shared" si="356"/>
        <v>26911</v>
      </c>
      <c r="GI238" s="64">
        <f t="shared" si="356"/>
        <v>2550</v>
      </c>
      <c r="GJ238" s="64">
        <f t="shared" si="356"/>
        <v>62434</v>
      </c>
      <c r="GK238" s="64">
        <f t="shared" si="356"/>
        <v>2446</v>
      </c>
      <c r="GL238" s="64">
        <f t="shared" si="356"/>
        <v>172189</v>
      </c>
      <c r="GM238" s="64">
        <f t="shared" ref="GM238:IX238" si="357">SUM(GM234:GM237)</f>
        <v>800</v>
      </c>
      <c r="GN238" s="64">
        <f t="shared" si="357"/>
        <v>8525</v>
      </c>
      <c r="GO238" s="64">
        <f t="shared" si="357"/>
        <v>322749</v>
      </c>
      <c r="GP238" s="64">
        <f t="shared" si="357"/>
        <v>351150</v>
      </c>
      <c r="GQ238" s="64">
        <f t="shared" si="357"/>
        <v>6502</v>
      </c>
      <c r="GR238" s="64">
        <f t="shared" si="357"/>
        <v>6018</v>
      </c>
      <c r="GS238" s="64">
        <f t="shared" si="357"/>
        <v>45600</v>
      </c>
      <c r="GT238" s="64">
        <f t="shared" si="357"/>
        <v>19907</v>
      </c>
      <c r="GU238" s="64">
        <f t="shared" si="357"/>
        <v>300713</v>
      </c>
      <c r="GV238" s="64">
        <f t="shared" si="357"/>
        <v>91826</v>
      </c>
      <c r="GW238" s="64">
        <f t="shared" si="357"/>
        <v>15619</v>
      </c>
      <c r="GX238" s="64">
        <f t="shared" si="357"/>
        <v>158784</v>
      </c>
      <c r="GY238" s="64">
        <f t="shared" si="357"/>
        <v>374860</v>
      </c>
      <c r="GZ238" s="64">
        <f t="shared" si="357"/>
        <v>498812</v>
      </c>
      <c r="HA238" s="64">
        <f t="shared" si="357"/>
        <v>84999</v>
      </c>
      <c r="HB238" s="64">
        <f t="shared" si="357"/>
        <v>129222</v>
      </c>
      <c r="HC238" s="64">
        <f t="shared" si="357"/>
        <v>9170</v>
      </c>
      <c r="HD238" s="64">
        <f t="shared" si="357"/>
        <v>8654</v>
      </c>
      <c r="HE238" s="64">
        <f t="shared" si="357"/>
        <v>513007</v>
      </c>
      <c r="HF238" s="64">
        <f t="shared" si="357"/>
        <v>163595</v>
      </c>
      <c r="HG238" s="64">
        <f t="shared" si="357"/>
        <v>0</v>
      </c>
      <c r="HH238" s="64">
        <f t="shared" si="357"/>
        <v>630288</v>
      </c>
      <c r="HI238" s="64">
        <f t="shared" si="357"/>
        <v>75745</v>
      </c>
      <c r="HJ238" s="64">
        <f t="shared" si="357"/>
        <v>4625</v>
      </c>
      <c r="HK238" s="64">
        <f t="shared" si="357"/>
        <v>552029</v>
      </c>
      <c r="HL238" s="64">
        <f t="shared" si="357"/>
        <v>83415</v>
      </c>
      <c r="HM238" s="64">
        <f t="shared" si="357"/>
        <v>0</v>
      </c>
      <c r="HN238" s="64">
        <f t="shared" si="357"/>
        <v>0</v>
      </c>
      <c r="HO238" s="64">
        <f t="shared" si="357"/>
        <v>2317</v>
      </c>
      <c r="HP238" s="64">
        <f t="shared" si="357"/>
        <v>7493</v>
      </c>
      <c r="HQ238" s="64">
        <f t="shared" si="357"/>
        <v>4510</v>
      </c>
      <c r="HR238" s="64">
        <f t="shared" si="357"/>
        <v>58036</v>
      </c>
      <c r="HS238" s="64">
        <f t="shared" si="357"/>
        <v>76236</v>
      </c>
      <c r="HT238" s="64">
        <f t="shared" si="357"/>
        <v>54243</v>
      </c>
      <c r="HU238" s="64">
        <f t="shared" si="357"/>
        <v>438783</v>
      </c>
      <c r="HV238" s="64">
        <f t="shared" si="357"/>
        <v>92708</v>
      </c>
      <c r="HW238" s="64">
        <f t="shared" si="357"/>
        <v>6424</v>
      </c>
      <c r="HX238" s="64">
        <f t="shared" si="357"/>
        <v>401412</v>
      </c>
      <c r="HY238" s="64">
        <f t="shared" si="357"/>
        <v>119353</v>
      </c>
      <c r="HZ238" s="64">
        <f t="shared" si="357"/>
        <v>4153</v>
      </c>
      <c r="IA238" s="64">
        <f t="shared" si="357"/>
        <v>8411</v>
      </c>
      <c r="IB238" s="64">
        <f t="shared" si="357"/>
        <v>27466</v>
      </c>
      <c r="IC238" s="64">
        <f t="shared" si="357"/>
        <v>400</v>
      </c>
      <c r="ID238" s="64">
        <f t="shared" si="357"/>
        <v>7746</v>
      </c>
      <c r="IE238" s="64">
        <f t="shared" si="357"/>
        <v>0</v>
      </c>
      <c r="IF238" s="64">
        <f t="shared" si="357"/>
        <v>164581</v>
      </c>
      <c r="IG238" s="64">
        <f t="shared" si="357"/>
        <v>0</v>
      </c>
      <c r="IH238" s="64">
        <f t="shared" si="357"/>
        <v>52332</v>
      </c>
      <c r="II238" s="64">
        <f t="shared" si="357"/>
        <v>6500</v>
      </c>
      <c r="IJ238" s="64">
        <f t="shared" si="357"/>
        <v>0</v>
      </c>
      <c r="IK238" s="64">
        <f t="shared" si="357"/>
        <v>5400</v>
      </c>
      <c r="IL238" s="64">
        <f t="shared" si="357"/>
        <v>0</v>
      </c>
      <c r="IM238" s="64">
        <f t="shared" si="357"/>
        <v>0</v>
      </c>
      <c r="IN238" s="64">
        <f t="shared" si="357"/>
        <v>200</v>
      </c>
      <c r="IO238" s="64">
        <f t="shared" si="357"/>
        <v>0</v>
      </c>
      <c r="IP238" s="64">
        <f t="shared" si="357"/>
        <v>500</v>
      </c>
      <c r="IQ238" s="64">
        <f t="shared" si="357"/>
        <v>1206</v>
      </c>
      <c r="IR238" s="64">
        <f t="shared" si="357"/>
        <v>0</v>
      </c>
      <c r="IS238" s="64">
        <f t="shared" si="357"/>
        <v>69247</v>
      </c>
      <c r="IT238" s="64">
        <f t="shared" si="357"/>
        <v>0</v>
      </c>
      <c r="IU238" s="64">
        <f t="shared" si="357"/>
        <v>0</v>
      </c>
      <c r="IV238" s="64">
        <f t="shared" si="357"/>
        <v>0</v>
      </c>
      <c r="IW238" s="64">
        <f t="shared" si="357"/>
        <v>11000</v>
      </c>
      <c r="IX238" s="64">
        <f t="shared" si="357"/>
        <v>2300</v>
      </c>
      <c r="IY238" s="64">
        <f t="shared" ref="IY238:LJ238" si="358">SUM(IY234:IY237)</f>
        <v>0</v>
      </c>
      <c r="IZ238" s="64">
        <f t="shared" si="358"/>
        <v>465378</v>
      </c>
      <c r="JA238" s="64">
        <f t="shared" si="358"/>
        <v>108683</v>
      </c>
      <c r="JB238" s="64">
        <f t="shared" si="358"/>
        <v>99245</v>
      </c>
      <c r="JC238" s="64">
        <f t="shared" si="358"/>
        <v>409684</v>
      </c>
      <c r="JD238" s="64">
        <f t="shared" si="358"/>
        <v>12169</v>
      </c>
      <c r="JE238" s="64">
        <f t="shared" si="358"/>
        <v>194312</v>
      </c>
      <c r="JF238" s="64">
        <f t="shared" si="358"/>
        <v>113842</v>
      </c>
      <c r="JG238" s="64">
        <f t="shared" si="358"/>
        <v>68537</v>
      </c>
      <c r="JH238" s="64">
        <f t="shared" si="358"/>
        <v>11870</v>
      </c>
      <c r="JI238" s="64">
        <f t="shared" si="358"/>
        <v>28348</v>
      </c>
      <c r="JJ238" s="64">
        <f t="shared" si="358"/>
        <v>13431</v>
      </c>
      <c r="JK238" s="64">
        <f t="shared" si="358"/>
        <v>22703.599999999999</v>
      </c>
      <c r="JL238" s="64">
        <f t="shared" si="358"/>
        <v>11641.65</v>
      </c>
      <c r="JM238" s="64">
        <f t="shared" si="358"/>
        <v>43977</v>
      </c>
      <c r="JN238" s="64">
        <f t="shared" si="358"/>
        <v>15026</v>
      </c>
      <c r="JO238" s="64">
        <f t="shared" si="358"/>
        <v>22215</v>
      </c>
      <c r="JP238" s="64">
        <f t="shared" si="358"/>
        <v>10596.5</v>
      </c>
      <c r="JQ238" s="64">
        <f t="shared" si="358"/>
        <v>34133.29</v>
      </c>
      <c r="JR238" s="64">
        <f t="shared" si="358"/>
        <v>17209</v>
      </c>
      <c r="JS238" s="64">
        <f t="shared" si="358"/>
        <v>15692</v>
      </c>
      <c r="JT238" s="64">
        <f t="shared" si="358"/>
        <v>19256</v>
      </c>
      <c r="JU238" s="64">
        <f t="shared" si="358"/>
        <v>49106</v>
      </c>
      <c r="JV238" s="64">
        <f t="shared" si="358"/>
        <v>10750</v>
      </c>
      <c r="JW238" s="64">
        <f t="shared" si="358"/>
        <v>599401</v>
      </c>
      <c r="JX238" s="64">
        <f t="shared" si="358"/>
        <v>500</v>
      </c>
      <c r="JY238" s="64">
        <f t="shared" si="358"/>
        <v>47133</v>
      </c>
      <c r="JZ238" s="64">
        <f t="shared" si="358"/>
        <v>0</v>
      </c>
      <c r="KA238" s="64">
        <f t="shared" si="358"/>
        <v>0</v>
      </c>
      <c r="KB238" s="64">
        <f t="shared" si="358"/>
        <v>185087</v>
      </c>
      <c r="KC238" s="64">
        <f t="shared" si="358"/>
        <v>0</v>
      </c>
      <c r="KD238" s="64">
        <f t="shared" si="358"/>
        <v>23426</v>
      </c>
      <c r="KE238" s="64">
        <f t="shared" si="358"/>
        <v>102621</v>
      </c>
      <c r="KF238" s="64">
        <f t="shared" si="358"/>
        <v>76198</v>
      </c>
      <c r="KG238" s="64">
        <f t="shared" si="358"/>
        <v>0</v>
      </c>
      <c r="KH238" s="64">
        <f t="shared" si="358"/>
        <v>13535</v>
      </c>
      <c r="KI238" s="64">
        <f t="shared" si="358"/>
        <v>45572</v>
      </c>
      <c r="KJ238" s="64">
        <f t="shared" si="358"/>
        <v>6688</v>
      </c>
      <c r="KK238" s="64">
        <f t="shared" si="358"/>
        <v>3300</v>
      </c>
      <c r="KL238" s="64">
        <f t="shared" si="358"/>
        <v>8901</v>
      </c>
      <c r="KM238" s="64">
        <f t="shared" si="358"/>
        <v>6579</v>
      </c>
      <c r="KN238" s="64">
        <f t="shared" si="358"/>
        <v>28771</v>
      </c>
      <c r="KO238" s="64">
        <f t="shared" si="358"/>
        <v>129222</v>
      </c>
      <c r="KP238" s="64">
        <f t="shared" si="358"/>
        <v>139317</v>
      </c>
      <c r="KQ238" s="64">
        <f t="shared" si="358"/>
        <v>57157</v>
      </c>
      <c r="KR238" s="64">
        <f t="shared" si="358"/>
        <v>2084</v>
      </c>
      <c r="KS238" s="64">
        <f t="shared" si="358"/>
        <v>26100</v>
      </c>
      <c r="KT238" s="64">
        <f t="shared" si="358"/>
        <v>17264</v>
      </c>
      <c r="KU238" s="64">
        <f t="shared" si="358"/>
        <v>14050</v>
      </c>
      <c r="KV238" s="64">
        <f t="shared" si="358"/>
        <v>0</v>
      </c>
      <c r="KW238" s="64">
        <f t="shared" si="358"/>
        <v>0</v>
      </c>
      <c r="KX238" s="64">
        <f t="shared" si="358"/>
        <v>1030</v>
      </c>
      <c r="KY238" s="64">
        <f t="shared" si="358"/>
        <v>34695</v>
      </c>
      <c r="KZ238" s="64">
        <f t="shared" si="358"/>
        <v>32</v>
      </c>
      <c r="LA238" s="64">
        <f t="shared" si="358"/>
        <v>71333</v>
      </c>
      <c r="LB238" s="64">
        <f t="shared" si="358"/>
        <v>204553</v>
      </c>
      <c r="LC238" s="64">
        <f t="shared" si="358"/>
        <v>70017</v>
      </c>
      <c r="LD238" s="64">
        <f t="shared" si="358"/>
        <v>0</v>
      </c>
      <c r="LE238" s="64">
        <f t="shared" si="358"/>
        <v>0</v>
      </c>
      <c r="LF238" s="64">
        <f t="shared" si="358"/>
        <v>14109</v>
      </c>
      <c r="LG238" s="64">
        <f t="shared" si="358"/>
        <v>0</v>
      </c>
      <c r="LH238" s="64">
        <f t="shared" si="358"/>
        <v>5817</v>
      </c>
      <c r="LI238" s="64">
        <f t="shared" si="358"/>
        <v>0</v>
      </c>
      <c r="LJ238" s="64">
        <f t="shared" si="358"/>
        <v>56954</v>
      </c>
      <c r="LK238" s="64">
        <f t="shared" ref="LK238:NV238" si="359">SUM(LK234:LK237)</f>
        <v>1500</v>
      </c>
      <c r="LL238" s="64">
        <f t="shared" si="359"/>
        <v>325547</v>
      </c>
      <c r="LM238" s="64">
        <f t="shared" si="359"/>
        <v>12840</v>
      </c>
      <c r="LN238" s="64">
        <f t="shared" si="359"/>
        <v>8348</v>
      </c>
      <c r="LO238" s="64">
        <f t="shared" si="359"/>
        <v>600</v>
      </c>
      <c r="LP238" s="64">
        <f t="shared" si="359"/>
        <v>674285</v>
      </c>
      <c r="LQ238" s="64">
        <f t="shared" si="359"/>
        <v>129150</v>
      </c>
      <c r="LR238" s="64">
        <f t="shared" si="359"/>
        <v>438</v>
      </c>
      <c r="LS238" s="64">
        <f t="shared" si="359"/>
        <v>11467</v>
      </c>
      <c r="LT238" s="64">
        <f t="shared" si="359"/>
        <v>7368</v>
      </c>
      <c r="LU238" s="64">
        <f t="shared" si="359"/>
        <v>220092</v>
      </c>
      <c r="LV238" s="64">
        <f t="shared" si="359"/>
        <v>0</v>
      </c>
      <c r="LW238" s="64">
        <f t="shared" si="359"/>
        <v>30286</v>
      </c>
      <c r="LX238" s="64">
        <f t="shared" si="359"/>
        <v>17918</v>
      </c>
      <c r="LY238" s="64">
        <f t="shared" si="359"/>
        <v>700</v>
      </c>
      <c r="LZ238" s="64">
        <f t="shared" si="359"/>
        <v>0</v>
      </c>
      <c r="MA238" s="64">
        <f t="shared" si="359"/>
        <v>2680</v>
      </c>
      <c r="MB238" s="64">
        <f t="shared" si="359"/>
        <v>100</v>
      </c>
      <c r="MC238" s="64">
        <f t="shared" si="359"/>
        <v>1312</v>
      </c>
      <c r="MD238" s="64">
        <f t="shared" si="359"/>
        <v>0</v>
      </c>
      <c r="ME238" s="64">
        <f t="shared" si="359"/>
        <v>5285</v>
      </c>
      <c r="MF238" s="64">
        <f t="shared" si="359"/>
        <v>200</v>
      </c>
      <c r="MG238" s="64">
        <f t="shared" si="359"/>
        <v>94698</v>
      </c>
      <c r="MH238" s="64">
        <f t="shared" si="359"/>
        <v>0</v>
      </c>
      <c r="MI238" s="64">
        <f t="shared" si="359"/>
        <v>0</v>
      </c>
      <c r="MJ238" s="64">
        <f t="shared" si="359"/>
        <v>4008</v>
      </c>
      <c r="MK238" s="64">
        <f t="shared" si="359"/>
        <v>11609</v>
      </c>
      <c r="ML238" s="64">
        <f t="shared" si="359"/>
        <v>2400</v>
      </c>
      <c r="MM238" s="64">
        <f t="shared" si="359"/>
        <v>168596</v>
      </c>
      <c r="MN238" s="64">
        <f t="shared" si="359"/>
        <v>0</v>
      </c>
      <c r="MO238" s="64">
        <f t="shared" si="359"/>
        <v>0</v>
      </c>
      <c r="MP238" s="64">
        <f t="shared" si="359"/>
        <v>0</v>
      </c>
      <c r="MQ238" s="64">
        <f t="shared" si="359"/>
        <v>2000</v>
      </c>
      <c r="MR238" s="64">
        <f t="shared" si="359"/>
        <v>21293</v>
      </c>
      <c r="MS238" s="64">
        <f t="shared" si="359"/>
        <v>197426</v>
      </c>
      <c r="MT238" s="64">
        <f t="shared" si="359"/>
        <v>228880</v>
      </c>
      <c r="MU238" s="64">
        <f t="shared" si="359"/>
        <v>5930</v>
      </c>
      <c r="MV238" s="64">
        <f t="shared" si="359"/>
        <v>122089</v>
      </c>
      <c r="MW238" s="64">
        <f t="shared" si="359"/>
        <v>0</v>
      </c>
      <c r="MX238" s="64">
        <f t="shared" si="359"/>
        <v>46143</v>
      </c>
      <c r="MY238" s="64">
        <f t="shared" si="359"/>
        <v>0</v>
      </c>
      <c r="MZ238" s="64">
        <f t="shared" si="359"/>
        <v>569841</v>
      </c>
      <c r="NA238" s="64">
        <f t="shared" si="359"/>
        <v>69810</v>
      </c>
      <c r="NB238" s="64">
        <f t="shared" si="359"/>
        <v>47258</v>
      </c>
      <c r="NC238" s="64">
        <f t="shared" si="359"/>
        <v>3780</v>
      </c>
      <c r="ND238" s="64">
        <f t="shared" si="359"/>
        <v>2202</v>
      </c>
      <c r="NE238" s="64">
        <f t="shared" si="359"/>
        <v>147373</v>
      </c>
      <c r="NF238" s="64">
        <f t="shared" si="359"/>
        <v>122566</v>
      </c>
      <c r="NG238" s="64">
        <f t="shared" si="359"/>
        <v>5433</v>
      </c>
      <c r="NH238" s="64">
        <f t="shared" si="359"/>
        <v>198440</v>
      </c>
      <c r="NI238" s="64">
        <f t="shared" si="359"/>
        <v>101</v>
      </c>
      <c r="NJ238" s="64">
        <f t="shared" si="359"/>
        <v>1662</v>
      </c>
      <c r="NK238" s="64">
        <f t="shared" si="359"/>
        <v>2829</v>
      </c>
      <c r="NL238" s="64">
        <f t="shared" si="359"/>
        <v>26189</v>
      </c>
      <c r="NM238" s="64">
        <f t="shared" si="359"/>
        <v>4044</v>
      </c>
      <c r="NN238" s="64">
        <f t="shared" si="359"/>
        <v>1060</v>
      </c>
      <c r="NO238" s="64">
        <f t="shared" si="359"/>
        <v>0</v>
      </c>
      <c r="NP238" s="64">
        <f t="shared" si="359"/>
        <v>0</v>
      </c>
      <c r="NQ238" s="64">
        <f t="shared" si="359"/>
        <v>2100</v>
      </c>
      <c r="NR238" s="64">
        <f t="shared" si="359"/>
        <v>71729</v>
      </c>
      <c r="NS238" s="64">
        <f t="shared" si="359"/>
        <v>67013</v>
      </c>
      <c r="NT238" s="64">
        <f t="shared" si="359"/>
        <v>3176</v>
      </c>
      <c r="NU238" s="64">
        <f t="shared" si="359"/>
        <v>55444</v>
      </c>
      <c r="NV238" s="64">
        <f t="shared" si="359"/>
        <v>116089</v>
      </c>
      <c r="NW238" s="64">
        <f t="shared" ref="NW238:OU238" si="360">SUM(NW234:NW237)</f>
        <v>453599</v>
      </c>
      <c r="NX238" s="64">
        <f t="shared" si="360"/>
        <v>1570029</v>
      </c>
      <c r="NY238" s="64">
        <f t="shared" si="360"/>
        <v>700</v>
      </c>
      <c r="NZ238" s="64">
        <f t="shared" si="360"/>
        <v>59437</v>
      </c>
      <c r="OA238" s="64">
        <f t="shared" si="360"/>
        <v>18225</v>
      </c>
      <c r="OB238" s="64">
        <f t="shared" si="360"/>
        <v>1813418</v>
      </c>
      <c r="OC238" s="64">
        <f t="shared" si="360"/>
        <v>178709</v>
      </c>
      <c r="OD238" s="64">
        <f t="shared" si="360"/>
        <v>313</v>
      </c>
      <c r="OE238" s="64">
        <f t="shared" si="360"/>
        <v>2384</v>
      </c>
      <c r="OF238" s="64">
        <f t="shared" si="360"/>
        <v>186631</v>
      </c>
      <c r="OG238" s="64">
        <f t="shared" si="360"/>
        <v>64381</v>
      </c>
      <c r="OH238" s="64">
        <f t="shared" si="360"/>
        <v>0</v>
      </c>
      <c r="OI238" s="64">
        <f t="shared" si="360"/>
        <v>670</v>
      </c>
      <c r="OJ238" s="64">
        <f t="shared" si="360"/>
        <v>0</v>
      </c>
      <c r="OK238" s="64">
        <f t="shared" si="360"/>
        <v>15497</v>
      </c>
      <c r="OL238" s="64">
        <f t="shared" si="360"/>
        <v>4386</v>
      </c>
      <c r="OM238" s="64">
        <f t="shared" si="360"/>
        <v>128455</v>
      </c>
      <c r="ON238" s="64">
        <f t="shared" si="360"/>
        <v>250</v>
      </c>
      <c r="OO238" s="64">
        <f t="shared" si="360"/>
        <v>3083718</v>
      </c>
      <c r="OP238" s="64">
        <f t="shared" si="360"/>
        <v>0</v>
      </c>
      <c r="OQ238" s="64">
        <f t="shared" si="360"/>
        <v>30350</v>
      </c>
      <c r="OR238" s="64">
        <f t="shared" si="360"/>
        <v>35633</v>
      </c>
      <c r="OS238" s="64">
        <f t="shared" si="360"/>
        <v>46691</v>
      </c>
      <c r="OT238" s="64">
        <f t="shared" si="360"/>
        <v>1769</v>
      </c>
      <c r="OU238" s="64">
        <f t="shared" si="360"/>
        <v>400</v>
      </c>
      <c r="OW238" s="150">
        <f t="shared" si="272"/>
        <v>73621898.670000002</v>
      </c>
      <c r="OX238" s="6">
        <f t="shared" si="318"/>
        <v>369.37460135965682</v>
      </c>
      <c r="OY238" s="153"/>
      <c r="OZ238" s="6"/>
      <c r="PA238" s="146"/>
      <c r="PB238" s="146"/>
      <c r="PC238" s="146"/>
      <c r="PD238" s="146"/>
      <c r="PE238" s="146"/>
      <c r="PF238" s="146"/>
      <c r="PG238" s="146"/>
      <c r="PH238" s="146"/>
      <c r="PI238" s="146"/>
      <c r="PJ238" s="146"/>
      <c r="PK238" s="146"/>
      <c r="PL238" s="146"/>
      <c r="PM238" s="146"/>
      <c r="PN238" s="146"/>
      <c r="PO238" s="146"/>
      <c r="PP238" s="146"/>
      <c r="PQ238" s="146"/>
      <c r="PR238" s="146"/>
      <c r="PS238" s="146"/>
      <c r="PT238" s="146"/>
      <c r="PU238" s="146"/>
    </row>
    <row r="239" spans="1:439">
      <c r="A239" s="7" t="s">
        <v>1312</v>
      </c>
      <c r="B239" s="64">
        <f t="shared" ref="B239:BM239" si="361">B238/B9</f>
        <v>110.34482758620689</v>
      </c>
      <c r="C239" s="64">
        <f t="shared" si="361"/>
        <v>62.43638850889193</v>
      </c>
      <c r="D239" s="64">
        <f t="shared" si="361"/>
        <v>400.70434782608697</v>
      </c>
      <c r="E239" s="64">
        <f t="shared" si="361"/>
        <v>42.892647058823528</v>
      </c>
      <c r="F239" s="64">
        <f t="shared" si="361"/>
        <v>1585.0079681274901</v>
      </c>
      <c r="G239" s="64">
        <f t="shared" si="361"/>
        <v>40.981921979067558</v>
      </c>
      <c r="H239" s="64">
        <f t="shared" si="361"/>
        <v>66.637704918032782</v>
      </c>
      <c r="I239" s="64">
        <f t="shared" si="361"/>
        <v>20.610687022900763</v>
      </c>
      <c r="J239" s="64">
        <f t="shared" si="361"/>
        <v>210.828025477707</v>
      </c>
      <c r="K239" s="64">
        <f t="shared" si="361"/>
        <v>11.111111111111111</v>
      </c>
      <c r="L239" s="64">
        <f t="shared" si="361"/>
        <v>77.561111111111117</v>
      </c>
      <c r="M239" s="64">
        <f t="shared" si="361"/>
        <v>18.67337807606264</v>
      </c>
      <c r="N239" s="64">
        <f t="shared" si="361"/>
        <v>512.39</v>
      </c>
      <c r="O239" s="64">
        <f t="shared" si="361"/>
        <v>0</v>
      </c>
      <c r="P239" s="64">
        <f t="shared" si="361"/>
        <v>0</v>
      </c>
      <c r="Q239" s="64">
        <f t="shared" si="361"/>
        <v>15.126050420168067</v>
      </c>
      <c r="R239" s="64">
        <f t="shared" si="361"/>
        <v>295.67507886435334</v>
      </c>
      <c r="S239" s="64">
        <f t="shared" si="361"/>
        <v>23.336774193548386</v>
      </c>
      <c r="T239" s="64">
        <f t="shared" si="361"/>
        <v>0</v>
      </c>
      <c r="U239" s="64">
        <f t="shared" si="361"/>
        <v>0</v>
      </c>
      <c r="V239" s="64">
        <f t="shared" si="361"/>
        <v>0</v>
      </c>
      <c r="W239" s="64">
        <f t="shared" si="361"/>
        <v>0</v>
      </c>
      <c r="X239" s="64">
        <f t="shared" si="361"/>
        <v>0</v>
      </c>
      <c r="Y239" s="64">
        <f t="shared" si="361"/>
        <v>0</v>
      </c>
      <c r="Z239" s="64">
        <f t="shared" si="361"/>
        <v>1.2024048096192386</v>
      </c>
      <c r="AA239" s="64">
        <f t="shared" si="361"/>
        <v>0.2364066193853428</v>
      </c>
      <c r="AB239" s="64">
        <f t="shared" si="361"/>
        <v>1.315673289183223</v>
      </c>
      <c r="AC239" s="64">
        <f t="shared" si="361"/>
        <v>0</v>
      </c>
      <c r="AD239" s="64">
        <f t="shared" si="361"/>
        <v>250.07231539969504</v>
      </c>
      <c r="AE239" s="64">
        <f t="shared" si="361"/>
        <v>0</v>
      </c>
      <c r="AF239" s="64">
        <f t="shared" si="361"/>
        <v>1.6962025316455696</v>
      </c>
      <c r="AG239" s="64">
        <f t="shared" si="361"/>
        <v>1183.8365508365509</v>
      </c>
      <c r="AH239" s="64">
        <f t="shared" si="361"/>
        <v>878.34285714285716</v>
      </c>
      <c r="AI239" s="64">
        <f t="shared" si="361"/>
        <v>1275.5882352941176</v>
      </c>
      <c r="AJ239" s="64">
        <f t="shared" si="361"/>
        <v>1266.2921810699588</v>
      </c>
      <c r="AK239" s="64">
        <f t="shared" si="361"/>
        <v>1420.5627450980392</v>
      </c>
      <c r="AL239" s="64">
        <f t="shared" si="361"/>
        <v>1006.3082942097027</v>
      </c>
      <c r="AM239" s="64">
        <f t="shared" si="361"/>
        <v>925.04935064935069</v>
      </c>
      <c r="AN239" s="64">
        <f t="shared" si="361"/>
        <v>2101.5878712871286</v>
      </c>
      <c r="AO239" s="64">
        <f t="shared" si="361"/>
        <v>647.20083682008374</v>
      </c>
      <c r="AP239" s="64">
        <f t="shared" si="361"/>
        <v>755.92418032786884</v>
      </c>
      <c r="AQ239" s="64">
        <f t="shared" si="361"/>
        <v>1537.4589665653496</v>
      </c>
      <c r="AR239" s="64">
        <f t="shared" si="361"/>
        <v>1661.978221415608</v>
      </c>
      <c r="AS239" s="64">
        <f t="shared" si="361"/>
        <v>1604.9550321199144</v>
      </c>
      <c r="AT239" s="64">
        <f t="shared" si="361"/>
        <v>1596.4275862068966</v>
      </c>
      <c r="AU239" s="64">
        <f t="shared" si="361"/>
        <v>1862.731884057971</v>
      </c>
      <c r="AV239" s="64">
        <f t="shared" si="361"/>
        <v>896.01518438177879</v>
      </c>
      <c r="AW239" s="64">
        <f t="shared" si="361"/>
        <v>1466.5620567375886</v>
      </c>
      <c r="AX239" s="64">
        <f t="shared" si="361"/>
        <v>1823.9954441913439</v>
      </c>
      <c r="AY239" s="64">
        <f t="shared" si="361"/>
        <v>2454.5368020304568</v>
      </c>
      <c r="AZ239" s="64">
        <f t="shared" si="361"/>
        <v>1174.9031862745098</v>
      </c>
      <c r="BA239" s="64">
        <f t="shared" si="361"/>
        <v>0</v>
      </c>
      <c r="BB239" s="64">
        <f t="shared" si="361"/>
        <v>148.16666666666666</v>
      </c>
      <c r="BC239" s="64">
        <f t="shared" si="361"/>
        <v>143.25619834710744</v>
      </c>
      <c r="BD239" s="64">
        <f t="shared" si="361"/>
        <v>42.938524590163937</v>
      </c>
      <c r="BE239" s="64">
        <f t="shared" si="361"/>
        <v>113.66187050359713</v>
      </c>
      <c r="BF239" s="64">
        <f t="shared" si="361"/>
        <v>60.308855291576677</v>
      </c>
      <c r="BG239" s="64">
        <f t="shared" si="361"/>
        <v>81.641337386018236</v>
      </c>
      <c r="BH239" s="64">
        <f t="shared" si="361"/>
        <v>291.52150537634407</v>
      </c>
      <c r="BI239" s="64">
        <f t="shared" si="361"/>
        <v>0</v>
      </c>
      <c r="BJ239" s="64">
        <f t="shared" si="361"/>
        <v>195.34625597450875</v>
      </c>
      <c r="BK239" s="64">
        <f t="shared" si="361"/>
        <v>0</v>
      </c>
      <c r="BL239" s="64">
        <f t="shared" si="361"/>
        <v>0</v>
      </c>
      <c r="BM239" s="64">
        <f t="shared" si="361"/>
        <v>650.58823529411768</v>
      </c>
      <c r="BN239" s="64">
        <f t="shared" ref="BN239:DY239" si="362">BN238/BN9</f>
        <v>810.77067669172936</v>
      </c>
      <c r="BO239" s="64">
        <f t="shared" si="362"/>
        <v>1889.6892052194544</v>
      </c>
      <c r="BP239" s="64">
        <f t="shared" si="362"/>
        <v>180.23580786026201</v>
      </c>
      <c r="BQ239" s="64">
        <f t="shared" si="362"/>
        <v>1188.4277108433735</v>
      </c>
      <c r="BR239" s="64">
        <f t="shared" si="362"/>
        <v>890.31502890173408</v>
      </c>
      <c r="BS239" s="64">
        <f t="shared" si="362"/>
        <v>1217.7854785478548</v>
      </c>
      <c r="BT239" s="64">
        <f t="shared" si="362"/>
        <v>40.0234375</v>
      </c>
      <c r="BU239" s="64">
        <f t="shared" si="362"/>
        <v>1621.2697547683924</v>
      </c>
      <c r="BV239" s="64">
        <f t="shared" si="362"/>
        <v>1760.9934210526317</v>
      </c>
      <c r="BW239" s="64">
        <f t="shared" si="362"/>
        <v>1227.9429429429429</v>
      </c>
      <c r="BX239" s="64">
        <f t="shared" si="362"/>
        <v>3484.12</v>
      </c>
      <c r="BY239" s="64">
        <f t="shared" si="362"/>
        <v>35.422330097087375</v>
      </c>
      <c r="BZ239" s="64">
        <f t="shared" si="362"/>
        <v>1249.5502392344497</v>
      </c>
      <c r="CA239" s="64">
        <f t="shared" si="362"/>
        <v>2863.2389078498295</v>
      </c>
      <c r="CB239" s="64">
        <f t="shared" si="362"/>
        <v>20.157894736842106</v>
      </c>
      <c r="CC239" s="64">
        <f t="shared" si="362"/>
        <v>95.413580246913583</v>
      </c>
      <c r="CD239" s="64">
        <f t="shared" si="362"/>
        <v>0</v>
      </c>
      <c r="CE239" s="64">
        <f t="shared" si="362"/>
        <v>204.11678832116789</v>
      </c>
      <c r="CF239" s="64">
        <f t="shared" si="362"/>
        <v>139.71428571428572</v>
      </c>
      <c r="CG239" s="64">
        <f t="shared" si="362"/>
        <v>529.16666666666663</v>
      </c>
      <c r="CH239" s="64">
        <f t="shared" si="362"/>
        <v>1143.9015795868772</v>
      </c>
      <c r="CI239" s="64">
        <f t="shared" si="362"/>
        <v>987.48200654307527</v>
      </c>
      <c r="CJ239" s="64">
        <f t="shared" si="362"/>
        <v>1127.7910731244065</v>
      </c>
      <c r="CK239" s="64">
        <f t="shared" si="362"/>
        <v>1268.8429054054054</v>
      </c>
      <c r="CL239" s="64">
        <f t="shared" si="362"/>
        <v>1518.922077922078</v>
      </c>
      <c r="CM239" s="64">
        <f t="shared" si="362"/>
        <v>1590.2634482758622</v>
      </c>
      <c r="CN239" s="64">
        <f t="shared" si="362"/>
        <v>823.42523364485976</v>
      </c>
      <c r="CO239" s="64">
        <f t="shared" si="362"/>
        <v>2170.7228915662649</v>
      </c>
      <c r="CP239" s="64">
        <f t="shared" si="362"/>
        <v>1507.8809106830122</v>
      </c>
      <c r="CQ239" s="64">
        <f t="shared" si="362"/>
        <v>1619.4622950819671</v>
      </c>
      <c r="CR239" s="64">
        <f t="shared" si="362"/>
        <v>1602.4651851851852</v>
      </c>
      <c r="CS239" s="64">
        <f t="shared" si="362"/>
        <v>938.16563786008226</v>
      </c>
      <c r="CT239" s="64">
        <f t="shared" si="362"/>
        <v>1405.0555555555557</v>
      </c>
      <c r="CU239" s="64">
        <f t="shared" si="362"/>
        <v>1049.6551390728478</v>
      </c>
      <c r="CV239" s="64">
        <f t="shared" si="362"/>
        <v>862.52578616352196</v>
      </c>
      <c r="CW239" s="64">
        <f t="shared" si="362"/>
        <v>2419.9243353783231</v>
      </c>
      <c r="CX239" s="64">
        <f t="shared" si="362"/>
        <v>1937.6880530973451</v>
      </c>
      <c r="CY239" s="64">
        <f t="shared" si="362"/>
        <v>858.47940074906364</v>
      </c>
      <c r="CZ239" s="64">
        <f t="shared" si="362"/>
        <v>610.01134521880067</v>
      </c>
      <c r="DA239" s="64">
        <f t="shared" si="362"/>
        <v>1283.482962962963</v>
      </c>
      <c r="DB239" s="64">
        <f t="shared" si="362"/>
        <v>1350.4150141643061</v>
      </c>
      <c r="DC239" s="64">
        <f t="shared" si="362"/>
        <v>886.07751937984494</v>
      </c>
      <c r="DD239" s="64">
        <f t="shared" si="362"/>
        <v>588.30481283422455</v>
      </c>
      <c r="DE239" s="64">
        <f t="shared" si="362"/>
        <v>29.878485370051635</v>
      </c>
      <c r="DF239" s="64">
        <f t="shared" si="362"/>
        <v>673.03278688524586</v>
      </c>
      <c r="DG239" s="64">
        <f t="shared" si="362"/>
        <v>89.955056179775283</v>
      </c>
      <c r="DH239" s="64">
        <f t="shared" si="362"/>
        <v>81.874439461883412</v>
      </c>
      <c r="DI239" s="64">
        <f t="shared" si="362"/>
        <v>608.89787234042558</v>
      </c>
      <c r="DJ239" s="64">
        <f t="shared" si="362"/>
        <v>35.083333333333336</v>
      </c>
      <c r="DK239" s="64">
        <f t="shared" si="362"/>
        <v>586.04521963824288</v>
      </c>
      <c r="DL239" s="64">
        <f t="shared" si="362"/>
        <v>14.946308724832214</v>
      </c>
      <c r="DM239" s="64">
        <f t="shared" si="362"/>
        <v>2.3559670781893005</v>
      </c>
      <c r="DN239" s="64">
        <f t="shared" si="362"/>
        <v>133.94249201277955</v>
      </c>
      <c r="DO239" s="64">
        <f t="shared" si="362"/>
        <v>0</v>
      </c>
      <c r="DP239" s="64">
        <f t="shared" si="362"/>
        <v>847.21402214022135</v>
      </c>
      <c r="DQ239" s="64">
        <f t="shared" si="362"/>
        <v>0</v>
      </c>
      <c r="DR239" s="64">
        <f t="shared" si="362"/>
        <v>136.04494382022472</v>
      </c>
      <c r="DS239" s="64">
        <f t="shared" si="362"/>
        <v>112.61702127659575</v>
      </c>
      <c r="DT239" s="64">
        <f t="shared" si="362"/>
        <v>94.565011820330966</v>
      </c>
      <c r="DU239" s="64">
        <f t="shared" si="362"/>
        <v>209.86877828054298</v>
      </c>
      <c r="DV239" s="64">
        <f t="shared" si="362"/>
        <v>519.02272727272725</v>
      </c>
      <c r="DW239" s="64">
        <f t="shared" si="362"/>
        <v>9.9529512403763896</v>
      </c>
      <c r="DX239" s="64">
        <f t="shared" si="362"/>
        <v>407.42176870748301</v>
      </c>
      <c r="DY239" s="64">
        <f t="shared" si="362"/>
        <v>208.49056603773585</v>
      </c>
      <c r="DZ239" s="64">
        <f t="shared" ref="DZ239:GK239" si="363">DZ238/DZ9</f>
        <v>65.245358090185675</v>
      </c>
      <c r="EA239" s="64">
        <f t="shared" si="363"/>
        <v>0</v>
      </c>
      <c r="EB239" s="64">
        <f t="shared" si="363"/>
        <v>1735.1875</v>
      </c>
      <c r="EC239" s="64">
        <f t="shared" si="363"/>
        <v>10.630985915492957</v>
      </c>
      <c r="ED239" s="64">
        <f t="shared" si="363"/>
        <v>149.97058823529412</v>
      </c>
      <c r="EE239" s="64">
        <f t="shared" si="363"/>
        <v>0</v>
      </c>
      <c r="EF239" s="64">
        <f t="shared" si="363"/>
        <v>530.82233502538077</v>
      </c>
      <c r="EG239" s="64">
        <f t="shared" si="363"/>
        <v>292.10476190476192</v>
      </c>
      <c r="EH239" s="64">
        <f t="shared" si="363"/>
        <v>9.3969849246231156</v>
      </c>
      <c r="EI239" s="64">
        <f t="shared" si="363"/>
        <v>428.68348623853211</v>
      </c>
      <c r="EJ239" s="64">
        <f t="shared" si="363"/>
        <v>9.625</v>
      </c>
      <c r="EK239" s="64">
        <f t="shared" si="363"/>
        <v>101.48717948717949</v>
      </c>
      <c r="EL239" s="64">
        <f t="shared" si="363"/>
        <v>154.33870967741936</v>
      </c>
      <c r="EM239" s="64">
        <f t="shared" si="363"/>
        <v>40.24</v>
      </c>
      <c r="EN239" s="64">
        <f t="shared" si="363"/>
        <v>270.31334622823982</v>
      </c>
      <c r="EO239" s="64">
        <f t="shared" si="363"/>
        <v>295.43005952380952</v>
      </c>
      <c r="EP239" s="64">
        <f t="shared" si="363"/>
        <v>83.222222222222229</v>
      </c>
      <c r="EQ239" s="64">
        <f t="shared" si="363"/>
        <v>80.299065420560751</v>
      </c>
      <c r="ER239" s="64">
        <f t="shared" si="363"/>
        <v>72.190751445086704</v>
      </c>
      <c r="ES239" s="64">
        <f t="shared" si="363"/>
        <v>113.63868613138686</v>
      </c>
      <c r="ET239" s="64">
        <f t="shared" si="363"/>
        <v>378.0695754716981</v>
      </c>
      <c r="EU239" s="64">
        <f t="shared" si="363"/>
        <v>0</v>
      </c>
      <c r="EV239" s="64">
        <f t="shared" si="363"/>
        <v>283.30612244897958</v>
      </c>
      <c r="EW239" s="64">
        <f t="shared" si="363"/>
        <v>255.62200956937798</v>
      </c>
      <c r="EX239" s="64">
        <f t="shared" si="363"/>
        <v>61.39779005524862</v>
      </c>
      <c r="EY239" s="64">
        <f t="shared" si="363"/>
        <v>14.233552631578947</v>
      </c>
      <c r="EZ239" s="64">
        <f t="shared" si="363"/>
        <v>19.5</v>
      </c>
      <c r="FA239" s="64">
        <f t="shared" si="363"/>
        <v>0</v>
      </c>
      <c r="FB239" s="64">
        <f t="shared" si="363"/>
        <v>80.969849246231149</v>
      </c>
      <c r="FC239" s="64">
        <f t="shared" si="363"/>
        <v>157.56460674157304</v>
      </c>
      <c r="FD239" s="64">
        <f t="shared" si="363"/>
        <v>313.951871657754</v>
      </c>
      <c r="FE239" s="64">
        <f t="shared" si="363"/>
        <v>140.23101265822785</v>
      </c>
      <c r="FF239" s="64">
        <f t="shared" si="363"/>
        <v>2.71900826446281</v>
      </c>
      <c r="FG239" s="64">
        <f t="shared" si="363"/>
        <v>14.035087719298245</v>
      </c>
      <c r="FH239" s="64">
        <f t="shared" si="363"/>
        <v>82.758928571428569</v>
      </c>
      <c r="FI239" s="64">
        <f t="shared" si="363"/>
        <v>17.04914004914005</v>
      </c>
      <c r="FJ239" s="64">
        <f t="shared" si="363"/>
        <v>46.666666666666664</v>
      </c>
      <c r="FK239" s="64">
        <f t="shared" si="363"/>
        <v>141.15862068965518</v>
      </c>
      <c r="FL239" s="64">
        <f t="shared" si="363"/>
        <v>6.794354838709677</v>
      </c>
      <c r="FM239" s="64">
        <f t="shared" si="363"/>
        <v>2.9383886255924172</v>
      </c>
      <c r="FN239" s="64">
        <f t="shared" si="363"/>
        <v>4.6763959390862944</v>
      </c>
      <c r="FO239" s="64">
        <f t="shared" si="363"/>
        <v>13.357335733573358</v>
      </c>
      <c r="FP239" s="64">
        <f t="shared" si="363"/>
        <v>42.176470588235297</v>
      </c>
      <c r="FQ239" s="64">
        <f t="shared" si="363"/>
        <v>13.264957264957266</v>
      </c>
      <c r="FR239" s="64">
        <f t="shared" si="363"/>
        <v>14.835164835164836</v>
      </c>
      <c r="FS239" s="64">
        <f t="shared" si="363"/>
        <v>333.31690140845069</v>
      </c>
      <c r="FT239" s="64">
        <f t="shared" si="363"/>
        <v>0</v>
      </c>
      <c r="FU239" s="64">
        <f t="shared" si="363"/>
        <v>30.64406779661017</v>
      </c>
      <c r="FV239" s="64">
        <f t="shared" si="363"/>
        <v>318.67528991971454</v>
      </c>
      <c r="FW239" s="64">
        <f t="shared" si="363"/>
        <v>0</v>
      </c>
      <c r="FX239" s="64">
        <f t="shared" si="363"/>
        <v>0</v>
      </c>
      <c r="FY239" s="64">
        <f t="shared" si="363"/>
        <v>0</v>
      </c>
      <c r="FZ239" s="64">
        <f t="shared" si="363"/>
        <v>0</v>
      </c>
      <c r="GA239" s="64">
        <f t="shared" si="363"/>
        <v>72.293750000000003</v>
      </c>
      <c r="GB239" s="64">
        <f t="shared" si="363"/>
        <v>37.462235649546827</v>
      </c>
      <c r="GC239" s="64">
        <f t="shared" si="363"/>
        <v>25.024475524475523</v>
      </c>
      <c r="GD239" s="64">
        <f t="shared" si="363"/>
        <v>2.2059846903270701</v>
      </c>
      <c r="GE239" s="64">
        <f t="shared" si="363"/>
        <v>0</v>
      </c>
      <c r="GF239" s="64">
        <f t="shared" si="363"/>
        <v>181.88732394366198</v>
      </c>
      <c r="GG239" s="64">
        <f t="shared" si="363"/>
        <v>92.0421686746988</v>
      </c>
      <c r="GH239" s="64">
        <f t="shared" si="363"/>
        <v>82.296636085626915</v>
      </c>
      <c r="GI239" s="64">
        <f t="shared" si="363"/>
        <v>50</v>
      </c>
      <c r="GJ239" s="64">
        <f t="shared" si="363"/>
        <v>145.19534883720931</v>
      </c>
      <c r="GK239" s="64">
        <f t="shared" si="363"/>
        <v>34.450704225352112</v>
      </c>
      <c r="GL239" s="64">
        <f t="shared" ref="GL239:IW239" si="364">GL238/GL9</f>
        <v>447.24415584415584</v>
      </c>
      <c r="GM239" s="64">
        <f t="shared" si="364"/>
        <v>0.57388809182209466</v>
      </c>
      <c r="GN239" s="64">
        <f t="shared" si="364"/>
        <v>293.9655172413793</v>
      </c>
      <c r="GO239" s="64">
        <f t="shared" si="364"/>
        <v>3888.5421686746986</v>
      </c>
      <c r="GP239" s="64">
        <f t="shared" si="364"/>
        <v>2236.624203821656</v>
      </c>
      <c r="GQ239" s="64">
        <f t="shared" si="364"/>
        <v>22.191126279863482</v>
      </c>
      <c r="GR239" s="64">
        <f t="shared" si="364"/>
        <v>30.393939393939394</v>
      </c>
      <c r="GS239" s="64">
        <f t="shared" si="364"/>
        <v>418.348623853211</v>
      </c>
      <c r="GT239" s="64">
        <f t="shared" si="364"/>
        <v>40.793032786885249</v>
      </c>
      <c r="GU239" s="64">
        <f t="shared" si="364"/>
        <v>586.18518518518522</v>
      </c>
      <c r="GV239" s="64">
        <f t="shared" si="364"/>
        <v>52.114642451759366</v>
      </c>
      <c r="GW239" s="64">
        <f t="shared" si="364"/>
        <v>219.98591549295776</v>
      </c>
      <c r="GX239" s="64">
        <f t="shared" si="364"/>
        <v>334.98734177215192</v>
      </c>
      <c r="GY239" s="64">
        <f t="shared" si="364"/>
        <v>682.80510018214932</v>
      </c>
      <c r="GZ239" s="64">
        <f t="shared" si="364"/>
        <v>707.53475177304961</v>
      </c>
      <c r="HA239" s="64">
        <f t="shared" si="364"/>
        <v>90.520766773162933</v>
      </c>
      <c r="HB239" s="64">
        <f t="shared" si="364"/>
        <v>587.37272727272727</v>
      </c>
      <c r="HC239" s="64">
        <f t="shared" si="364"/>
        <v>166.72727272727272</v>
      </c>
      <c r="HD239" s="64">
        <f t="shared" si="364"/>
        <v>60.943661971830984</v>
      </c>
      <c r="HE239" s="64">
        <f t="shared" si="364"/>
        <v>721.52883263009846</v>
      </c>
      <c r="HF239" s="64">
        <f t="shared" si="364"/>
        <v>211.09032258064516</v>
      </c>
      <c r="HG239" s="64">
        <f t="shared" si="364"/>
        <v>0</v>
      </c>
      <c r="HH239" s="64">
        <f t="shared" si="364"/>
        <v>1040.079207920792</v>
      </c>
      <c r="HI239" s="64">
        <f t="shared" si="364"/>
        <v>210.98885793871867</v>
      </c>
      <c r="HJ239" s="64">
        <f t="shared" si="364"/>
        <v>19.351464435146443</v>
      </c>
      <c r="HK239" s="64">
        <f t="shared" si="364"/>
        <v>1080.2915851272016</v>
      </c>
      <c r="HL239" s="64">
        <f t="shared" si="364"/>
        <v>336.35080645161293</v>
      </c>
      <c r="HM239" s="64">
        <f t="shared" si="364"/>
        <v>0</v>
      </c>
      <c r="HN239" s="64">
        <f t="shared" si="364"/>
        <v>0</v>
      </c>
      <c r="HO239" s="64">
        <f t="shared" si="364"/>
        <v>2.9403553299492384</v>
      </c>
      <c r="HP239" s="64">
        <f t="shared" si="364"/>
        <v>12.743197278911564</v>
      </c>
      <c r="HQ239" s="64">
        <f t="shared" si="364"/>
        <v>9.3762993762993769</v>
      </c>
      <c r="HR239" s="64">
        <f t="shared" si="364"/>
        <v>429.89629629629627</v>
      </c>
      <c r="HS239" s="64">
        <f t="shared" si="364"/>
        <v>199.57068062827224</v>
      </c>
      <c r="HT239" s="64">
        <f t="shared" si="364"/>
        <v>93.361445783132524</v>
      </c>
      <c r="HU239" s="64">
        <f t="shared" si="364"/>
        <v>1136.7435233160622</v>
      </c>
      <c r="HV239" s="64">
        <f t="shared" si="364"/>
        <v>297.14102564102564</v>
      </c>
      <c r="HW239" s="64">
        <f t="shared" si="364"/>
        <v>43.114093959731541</v>
      </c>
      <c r="HX239" s="64">
        <f t="shared" si="364"/>
        <v>579.23809523809518</v>
      </c>
      <c r="HY239" s="64">
        <f t="shared" si="364"/>
        <v>710.43452380952385</v>
      </c>
      <c r="HZ239" s="64">
        <f t="shared" si="364"/>
        <v>65.920634920634924</v>
      </c>
      <c r="IA239" s="64">
        <f t="shared" si="364"/>
        <v>25.107462686567164</v>
      </c>
      <c r="IB239" s="64">
        <f t="shared" si="364"/>
        <v>269.27450980392155</v>
      </c>
      <c r="IC239" s="64">
        <f t="shared" si="364"/>
        <v>9.0909090909090917</v>
      </c>
      <c r="ID239" s="64">
        <f t="shared" si="364"/>
        <v>89.034482758620683</v>
      </c>
      <c r="IE239" s="64">
        <f t="shared" si="364"/>
        <v>0</v>
      </c>
      <c r="IF239" s="64">
        <f t="shared" si="364"/>
        <v>924.61235955056179</v>
      </c>
      <c r="IG239" s="64">
        <f t="shared" si="364"/>
        <v>0</v>
      </c>
      <c r="IH239" s="64">
        <f t="shared" si="364"/>
        <v>65.661229611041406</v>
      </c>
      <c r="II239" s="64">
        <f t="shared" si="364"/>
        <v>120.37037037037037</v>
      </c>
      <c r="IJ239" s="64">
        <f t="shared" si="364"/>
        <v>0</v>
      </c>
      <c r="IK239" s="64">
        <f t="shared" si="364"/>
        <v>35.294117647058826</v>
      </c>
      <c r="IL239" s="64">
        <f t="shared" si="364"/>
        <v>0</v>
      </c>
      <c r="IM239" s="64">
        <f t="shared" si="364"/>
        <v>0</v>
      </c>
      <c r="IN239" s="64">
        <f t="shared" si="364"/>
        <v>0.88105726872246692</v>
      </c>
      <c r="IO239" s="64">
        <f t="shared" si="364"/>
        <v>0</v>
      </c>
      <c r="IP239" s="64">
        <f t="shared" si="364"/>
        <v>1.1709601873536299</v>
      </c>
      <c r="IQ239" s="64">
        <f t="shared" si="364"/>
        <v>3.5575221238938055</v>
      </c>
      <c r="IR239" s="64">
        <f t="shared" si="364"/>
        <v>0</v>
      </c>
      <c r="IS239" s="64">
        <f t="shared" si="364"/>
        <v>245.55673758865248</v>
      </c>
      <c r="IT239" s="64">
        <f t="shared" si="364"/>
        <v>0</v>
      </c>
      <c r="IU239" s="64">
        <f t="shared" si="364"/>
        <v>0</v>
      </c>
      <c r="IV239" s="64">
        <f t="shared" si="364"/>
        <v>0</v>
      </c>
      <c r="IW239" s="64">
        <f t="shared" si="364"/>
        <v>48.888888888888886</v>
      </c>
      <c r="IX239" s="64">
        <f t="shared" ref="IX239:LI239" si="365">IX238/IX9</f>
        <v>36.507936507936506</v>
      </c>
      <c r="IY239" s="64">
        <f t="shared" si="365"/>
        <v>0</v>
      </c>
      <c r="IZ239" s="64">
        <f t="shared" si="365"/>
        <v>2259.1165048543689</v>
      </c>
      <c r="JA239" s="64">
        <f t="shared" si="365"/>
        <v>419.62548262548262</v>
      </c>
      <c r="JB239" s="64">
        <f t="shared" si="365"/>
        <v>751.85606060606062</v>
      </c>
      <c r="JC239" s="64">
        <f t="shared" si="365"/>
        <v>313.69372128637059</v>
      </c>
      <c r="JD239" s="64">
        <f t="shared" si="365"/>
        <v>104.90517241379311</v>
      </c>
      <c r="JE239" s="64">
        <f t="shared" si="365"/>
        <v>279.18390804597703</v>
      </c>
      <c r="JF239" s="64">
        <f t="shared" si="365"/>
        <v>157.45781466113417</v>
      </c>
      <c r="JG239" s="64">
        <f t="shared" si="365"/>
        <v>193.06197183098593</v>
      </c>
      <c r="JH239" s="64">
        <f t="shared" si="365"/>
        <v>68.612716763005778</v>
      </c>
      <c r="JI239" s="64">
        <f t="shared" si="365"/>
        <v>22.642172523961662</v>
      </c>
      <c r="JJ239" s="64">
        <f t="shared" si="365"/>
        <v>12.413123844731977</v>
      </c>
      <c r="JK239" s="64">
        <f t="shared" si="365"/>
        <v>18.935446205170976</v>
      </c>
      <c r="JL239" s="64">
        <f t="shared" si="365"/>
        <v>19.866296928327646</v>
      </c>
      <c r="JM239" s="64">
        <f t="shared" si="365"/>
        <v>44.021021021021021</v>
      </c>
      <c r="JN239" s="64">
        <f t="shared" si="365"/>
        <v>13.368327402135231</v>
      </c>
      <c r="JO239" s="64">
        <f t="shared" si="365"/>
        <v>19.183937823834196</v>
      </c>
      <c r="JP239" s="64">
        <f t="shared" si="365"/>
        <v>13.979551451187335</v>
      </c>
      <c r="JQ239" s="64">
        <f t="shared" si="365"/>
        <v>29.173752136752139</v>
      </c>
      <c r="JR239" s="64">
        <f t="shared" si="365"/>
        <v>29.267006802721088</v>
      </c>
      <c r="JS239" s="64">
        <f t="shared" si="365"/>
        <v>13.704803493449782</v>
      </c>
      <c r="JT239" s="64">
        <f t="shared" si="365"/>
        <v>16.700780572419774</v>
      </c>
      <c r="JU239" s="64">
        <f t="shared" si="365"/>
        <v>27.235718247365501</v>
      </c>
      <c r="JV239" s="64">
        <f t="shared" si="365"/>
        <v>9.3641114982578397</v>
      </c>
      <c r="JW239" s="64">
        <f t="shared" si="365"/>
        <v>210.3899613899614</v>
      </c>
      <c r="JX239" s="64">
        <f t="shared" si="365"/>
        <v>6.25</v>
      </c>
      <c r="JY239" s="64">
        <f t="shared" si="365"/>
        <v>86.801104972375697</v>
      </c>
      <c r="JZ239" s="64">
        <f t="shared" si="365"/>
        <v>0</v>
      </c>
      <c r="KA239" s="64">
        <f t="shared" si="365"/>
        <v>0</v>
      </c>
      <c r="KB239" s="64">
        <f t="shared" si="365"/>
        <v>407.68061674008811</v>
      </c>
      <c r="KC239" s="64">
        <f t="shared" si="365"/>
        <v>0</v>
      </c>
      <c r="KD239" s="64">
        <f t="shared" si="365"/>
        <v>107.95391705069125</v>
      </c>
      <c r="KE239" s="64">
        <f t="shared" si="365"/>
        <v>215.13836477987422</v>
      </c>
      <c r="KF239" s="64">
        <f t="shared" si="365"/>
        <v>114.92911010558069</v>
      </c>
      <c r="KG239" s="64">
        <f t="shared" si="365"/>
        <v>0</v>
      </c>
      <c r="KH239" s="64">
        <f t="shared" si="365"/>
        <v>53.924302788844621</v>
      </c>
      <c r="KI239" s="64">
        <f t="shared" si="365"/>
        <v>217.00952380952381</v>
      </c>
      <c r="KJ239" s="64">
        <f t="shared" si="365"/>
        <v>66.88</v>
      </c>
      <c r="KK239" s="64">
        <f t="shared" si="365"/>
        <v>20.245398773006134</v>
      </c>
      <c r="KL239" s="64">
        <f t="shared" si="365"/>
        <v>60.141891891891895</v>
      </c>
      <c r="KM239" s="64">
        <f t="shared" si="365"/>
        <v>13.210843373493976</v>
      </c>
      <c r="KN239" s="64">
        <f t="shared" si="365"/>
        <v>59.444214876033058</v>
      </c>
      <c r="KO239" s="64">
        <f t="shared" si="365"/>
        <v>867.26174496644296</v>
      </c>
      <c r="KP239" s="64">
        <f t="shared" si="365"/>
        <v>512.19485294117646</v>
      </c>
      <c r="KQ239" s="64">
        <f t="shared" si="365"/>
        <v>135.12293144208039</v>
      </c>
      <c r="KR239" s="64">
        <f t="shared" si="365"/>
        <v>47.363636363636367</v>
      </c>
      <c r="KS239" s="64">
        <f t="shared" si="365"/>
        <v>266.32653061224488</v>
      </c>
      <c r="KT239" s="64">
        <f t="shared" si="365"/>
        <v>37.776805251641136</v>
      </c>
      <c r="KU239" s="64">
        <f t="shared" si="365"/>
        <v>92.434210526315795</v>
      </c>
      <c r="KV239" s="64">
        <f t="shared" si="365"/>
        <v>0</v>
      </c>
      <c r="KW239" s="64">
        <f t="shared" si="365"/>
        <v>0</v>
      </c>
      <c r="KX239" s="64">
        <f t="shared" si="365"/>
        <v>6.7763157894736841</v>
      </c>
      <c r="KY239" s="64">
        <f t="shared" si="365"/>
        <v>205.29585798816569</v>
      </c>
      <c r="KZ239" s="64">
        <f t="shared" si="365"/>
        <v>0.50793650793650791</v>
      </c>
      <c r="LA239" s="64">
        <f t="shared" si="365"/>
        <v>310.14347826086959</v>
      </c>
      <c r="LB239" s="64">
        <f t="shared" si="365"/>
        <v>238.96378504672896</v>
      </c>
      <c r="LC239" s="64">
        <f t="shared" si="365"/>
        <v>148.97234042553191</v>
      </c>
      <c r="LD239" s="64">
        <f t="shared" si="365"/>
        <v>0</v>
      </c>
      <c r="LE239" s="64">
        <f t="shared" si="365"/>
        <v>0</v>
      </c>
      <c r="LF239" s="64">
        <f t="shared" si="365"/>
        <v>52.449814126394052</v>
      </c>
      <c r="LG239" s="64">
        <f t="shared" si="365"/>
        <v>0</v>
      </c>
      <c r="LH239" s="64">
        <f t="shared" si="365"/>
        <v>20.1280276816609</v>
      </c>
      <c r="LI239" s="64">
        <f t="shared" si="365"/>
        <v>0</v>
      </c>
      <c r="LJ239" s="64">
        <f t="shared" ref="LJ239:NU239" si="366">LJ238/LJ9</f>
        <v>48.10304054054054</v>
      </c>
      <c r="LK239" s="64">
        <f t="shared" si="366"/>
        <v>19.23076923076923</v>
      </c>
      <c r="LL239" s="64">
        <f t="shared" si="366"/>
        <v>2806.4396551724139</v>
      </c>
      <c r="LM239" s="64">
        <f t="shared" si="366"/>
        <v>39.752321981424146</v>
      </c>
      <c r="LN239" s="64">
        <f t="shared" si="366"/>
        <v>105.67088607594937</v>
      </c>
      <c r="LO239" s="64">
        <f t="shared" si="366"/>
        <v>0.83333333333333337</v>
      </c>
      <c r="LP239" s="64">
        <f t="shared" si="366"/>
        <v>262.06179556937428</v>
      </c>
      <c r="LQ239" s="64">
        <f t="shared" si="366"/>
        <v>442.29452054794518</v>
      </c>
      <c r="LR239" s="64">
        <f t="shared" si="366"/>
        <v>1.9553571428571428</v>
      </c>
      <c r="LS239" s="64">
        <f t="shared" si="366"/>
        <v>49.856521739130436</v>
      </c>
      <c r="LT239" s="64">
        <f t="shared" si="366"/>
        <v>263.14285714285717</v>
      </c>
      <c r="LU239" s="64">
        <f t="shared" si="366"/>
        <v>436.6904761904762</v>
      </c>
      <c r="LV239" s="64">
        <f t="shared" si="366"/>
        <v>0</v>
      </c>
      <c r="LW239" s="64">
        <f t="shared" si="366"/>
        <v>201.90666666666667</v>
      </c>
      <c r="LX239" s="64">
        <f t="shared" si="366"/>
        <v>73.134693877551015</v>
      </c>
      <c r="LY239" s="64">
        <f t="shared" si="366"/>
        <v>2.7450980392156863</v>
      </c>
      <c r="LZ239" s="64">
        <f t="shared" si="366"/>
        <v>0</v>
      </c>
      <c r="MA239" s="64">
        <f t="shared" si="366"/>
        <v>22.905982905982906</v>
      </c>
      <c r="MB239" s="64">
        <f t="shared" si="366"/>
        <v>2.7777777777777777</v>
      </c>
      <c r="MC239" s="64">
        <f t="shared" si="366"/>
        <v>9.1111111111111107</v>
      </c>
      <c r="MD239" s="64">
        <f t="shared" si="366"/>
        <v>0</v>
      </c>
      <c r="ME239" s="64">
        <f t="shared" si="366"/>
        <v>26.03448275862069</v>
      </c>
      <c r="MF239" s="64">
        <f t="shared" si="366"/>
        <v>0.54200542005420049</v>
      </c>
      <c r="MG239" s="64">
        <f t="shared" si="366"/>
        <v>391.31404958677683</v>
      </c>
      <c r="MH239" s="64">
        <f t="shared" si="366"/>
        <v>0</v>
      </c>
      <c r="MI239" s="64">
        <f t="shared" si="366"/>
        <v>0</v>
      </c>
      <c r="MJ239" s="64">
        <f t="shared" si="366"/>
        <v>4.9542645241038317</v>
      </c>
      <c r="MK239" s="64">
        <f t="shared" si="366"/>
        <v>89.992248062015506</v>
      </c>
      <c r="ML239" s="64">
        <f t="shared" si="366"/>
        <v>4.511278195488722</v>
      </c>
      <c r="MM239" s="64">
        <f t="shared" si="366"/>
        <v>173.45267489711935</v>
      </c>
      <c r="MN239" s="64">
        <f t="shared" si="366"/>
        <v>0</v>
      </c>
      <c r="MO239" s="64">
        <f t="shared" si="366"/>
        <v>0</v>
      </c>
      <c r="MP239" s="64">
        <f t="shared" si="366"/>
        <v>0</v>
      </c>
      <c r="MQ239" s="64">
        <f t="shared" si="366"/>
        <v>7.518796992481203</v>
      </c>
      <c r="MR239" s="64">
        <f t="shared" si="366"/>
        <v>52.705445544554458</v>
      </c>
      <c r="MS239" s="64">
        <f t="shared" si="366"/>
        <v>355.08273381294964</v>
      </c>
      <c r="MT239" s="64">
        <f t="shared" si="366"/>
        <v>321.46067415730334</v>
      </c>
      <c r="MU239" s="64">
        <f t="shared" si="366"/>
        <v>59.3</v>
      </c>
      <c r="MV239" s="64">
        <f t="shared" si="366"/>
        <v>201.8</v>
      </c>
      <c r="MW239" s="64">
        <f t="shared" si="366"/>
        <v>0</v>
      </c>
      <c r="MX239" s="64">
        <f t="shared" si="366"/>
        <v>329.59285714285716</v>
      </c>
      <c r="MY239" s="64">
        <f t="shared" si="366"/>
        <v>0</v>
      </c>
      <c r="MZ239" s="64">
        <f t="shared" si="366"/>
        <v>592.96670135275758</v>
      </c>
      <c r="NA239" s="64">
        <f t="shared" si="366"/>
        <v>1163.5</v>
      </c>
      <c r="NB239" s="64">
        <f t="shared" si="366"/>
        <v>321.48299319727892</v>
      </c>
      <c r="NC239" s="64">
        <f t="shared" si="366"/>
        <v>37.799999999999997</v>
      </c>
      <c r="ND239" s="64">
        <f t="shared" si="366"/>
        <v>47.869565217391305</v>
      </c>
      <c r="NE239" s="64">
        <f t="shared" si="366"/>
        <v>982.48666666666668</v>
      </c>
      <c r="NF239" s="64">
        <f t="shared" si="366"/>
        <v>839.49315068493149</v>
      </c>
      <c r="NG239" s="64">
        <f t="shared" si="366"/>
        <v>18.930313588850176</v>
      </c>
      <c r="NH239" s="64">
        <f t="shared" si="366"/>
        <v>436.13186813186815</v>
      </c>
      <c r="NI239" s="64">
        <f t="shared" si="366"/>
        <v>1.578125</v>
      </c>
      <c r="NJ239" s="64">
        <f t="shared" si="366"/>
        <v>9.6627906976744189</v>
      </c>
      <c r="NK239" s="64">
        <f t="shared" si="366"/>
        <v>19.645833333333332</v>
      </c>
      <c r="NL239" s="64">
        <f t="shared" si="366"/>
        <v>122.9530516431925</v>
      </c>
      <c r="NM239" s="64">
        <f t="shared" si="366"/>
        <v>16.306451612903224</v>
      </c>
      <c r="NN239" s="64">
        <f t="shared" si="366"/>
        <v>4.8623853211009171</v>
      </c>
      <c r="NO239" s="64">
        <f t="shared" si="366"/>
        <v>0</v>
      </c>
      <c r="NP239" s="64">
        <f t="shared" si="366"/>
        <v>0</v>
      </c>
      <c r="NQ239" s="64">
        <f t="shared" si="366"/>
        <v>7.9245283018867925</v>
      </c>
      <c r="NR239" s="64">
        <f t="shared" si="366"/>
        <v>1379.4038461538462</v>
      </c>
      <c r="NS239" s="64">
        <f t="shared" si="366"/>
        <v>322.17788461538464</v>
      </c>
      <c r="NT239" s="64">
        <f t="shared" si="366"/>
        <v>46.705882352941174</v>
      </c>
      <c r="NU239" s="64">
        <f t="shared" si="366"/>
        <v>67.532277710109625</v>
      </c>
      <c r="NV239" s="64">
        <f t="shared" ref="NV239:OU239" si="367">NV238/NV9</f>
        <v>287.3490099009901</v>
      </c>
      <c r="NW239" s="64">
        <f t="shared" si="367"/>
        <v>1049.9976851851852</v>
      </c>
      <c r="NX239" s="64">
        <f t="shared" si="367"/>
        <v>2223.8371104815865</v>
      </c>
      <c r="NY239" s="64">
        <f t="shared" si="367"/>
        <v>16.666666666666668</v>
      </c>
      <c r="NZ239" s="64">
        <f t="shared" si="367"/>
        <v>1606.4054054054054</v>
      </c>
      <c r="OA239" s="64">
        <f t="shared" si="367"/>
        <v>29.779411764705884</v>
      </c>
      <c r="OB239" s="64">
        <f t="shared" si="367"/>
        <v>588.19915666558552</v>
      </c>
      <c r="OC239" s="64">
        <f t="shared" si="367"/>
        <v>228.52813299232736</v>
      </c>
      <c r="OD239" s="64">
        <f t="shared" si="367"/>
        <v>4.890625</v>
      </c>
      <c r="OE239" s="64">
        <f t="shared" si="367"/>
        <v>25.634408602150536</v>
      </c>
      <c r="OF239" s="64">
        <f t="shared" si="367"/>
        <v>317.9403747870528</v>
      </c>
      <c r="OG239" s="64">
        <f t="shared" si="367"/>
        <v>121.703213610586</v>
      </c>
      <c r="OH239" s="64">
        <f t="shared" si="367"/>
        <v>0</v>
      </c>
      <c r="OI239" s="64">
        <f t="shared" si="367"/>
        <v>1.3137254901960784</v>
      </c>
      <c r="OJ239" s="64">
        <f t="shared" si="367"/>
        <v>0</v>
      </c>
      <c r="OK239" s="64">
        <f t="shared" si="367"/>
        <v>49.041139240506332</v>
      </c>
      <c r="OL239" s="64">
        <f t="shared" si="367"/>
        <v>23.454545454545453</v>
      </c>
      <c r="OM239" s="64">
        <f t="shared" si="367"/>
        <v>467.10909090909092</v>
      </c>
      <c r="ON239" s="64">
        <f t="shared" si="367"/>
        <v>8.9285714285714288</v>
      </c>
      <c r="OO239" s="64">
        <f t="shared" si="367"/>
        <v>6660.2980561555078</v>
      </c>
      <c r="OP239" s="64">
        <f t="shared" si="367"/>
        <v>0</v>
      </c>
      <c r="OQ239" s="64">
        <f t="shared" si="367"/>
        <v>65.550755939524834</v>
      </c>
      <c r="OR239" s="64">
        <f t="shared" si="367"/>
        <v>113.84345047923323</v>
      </c>
      <c r="OS239" s="64">
        <f t="shared" si="367"/>
        <v>86.786245353159856</v>
      </c>
      <c r="OT239" s="64">
        <f t="shared" si="367"/>
        <v>4.7173333333333334</v>
      </c>
      <c r="OU239" s="64">
        <f t="shared" si="367"/>
        <v>3.2</v>
      </c>
      <c r="OW239" s="64">
        <f>OW238/OW9</f>
        <v>369.37460135965682</v>
      </c>
      <c r="OX239" s="6"/>
      <c r="OY239" s="153"/>
      <c r="OZ239" s="6"/>
      <c r="PA239" s="146"/>
      <c r="PB239" s="146"/>
      <c r="PC239" s="146"/>
      <c r="PD239" s="146"/>
      <c r="PE239" s="146"/>
      <c r="PF239" s="146"/>
      <c r="PG239" s="146"/>
      <c r="PH239" s="146"/>
      <c r="PI239" s="146"/>
      <c r="PJ239" s="146"/>
      <c r="PK239" s="146"/>
      <c r="PL239" s="146"/>
      <c r="PM239" s="146"/>
      <c r="PN239" s="146"/>
      <c r="PO239" s="146"/>
      <c r="PP239" s="146"/>
      <c r="PQ239" s="146"/>
      <c r="PR239" s="146"/>
      <c r="PS239" s="146"/>
      <c r="PT239" s="146"/>
      <c r="PU239" s="146"/>
    </row>
    <row r="240" spans="1:439">
      <c r="A240" s="7" t="s">
        <v>81</v>
      </c>
      <c r="B240" s="64">
        <f t="shared" ref="B240:BM240" si="368">B141</f>
        <v>0</v>
      </c>
      <c r="C240" s="64">
        <f t="shared" si="368"/>
        <v>0</v>
      </c>
      <c r="D240" s="64">
        <f t="shared" si="368"/>
        <v>136402</v>
      </c>
      <c r="E240" s="64">
        <f t="shared" si="368"/>
        <v>85864</v>
      </c>
      <c r="F240" s="64">
        <f t="shared" si="368"/>
        <v>40696</v>
      </c>
      <c r="G240" s="64">
        <f t="shared" si="368"/>
        <v>40527</v>
      </c>
      <c r="H240" s="64">
        <f t="shared" si="368"/>
        <v>203917</v>
      </c>
      <c r="I240" s="64">
        <f t="shared" si="368"/>
        <v>0</v>
      </c>
      <c r="J240" s="64">
        <f t="shared" si="368"/>
        <v>3344</v>
      </c>
      <c r="K240" s="64">
        <f t="shared" si="368"/>
        <v>0</v>
      </c>
      <c r="L240" s="64">
        <f t="shared" si="368"/>
        <v>6800</v>
      </c>
      <c r="M240" s="64">
        <f t="shared" si="368"/>
        <v>0</v>
      </c>
      <c r="N240" s="64">
        <f t="shared" si="368"/>
        <v>0</v>
      </c>
      <c r="O240" s="64">
        <f t="shared" si="368"/>
        <v>0</v>
      </c>
      <c r="P240" s="64">
        <f t="shared" si="368"/>
        <v>0</v>
      </c>
      <c r="Q240" s="64">
        <f t="shared" si="368"/>
        <v>0</v>
      </c>
      <c r="R240" s="64">
        <f t="shared" si="368"/>
        <v>0</v>
      </c>
      <c r="S240" s="64">
        <f t="shared" si="368"/>
        <v>0</v>
      </c>
      <c r="T240" s="64">
        <f t="shared" si="368"/>
        <v>0</v>
      </c>
      <c r="U240" s="64">
        <f t="shared" si="368"/>
        <v>0</v>
      </c>
      <c r="V240" s="64">
        <f t="shared" si="368"/>
        <v>0</v>
      </c>
      <c r="W240" s="64">
        <f t="shared" si="368"/>
        <v>0</v>
      </c>
      <c r="X240" s="64">
        <f t="shared" si="368"/>
        <v>0</v>
      </c>
      <c r="Y240" s="64">
        <f t="shared" si="368"/>
        <v>0</v>
      </c>
      <c r="Z240" s="64">
        <f t="shared" si="368"/>
        <v>0</v>
      </c>
      <c r="AA240" s="64">
        <f t="shared" si="368"/>
        <v>0</v>
      </c>
      <c r="AB240" s="64">
        <f t="shared" si="368"/>
        <v>0</v>
      </c>
      <c r="AC240" s="64">
        <f t="shared" si="368"/>
        <v>0</v>
      </c>
      <c r="AD240" s="64">
        <f t="shared" si="368"/>
        <v>310823</v>
      </c>
      <c r="AE240" s="64">
        <f t="shared" si="368"/>
        <v>0</v>
      </c>
      <c r="AF240" s="64">
        <f t="shared" si="368"/>
        <v>1629</v>
      </c>
      <c r="AG240" s="64">
        <f t="shared" si="368"/>
        <v>0</v>
      </c>
      <c r="AH240" s="64">
        <f t="shared" si="368"/>
        <v>0</v>
      </c>
      <c r="AI240" s="64">
        <f t="shared" si="368"/>
        <v>0</v>
      </c>
      <c r="AJ240" s="64">
        <f t="shared" si="368"/>
        <v>0</v>
      </c>
      <c r="AK240" s="64">
        <f t="shared" si="368"/>
        <v>0</v>
      </c>
      <c r="AL240" s="64">
        <f t="shared" si="368"/>
        <v>0</v>
      </c>
      <c r="AM240" s="64">
        <f t="shared" si="368"/>
        <v>0</v>
      </c>
      <c r="AN240" s="64">
        <f t="shared" si="368"/>
        <v>0</v>
      </c>
      <c r="AO240" s="64">
        <f t="shared" si="368"/>
        <v>0</v>
      </c>
      <c r="AP240" s="64">
        <f t="shared" si="368"/>
        <v>0</v>
      </c>
      <c r="AQ240" s="64">
        <f t="shared" si="368"/>
        <v>0</v>
      </c>
      <c r="AR240" s="64">
        <f t="shared" si="368"/>
        <v>0</v>
      </c>
      <c r="AS240" s="64">
        <f t="shared" si="368"/>
        <v>0</v>
      </c>
      <c r="AT240" s="64">
        <f t="shared" si="368"/>
        <v>0</v>
      </c>
      <c r="AU240" s="64">
        <f t="shared" si="368"/>
        <v>0</v>
      </c>
      <c r="AV240" s="64">
        <f t="shared" si="368"/>
        <v>0</v>
      </c>
      <c r="AW240" s="64">
        <f t="shared" si="368"/>
        <v>0</v>
      </c>
      <c r="AX240" s="64">
        <f t="shared" si="368"/>
        <v>0</v>
      </c>
      <c r="AY240" s="64">
        <f t="shared" si="368"/>
        <v>0</v>
      </c>
      <c r="AZ240" s="64">
        <f t="shared" si="368"/>
        <v>0</v>
      </c>
      <c r="BA240" s="64">
        <f t="shared" si="368"/>
        <v>1687961</v>
      </c>
      <c r="BB240" s="64">
        <f t="shared" si="368"/>
        <v>0</v>
      </c>
      <c r="BC240" s="64">
        <f t="shared" si="368"/>
        <v>0</v>
      </c>
      <c r="BD240" s="64">
        <f t="shared" si="368"/>
        <v>0</v>
      </c>
      <c r="BE240" s="64">
        <f t="shared" si="368"/>
        <v>0</v>
      </c>
      <c r="BF240" s="64">
        <f t="shared" si="368"/>
        <v>0</v>
      </c>
      <c r="BG240" s="64">
        <f t="shared" si="368"/>
        <v>0</v>
      </c>
      <c r="BH240" s="64">
        <f t="shared" si="368"/>
        <v>0</v>
      </c>
      <c r="BI240" s="64">
        <f t="shared" si="368"/>
        <v>0</v>
      </c>
      <c r="BJ240" s="64">
        <f t="shared" si="368"/>
        <v>0</v>
      </c>
      <c r="BK240" s="64">
        <f t="shared" si="368"/>
        <v>0</v>
      </c>
      <c r="BL240" s="64">
        <f t="shared" si="368"/>
        <v>0</v>
      </c>
      <c r="BM240" s="64">
        <f t="shared" si="368"/>
        <v>0</v>
      </c>
      <c r="BN240" s="64">
        <f t="shared" ref="BN240:DY240" si="369">BN141</f>
        <v>0</v>
      </c>
      <c r="BO240" s="64">
        <f t="shared" si="369"/>
        <v>18397</v>
      </c>
      <c r="BP240" s="64">
        <f t="shared" si="369"/>
        <v>1668725</v>
      </c>
      <c r="BQ240" s="64">
        <f t="shared" si="369"/>
        <v>1062098</v>
      </c>
      <c r="BR240" s="64">
        <f t="shared" si="369"/>
        <v>870445</v>
      </c>
      <c r="BS240" s="64">
        <f t="shared" si="369"/>
        <v>849943</v>
      </c>
      <c r="BT240" s="64">
        <f t="shared" si="369"/>
        <v>1667160</v>
      </c>
      <c r="BU240" s="64">
        <f t="shared" si="369"/>
        <v>1756844</v>
      </c>
      <c r="BV240" s="64">
        <f t="shared" si="369"/>
        <v>1488533</v>
      </c>
      <c r="BW240" s="64">
        <f t="shared" si="369"/>
        <v>742650</v>
      </c>
      <c r="BX240" s="64">
        <f t="shared" si="369"/>
        <v>530508</v>
      </c>
      <c r="BY240" s="64">
        <f t="shared" si="369"/>
        <v>1670459</v>
      </c>
      <c r="BZ240" s="64">
        <f t="shared" si="369"/>
        <v>704278</v>
      </c>
      <c r="CA240" s="64">
        <f t="shared" si="369"/>
        <v>3755619</v>
      </c>
      <c r="CB240" s="64">
        <f t="shared" si="369"/>
        <v>84128</v>
      </c>
      <c r="CC240" s="64">
        <f t="shared" si="369"/>
        <v>0</v>
      </c>
      <c r="CD240" s="64">
        <f t="shared" si="369"/>
        <v>0</v>
      </c>
      <c r="CE240" s="64">
        <f t="shared" si="369"/>
        <v>0</v>
      </c>
      <c r="CF240" s="64">
        <f t="shared" si="369"/>
        <v>-375000</v>
      </c>
      <c r="CG240" s="64">
        <f t="shared" si="369"/>
        <v>392114</v>
      </c>
      <c r="CH240" s="64">
        <f t="shared" si="369"/>
        <v>101386</v>
      </c>
      <c r="CI240" s="64">
        <f t="shared" si="369"/>
        <v>665</v>
      </c>
      <c r="CJ240" s="64">
        <f t="shared" si="369"/>
        <v>34453</v>
      </c>
      <c r="CK240" s="64">
        <f t="shared" si="369"/>
        <v>456</v>
      </c>
      <c r="CL240" s="64">
        <f t="shared" si="369"/>
        <v>51140</v>
      </c>
      <c r="CM240" s="64">
        <f t="shared" si="369"/>
        <v>30809</v>
      </c>
      <c r="CN240" s="64">
        <f t="shared" si="369"/>
        <v>19955</v>
      </c>
      <c r="CO240" s="64">
        <f t="shared" si="369"/>
        <v>476</v>
      </c>
      <c r="CP240" s="64">
        <f t="shared" si="369"/>
        <v>3632</v>
      </c>
      <c r="CQ240" s="64">
        <f t="shared" si="369"/>
        <v>1116</v>
      </c>
      <c r="CR240" s="64">
        <f t="shared" si="369"/>
        <v>37340</v>
      </c>
      <c r="CS240" s="64">
        <f t="shared" si="369"/>
        <v>36672</v>
      </c>
      <c r="CT240" s="64">
        <f t="shared" si="369"/>
        <v>72172</v>
      </c>
      <c r="CU240" s="64">
        <f t="shared" si="369"/>
        <v>12621</v>
      </c>
      <c r="CV240" s="64">
        <f t="shared" si="369"/>
        <v>66616</v>
      </c>
      <c r="CW240" s="64">
        <f t="shared" si="369"/>
        <v>4868</v>
      </c>
      <c r="CX240" s="64">
        <f t="shared" si="369"/>
        <v>11241</v>
      </c>
      <c r="CY240" s="64">
        <f t="shared" si="369"/>
        <v>29258</v>
      </c>
      <c r="CZ240" s="64">
        <f t="shared" si="369"/>
        <v>10080</v>
      </c>
      <c r="DA240" s="64">
        <f t="shared" si="369"/>
        <v>20163</v>
      </c>
      <c r="DB240" s="64">
        <f t="shared" si="369"/>
        <v>0</v>
      </c>
      <c r="DC240" s="64">
        <f t="shared" si="369"/>
        <v>17763</v>
      </c>
      <c r="DD240" s="64">
        <f t="shared" si="369"/>
        <v>0</v>
      </c>
      <c r="DE240" s="64">
        <f t="shared" si="369"/>
        <v>244350</v>
      </c>
      <c r="DF240" s="64">
        <f t="shared" si="369"/>
        <v>0</v>
      </c>
      <c r="DG240" s="64">
        <f t="shared" si="369"/>
        <v>23977</v>
      </c>
      <c r="DH240" s="64">
        <f t="shared" si="369"/>
        <v>0</v>
      </c>
      <c r="DI240" s="64">
        <f t="shared" si="369"/>
        <v>5699</v>
      </c>
      <c r="DJ240" s="64">
        <f t="shared" si="369"/>
        <v>0</v>
      </c>
      <c r="DK240" s="64">
        <f t="shared" si="369"/>
        <v>392034</v>
      </c>
      <c r="DL240" s="64">
        <f t="shared" si="369"/>
        <v>1000</v>
      </c>
      <c r="DM240" s="64">
        <f t="shared" si="369"/>
        <v>0</v>
      </c>
      <c r="DN240" s="64">
        <f t="shared" si="369"/>
        <v>4600</v>
      </c>
      <c r="DO240" s="64">
        <f t="shared" si="369"/>
        <v>0</v>
      </c>
      <c r="DP240" s="64">
        <f t="shared" si="369"/>
        <v>0</v>
      </c>
      <c r="DQ240" s="64">
        <f t="shared" si="369"/>
        <v>0</v>
      </c>
      <c r="DR240" s="64">
        <f t="shared" si="369"/>
        <v>0</v>
      </c>
      <c r="DS240" s="64">
        <f t="shared" si="369"/>
        <v>0</v>
      </c>
      <c r="DT240" s="64">
        <f t="shared" si="369"/>
        <v>0</v>
      </c>
      <c r="DU240" s="64">
        <f t="shared" si="369"/>
        <v>264410</v>
      </c>
      <c r="DV240" s="64">
        <f t="shared" si="369"/>
        <v>0</v>
      </c>
      <c r="DW240" s="64">
        <f t="shared" si="369"/>
        <v>1236</v>
      </c>
      <c r="DX240" s="64">
        <f t="shared" si="369"/>
        <v>0</v>
      </c>
      <c r="DY240" s="64">
        <f t="shared" si="369"/>
        <v>0</v>
      </c>
      <c r="DZ240" s="64">
        <f t="shared" ref="DZ240:GK240" si="370">DZ141</f>
        <v>0</v>
      </c>
      <c r="EA240" s="64">
        <f t="shared" si="370"/>
        <v>0</v>
      </c>
      <c r="EB240" s="64">
        <f t="shared" si="370"/>
        <v>0</v>
      </c>
      <c r="EC240" s="64">
        <f t="shared" si="370"/>
        <v>0</v>
      </c>
      <c r="ED240" s="64">
        <f t="shared" si="370"/>
        <v>0</v>
      </c>
      <c r="EE240" s="64">
        <f t="shared" si="370"/>
        <v>0</v>
      </c>
      <c r="EF240" s="64">
        <f t="shared" si="370"/>
        <v>0</v>
      </c>
      <c r="EG240" s="64">
        <f t="shared" si="370"/>
        <v>0</v>
      </c>
      <c r="EH240" s="64">
        <f t="shared" si="370"/>
        <v>4158</v>
      </c>
      <c r="EI240" s="64">
        <f t="shared" si="370"/>
        <v>0</v>
      </c>
      <c r="EJ240" s="64">
        <f t="shared" si="370"/>
        <v>4317</v>
      </c>
      <c r="EK240" s="64">
        <f t="shared" si="370"/>
        <v>12800</v>
      </c>
      <c r="EL240" s="64">
        <f t="shared" si="370"/>
        <v>0</v>
      </c>
      <c r="EM240" s="64">
        <f t="shared" si="370"/>
        <v>9500</v>
      </c>
      <c r="EN240" s="64">
        <f t="shared" si="370"/>
        <v>2060</v>
      </c>
      <c r="EO240" s="64">
        <f t="shared" si="370"/>
        <v>5475</v>
      </c>
      <c r="EP240" s="64">
        <f t="shared" si="370"/>
        <v>1100</v>
      </c>
      <c r="EQ240" s="64">
        <f t="shared" si="370"/>
        <v>3580</v>
      </c>
      <c r="ER240" s="64">
        <f t="shared" si="370"/>
        <v>3159</v>
      </c>
      <c r="ES240" s="64">
        <f t="shared" si="370"/>
        <v>23467</v>
      </c>
      <c r="ET240" s="64">
        <f t="shared" si="370"/>
        <v>496</v>
      </c>
      <c r="EU240" s="64">
        <f t="shared" si="370"/>
        <v>0</v>
      </c>
      <c r="EV240" s="64">
        <f t="shared" si="370"/>
        <v>20490</v>
      </c>
      <c r="EW240" s="64">
        <f t="shared" si="370"/>
        <v>0</v>
      </c>
      <c r="EX240" s="64">
        <f t="shared" si="370"/>
        <v>0</v>
      </c>
      <c r="EY240" s="64">
        <f t="shared" si="370"/>
        <v>0</v>
      </c>
      <c r="EZ240" s="64">
        <f t="shared" si="370"/>
        <v>0</v>
      </c>
      <c r="FA240" s="64">
        <f t="shared" si="370"/>
        <v>0</v>
      </c>
      <c r="FB240" s="64">
        <f t="shared" si="370"/>
        <v>0</v>
      </c>
      <c r="FC240" s="64">
        <f t="shared" si="370"/>
        <v>0</v>
      </c>
      <c r="FD240" s="64">
        <f t="shared" si="370"/>
        <v>0</v>
      </c>
      <c r="FE240" s="64">
        <f t="shared" si="370"/>
        <v>0</v>
      </c>
      <c r="FF240" s="64">
        <f t="shared" si="370"/>
        <v>0</v>
      </c>
      <c r="FG240" s="64">
        <f t="shared" si="370"/>
        <v>0</v>
      </c>
      <c r="FH240" s="64">
        <f t="shared" si="370"/>
        <v>0</v>
      </c>
      <c r="FI240" s="64">
        <f t="shared" si="370"/>
        <v>16703</v>
      </c>
      <c r="FJ240" s="64">
        <f t="shared" si="370"/>
        <v>75874</v>
      </c>
      <c r="FK240" s="64">
        <f t="shared" si="370"/>
        <v>43234</v>
      </c>
      <c r="FL240" s="64">
        <f t="shared" si="370"/>
        <v>0</v>
      </c>
      <c r="FM240" s="64">
        <f t="shared" si="370"/>
        <v>9265</v>
      </c>
      <c r="FN240" s="64">
        <f t="shared" si="370"/>
        <v>0</v>
      </c>
      <c r="FO240" s="64">
        <f t="shared" si="370"/>
        <v>123090</v>
      </c>
      <c r="FP240" s="64">
        <f t="shared" si="370"/>
        <v>586404</v>
      </c>
      <c r="FQ240" s="64">
        <f t="shared" si="370"/>
        <v>23443</v>
      </c>
      <c r="FR240" s="64">
        <f t="shared" si="370"/>
        <v>9360</v>
      </c>
      <c r="FS240" s="64">
        <f t="shared" si="370"/>
        <v>0</v>
      </c>
      <c r="FT240" s="64">
        <f t="shared" si="370"/>
        <v>0</v>
      </c>
      <c r="FU240" s="64">
        <f t="shared" si="370"/>
        <v>0</v>
      </c>
      <c r="FV240" s="64">
        <f t="shared" si="370"/>
        <v>0</v>
      </c>
      <c r="FW240" s="64">
        <f t="shared" si="370"/>
        <v>6766</v>
      </c>
      <c r="FX240" s="64">
        <f t="shared" si="370"/>
        <v>0</v>
      </c>
      <c r="FY240" s="64">
        <f t="shared" si="370"/>
        <v>0</v>
      </c>
      <c r="FZ240" s="64">
        <f t="shared" si="370"/>
        <v>0</v>
      </c>
      <c r="GA240" s="64">
        <f t="shared" si="370"/>
        <v>17495</v>
      </c>
      <c r="GB240" s="64">
        <f t="shared" si="370"/>
        <v>0</v>
      </c>
      <c r="GC240" s="64">
        <f t="shared" si="370"/>
        <v>0</v>
      </c>
      <c r="GD240" s="64">
        <f t="shared" si="370"/>
        <v>0</v>
      </c>
      <c r="GE240" s="64">
        <f t="shared" si="370"/>
        <v>0</v>
      </c>
      <c r="GF240" s="64">
        <f t="shared" si="370"/>
        <v>121425</v>
      </c>
      <c r="GG240" s="64">
        <f t="shared" si="370"/>
        <v>0</v>
      </c>
      <c r="GH240" s="64">
        <f t="shared" si="370"/>
        <v>0</v>
      </c>
      <c r="GI240" s="64">
        <f t="shared" si="370"/>
        <v>42345</v>
      </c>
      <c r="GJ240" s="64">
        <f t="shared" si="370"/>
        <v>0</v>
      </c>
      <c r="GK240" s="64">
        <f t="shared" si="370"/>
        <v>0</v>
      </c>
      <c r="GL240" s="64">
        <f t="shared" ref="GL240:IW240" si="371">GL141</f>
        <v>0</v>
      </c>
      <c r="GM240" s="64">
        <f t="shared" si="371"/>
        <v>0</v>
      </c>
      <c r="GN240" s="64">
        <f t="shared" si="371"/>
        <v>0</v>
      </c>
      <c r="GO240" s="64">
        <f t="shared" si="371"/>
        <v>0</v>
      </c>
      <c r="GP240" s="64">
        <f t="shared" si="371"/>
        <v>10000</v>
      </c>
      <c r="GQ240" s="64">
        <f t="shared" si="371"/>
        <v>0</v>
      </c>
      <c r="GR240" s="64">
        <f t="shared" si="371"/>
        <v>24786</v>
      </c>
      <c r="GS240" s="64">
        <f t="shared" si="371"/>
        <v>0</v>
      </c>
      <c r="GT240" s="64">
        <f t="shared" si="371"/>
        <v>0</v>
      </c>
      <c r="GU240" s="64">
        <f t="shared" si="371"/>
        <v>0</v>
      </c>
      <c r="GV240" s="64">
        <f t="shared" si="371"/>
        <v>0</v>
      </c>
      <c r="GW240" s="64">
        <f t="shared" si="371"/>
        <v>0</v>
      </c>
      <c r="GX240" s="64">
        <f t="shared" si="371"/>
        <v>0</v>
      </c>
      <c r="GY240" s="64">
        <f t="shared" si="371"/>
        <v>0</v>
      </c>
      <c r="GZ240" s="64">
        <f t="shared" si="371"/>
        <v>0</v>
      </c>
      <c r="HA240" s="64">
        <f t="shared" si="371"/>
        <v>0</v>
      </c>
      <c r="HB240" s="64">
        <f t="shared" si="371"/>
        <v>7946</v>
      </c>
      <c r="HC240" s="64">
        <f t="shared" si="371"/>
        <v>0</v>
      </c>
      <c r="HD240" s="64">
        <f t="shared" si="371"/>
        <v>0</v>
      </c>
      <c r="HE240" s="64">
        <f t="shared" si="371"/>
        <v>0</v>
      </c>
      <c r="HF240" s="64">
        <f t="shared" si="371"/>
        <v>214296</v>
      </c>
      <c r="HG240" s="64">
        <f t="shared" si="371"/>
        <v>0</v>
      </c>
      <c r="HH240" s="64">
        <f t="shared" si="371"/>
        <v>0</v>
      </c>
      <c r="HI240" s="64">
        <f t="shared" si="371"/>
        <v>0</v>
      </c>
      <c r="HJ240" s="64">
        <f t="shared" si="371"/>
        <v>0</v>
      </c>
      <c r="HK240" s="64">
        <f t="shared" si="371"/>
        <v>0</v>
      </c>
      <c r="HL240" s="64">
        <f t="shared" si="371"/>
        <v>395</v>
      </c>
      <c r="HM240" s="64">
        <f t="shared" si="371"/>
        <v>0</v>
      </c>
      <c r="HN240" s="64">
        <f t="shared" si="371"/>
        <v>0</v>
      </c>
      <c r="HO240" s="64">
        <f t="shared" si="371"/>
        <v>0</v>
      </c>
      <c r="HP240" s="64">
        <f t="shared" si="371"/>
        <v>0</v>
      </c>
      <c r="HQ240" s="64">
        <f t="shared" si="371"/>
        <v>0</v>
      </c>
      <c r="HR240" s="64">
        <f t="shared" si="371"/>
        <v>0</v>
      </c>
      <c r="HS240" s="64">
        <f t="shared" si="371"/>
        <v>0</v>
      </c>
      <c r="HT240" s="64">
        <f t="shared" si="371"/>
        <v>0</v>
      </c>
      <c r="HU240" s="64">
        <f t="shared" si="371"/>
        <v>-2152</v>
      </c>
      <c r="HV240" s="64">
        <f t="shared" si="371"/>
        <v>0</v>
      </c>
      <c r="HW240" s="64">
        <f t="shared" si="371"/>
        <v>0</v>
      </c>
      <c r="HX240" s="64">
        <f t="shared" si="371"/>
        <v>0</v>
      </c>
      <c r="HY240" s="64">
        <f t="shared" si="371"/>
        <v>0</v>
      </c>
      <c r="HZ240" s="64">
        <f t="shared" si="371"/>
        <v>0</v>
      </c>
      <c r="IA240" s="64">
        <f t="shared" si="371"/>
        <v>83980</v>
      </c>
      <c r="IB240" s="64">
        <f t="shared" si="371"/>
        <v>57822</v>
      </c>
      <c r="IC240" s="64">
        <f t="shared" si="371"/>
        <v>0</v>
      </c>
      <c r="ID240" s="64">
        <f t="shared" si="371"/>
        <v>0</v>
      </c>
      <c r="IE240" s="64">
        <f t="shared" si="371"/>
        <v>0</v>
      </c>
      <c r="IF240" s="64">
        <f t="shared" si="371"/>
        <v>11390</v>
      </c>
      <c r="IG240" s="64">
        <f t="shared" si="371"/>
        <v>0</v>
      </c>
      <c r="IH240" s="64">
        <f t="shared" si="371"/>
        <v>215212</v>
      </c>
      <c r="II240" s="64">
        <f t="shared" si="371"/>
        <v>0</v>
      </c>
      <c r="IJ240" s="64">
        <f t="shared" si="371"/>
        <v>0</v>
      </c>
      <c r="IK240" s="64">
        <f t="shared" si="371"/>
        <v>0</v>
      </c>
      <c r="IL240" s="64">
        <f t="shared" si="371"/>
        <v>0</v>
      </c>
      <c r="IM240" s="64">
        <f t="shared" si="371"/>
        <v>0</v>
      </c>
      <c r="IN240" s="64">
        <f t="shared" si="371"/>
        <v>0</v>
      </c>
      <c r="IO240" s="64">
        <f t="shared" si="371"/>
        <v>0</v>
      </c>
      <c r="IP240" s="64">
        <f t="shared" si="371"/>
        <v>0</v>
      </c>
      <c r="IQ240" s="64">
        <f t="shared" si="371"/>
        <v>0</v>
      </c>
      <c r="IR240" s="64">
        <f t="shared" si="371"/>
        <v>0</v>
      </c>
      <c r="IS240" s="64">
        <f t="shared" si="371"/>
        <v>0</v>
      </c>
      <c r="IT240" s="64">
        <f t="shared" si="371"/>
        <v>0</v>
      </c>
      <c r="IU240" s="64">
        <f t="shared" si="371"/>
        <v>0</v>
      </c>
      <c r="IV240" s="64">
        <f t="shared" si="371"/>
        <v>0</v>
      </c>
      <c r="IW240" s="64">
        <f t="shared" si="371"/>
        <v>0</v>
      </c>
      <c r="IX240" s="64">
        <f t="shared" ref="IX240:LI240" si="372">IX141</f>
        <v>0</v>
      </c>
      <c r="IY240" s="64">
        <f t="shared" si="372"/>
        <v>0</v>
      </c>
      <c r="IZ240" s="64">
        <f t="shared" si="372"/>
        <v>0</v>
      </c>
      <c r="JA240" s="64">
        <f t="shared" si="372"/>
        <v>0</v>
      </c>
      <c r="JB240" s="64">
        <f t="shared" si="372"/>
        <v>0</v>
      </c>
      <c r="JC240" s="64">
        <f t="shared" si="372"/>
        <v>0</v>
      </c>
      <c r="JD240" s="64">
        <f t="shared" si="372"/>
        <v>0</v>
      </c>
      <c r="JE240" s="64">
        <f t="shared" si="372"/>
        <v>34738</v>
      </c>
      <c r="JF240" s="64">
        <f t="shared" si="372"/>
        <v>55322</v>
      </c>
      <c r="JG240" s="64">
        <f t="shared" si="372"/>
        <v>0</v>
      </c>
      <c r="JH240" s="64">
        <f t="shared" si="372"/>
        <v>12645</v>
      </c>
      <c r="JI240" s="64">
        <f t="shared" si="372"/>
        <v>0</v>
      </c>
      <c r="JJ240" s="64">
        <f t="shared" si="372"/>
        <v>0</v>
      </c>
      <c r="JK240" s="64">
        <f t="shared" si="372"/>
        <v>0</v>
      </c>
      <c r="JL240" s="64">
        <f t="shared" si="372"/>
        <v>0</v>
      </c>
      <c r="JM240" s="64">
        <f t="shared" si="372"/>
        <v>0</v>
      </c>
      <c r="JN240" s="64">
        <f t="shared" si="372"/>
        <v>0</v>
      </c>
      <c r="JO240" s="64">
        <f t="shared" si="372"/>
        <v>0</v>
      </c>
      <c r="JP240" s="64">
        <f t="shared" si="372"/>
        <v>0</v>
      </c>
      <c r="JQ240" s="64">
        <f t="shared" si="372"/>
        <v>0</v>
      </c>
      <c r="JR240" s="64">
        <f t="shared" si="372"/>
        <v>0</v>
      </c>
      <c r="JS240" s="64">
        <f t="shared" si="372"/>
        <v>0</v>
      </c>
      <c r="JT240" s="64">
        <f t="shared" si="372"/>
        <v>0</v>
      </c>
      <c r="JU240" s="64">
        <f t="shared" si="372"/>
        <v>0</v>
      </c>
      <c r="JV240" s="64">
        <f t="shared" si="372"/>
        <v>0</v>
      </c>
      <c r="JW240" s="64">
        <f t="shared" si="372"/>
        <v>0</v>
      </c>
      <c r="JX240" s="64">
        <f t="shared" si="372"/>
        <v>6065</v>
      </c>
      <c r="JY240" s="64">
        <f t="shared" si="372"/>
        <v>0</v>
      </c>
      <c r="JZ240" s="64">
        <f t="shared" si="372"/>
        <v>0</v>
      </c>
      <c r="KA240" s="64">
        <f t="shared" si="372"/>
        <v>0</v>
      </c>
      <c r="KB240" s="64">
        <f t="shared" si="372"/>
        <v>0</v>
      </c>
      <c r="KC240" s="64">
        <f t="shared" si="372"/>
        <v>0</v>
      </c>
      <c r="KD240" s="64">
        <f t="shared" si="372"/>
        <v>0</v>
      </c>
      <c r="KE240" s="64">
        <f t="shared" si="372"/>
        <v>0</v>
      </c>
      <c r="KF240" s="64">
        <f t="shared" si="372"/>
        <v>103663</v>
      </c>
      <c r="KG240" s="64">
        <f t="shared" si="372"/>
        <v>0</v>
      </c>
      <c r="KH240" s="64">
        <f t="shared" si="372"/>
        <v>0</v>
      </c>
      <c r="KI240" s="64">
        <f t="shared" si="372"/>
        <v>1239</v>
      </c>
      <c r="KJ240" s="64">
        <f t="shared" si="372"/>
        <v>0</v>
      </c>
      <c r="KK240" s="64">
        <f t="shared" si="372"/>
        <v>629104</v>
      </c>
      <c r="KL240" s="64">
        <f t="shared" si="372"/>
        <v>0</v>
      </c>
      <c r="KM240" s="64">
        <f t="shared" si="372"/>
        <v>1600</v>
      </c>
      <c r="KN240" s="64">
        <f t="shared" si="372"/>
        <v>0</v>
      </c>
      <c r="KO240" s="64">
        <f t="shared" si="372"/>
        <v>7946</v>
      </c>
      <c r="KP240" s="64">
        <f t="shared" si="372"/>
        <v>0</v>
      </c>
      <c r="KQ240" s="64">
        <f t="shared" si="372"/>
        <v>0</v>
      </c>
      <c r="KR240" s="64">
        <f t="shared" si="372"/>
        <v>5680</v>
      </c>
      <c r="KS240" s="64">
        <f t="shared" si="372"/>
        <v>0</v>
      </c>
      <c r="KT240" s="64">
        <f t="shared" si="372"/>
        <v>0</v>
      </c>
      <c r="KU240" s="64">
        <f t="shared" si="372"/>
        <v>0</v>
      </c>
      <c r="KV240" s="64">
        <f t="shared" si="372"/>
        <v>0</v>
      </c>
      <c r="KW240" s="64">
        <f t="shared" si="372"/>
        <v>0</v>
      </c>
      <c r="KX240" s="64">
        <f t="shared" si="372"/>
        <v>45329</v>
      </c>
      <c r="KY240" s="64">
        <f t="shared" si="372"/>
        <v>174113</v>
      </c>
      <c r="KZ240" s="64">
        <f t="shared" si="372"/>
        <v>0</v>
      </c>
      <c r="LA240" s="64">
        <f t="shared" si="372"/>
        <v>12175</v>
      </c>
      <c r="LB240" s="64">
        <f t="shared" si="372"/>
        <v>314422</v>
      </c>
      <c r="LC240" s="64">
        <f t="shared" si="372"/>
        <v>96492</v>
      </c>
      <c r="LD240" s="64">
        <f t="shared" si="372"/>
        <v>0</v>
      </c>
      <c r="LE240" s="64">
        <f t="shared" si="372"/>
        <v>0</v>
      </c>
      <c r="LF240" s="64">
        <f t="shared" si="372"/>
        <v>0</v>
      </c>
      <c r="LG240" s="64">
        <f t="shared" si="372"/>
        <v>10100</v>
      </c>
      <c r="LH240" s="64">
        <f t="shared" si="372"/>
        <v>7187</v>
      </c>
      <c r="LI240" s="64">
        <f t="shared" si="372"/>
        <v>0</v>
      </c>
      <c r="LJ240" s="64">
        <f t="shared" ref="LJ240:NU240" si="373">LJ141</f>
        <v>16163</v>
      </c>
      <c r="LK240" s="64">
        <f t="shared" si="373"/>
        <v>0</v>
      </c>
      <c r="LL240" s="64">
        <f t="shared" si="373"/>
        <v>17589</v>
      </c>
      <c r="LM240" s="64">
        <f t="shared" si="373"/>
        <v>0</v>
      </c>
      <c r="LN240" s="64">
        <f t="shared" si="373"/>
        <v>28637</v>
      </c>
      <c r="LO240" s="64">
        <f t="shared" si="373"/>
        <v>0</v>
      </c>
      <c r="LP240" s="64">
        <f t="shared" si="373"/>
        <v>363298</v>
      </c>
      <c r="LQ240" s="64">
        <f t="shared" si="373"/>
        <v>22715</v>
      </c>
      <c r="LR240" s="64">
        <f t="shared" si="373"/>
        <v>183230</v>
      </c>
      <c r="LS240" s="64">
        <f t="shared" si="373"/>
        <v>0</v>
      </c>
      <c r="LT240" s="64">
        <f t="shared" si="373"/>
        <v>33329</v>
      </c>
      <c r="LU240" s="64">
        <f t="shared" si="373"/>
        <v>0</v>
      </c>
      <c r="LV240" s="64">
        <f t="shared" si="373"/>
        <v>42357</v>
      </c>
      <c r="LW240" s="64">
        <f t="shared" si="373"/>
        <v>0</v>
      </c>
      <c r="LX240" s="64">
        <f t="shared" si="373"/>
        <v>0</v>
      </c>
      <c r="LY240" s="64">
        <f t="shared" si="373"/>
        <v>18884</v>
      </c>
      <c r="LZ240" s="64">
        <f t="shared" si="373"/>
        <v>0</v>
      </c>
      <c r="MA240" s="64">
        <f t="shared" si="373"/>
        <v>12920</v>
      </c>
      <c r="MB240" s="64">
        <f t="shared" si="373"/>
        <v>0</v>
      </c>
      <c r="MC240" s="64">
        <f t="shared" si="373"/>
        <v>5627</v>
      </c>
      <c r="MD240" s="64">
        <f t="shared" si="373"/>
        <v>0</v>
      </c>
      <c r="ME240" s="64">
        <f t="shared" si="373"/>
        <v>0</v>
      </c>
      <c r="MF240" s="64">
        <f t="shared" si="373"/>
        <v>0</v>
      </c>
      <c r="MG240" s="64">
        <f t="shared" si="373"/>
        <v>0</v>
      </c>
      <c r="MH240" s="64">
        <f t="shared" si="373"/>
        <v>0</v>
      </c>
      <c r="MI240" s="64">
        <f t="shared" si="373"/>
        <v>0</v>
      </c>
      <c r="MJ240" s="64">
        <f t="shared" si="373"/>
        <v>0</v>
      </c>
      <c r="MK240" s="64">
        <f t="shared" si="373"/>
        <v>0</v>
      </c>
      <c r="ML240" s="64">
        <f t="shared" si="373"/>
        <v>0</v>
      </c>
      <c r="MM240" s="64">
        <f t="shared" si="373"/>
        <v>1800</v>
      </c>
      <c r="MN240" s="64">
        <f t="shared" si="373"/>
        <v>0</v>
      </c>
      <c r="MO240" s="64">
        <f t="shared" si="373"/>
        <v>0</v>
      </c>
      <c r="MP240" s="64">
        <f t="shared" si="373"/>
        <v>17085</v>
      </c>
      <c r="MQ240" s="64">
        <f t="shared" si="373"/>
        <v>0</v>
      </c>
      <c r="MR240" s="64">
        <f t="shared" si="373"/>
        <v>0</v>
      </c>
      <c r="MS240" s="64">
        <f t="shared" si="373"/>
        <v>0</v>
      </c>
      <c r="MT240" s="64">
        <f t="shared" si="373"/>
        <v>0</v>
      </c>
      <c r="MU240" s="64">
        <f t="shared" si="373"/>
        <v>0</v>
      </c>
      <c r="MV240" s="64">
        <f t="shared" si="373"/>
        <v>25550</v>
      </c>
      <c r="MW240" s="64">
        <f t="shared" si="373"/>
        <v>0</v>
      </c>
      <c r="MX240" s="64">
        <f t="shared" si="373"/>
        <v>0</v>
      </c>
      <c r="MY240" s="64">
        <f t="shared" si="373"/>
        <v>0</v>
      </c>
      <c r="MZ240" s="64">
        <f t="shared" si="373"/>
        <v>0</v>
      </c>
      <c r="NA240" s="64">
        <f t="shared" si="373"/>
        <v>29552</v>
      </c>
      <c r="NB240" s="64">
        <f t="shared" si="373"/>
        <v>615</v>
      </c>
      <c r="NC240" s="64">
        <f t="shared" si="373"/>
        <v>0</v>
      </c>
      <c r="ND240" s="64">
        <f t="shared" si="373"/>
        <v>96493</v>
      </c>
      <c r="NE240" s="64">
        <f t="shared" si="373"/>
        <v>878</v>
      </c>
      <c r="NF240" s="64">
        <f t="shared" si="373"/>
        <v>39828</v>
      </c>
      <c r="NG240" s="64">
        <f t="shared" si="373"/>
        <v>0</v>
      </c>
      <c r="NH240" s="64">
        <f t="shared" si="373"/>
        <v>0</v>
      </c>
      <c r="NI240" s="64">
        <f t="shared" si="373"/>
        <v>0</v>
      </c>
      <c r="NJ240" s="64">
        <f t="shared" si="373"/>
        <v>0</v>
      </c>
      <c r="NK240" s="64">
        <f t="shared" si="373"/>
        <v>0</v>
      </c>
      <c r="NL240" s="64">
        <f t="shared" si="373"/>
        <v>0</v>
      </c>
      <c r="NM240" s="64">
        <f t="shared" si="373"/>
        <v>0</v>
      </c>
      <c r="NN240" s="64">
        <f t="shared" si="373"/>
        <v>0</v>
      </c>
      <c r="NO240" s="64">
        <f t="shared" si="373"/>
        <v>0</v>
      </c>
      <c r="NP240" s="64">
        <f t="shared" si="373"/>
        <v>0</v>
      </c>
      <c r="NQ240" s="64">
        <f t="shared" si="373"/>
        <v>10816</v>
      </c>
      <c r="NR240" s="64">
        <f t="shared" si="373"/>
        <v>0</v>
      </c>
      <c r="NS240" s="64">
        <f t="shared" si="373"/>
        <v>0</v>
      </c>
      <c r="NT240" s="64">
        <f t="shared" si="373"/>
        <v>0</v>
      </c>
      <c r="NU240" s="64">
        <f t="shared" si="373"/>
        <v>42490</v>
      </c>
      <c r="NV240" s="64">
        <f t="shared" ref="NV240:OU240" si="374">NV141</f>
        <v>0</v>
      </c>
      <c r="NW240" s="64">
        <f t="shared" si="374"/>
        <v>392034</v>
      </c>
      <c r="NX240" s="64">
        <f t="shared" si="374"/>
        <v>0</v>
      </c>
      <c r="NY240" s="64">
        <f t="shared" si="374"/>
        <v>0</v>
      </c>
      <c r="NZ240" s="64">
        <f t="shared" si="374"/>
        <v>29318</v>
      </c>
      <c r="OA240" s="64">
        <f t="shared" si="374"/>
        <v>0</v>
      </c>
      <c r="OB240" s="64">
        <f t="shared" si="374"/>
        <v>0</v>
      </c>
      <c r="OC240" s="64">
        <f t="shared" si="374"/>
        <v>0</v>
      </c>
      <c r="OD240" s="64">
        <f t="shared" si="374"/>
        <v>0</v>
      </c>
      <c r="OE240" s="64">
        <f t="shared" si="374"/>
        <v>0</v>
      </c>
      <c r="OF240" s="64">
        <f t="shared" si="374"/>
        <v>23017</v>
      </c>
      <c r="OG240" s="64">
        <f t="shared" si="374"/>
        <v>214</v>
      </c>
      <c r="OH240" s="64">
        <f t="shared" si="374"/>
        <v>0</v>
      </c>
      <c r="OI240" s="64">
        <f t="shared" si="374"/>
        <v>105494</v>
      </c>
      <c r="OJ240" s="64">
        <f t="shared" si="374"/>
        <v>0</v>
      </c>
      <c r="OK240" s="64">
        <f t="shared" si="374"/>
        <v>0</v>
      </c>
      <c r="OL240" s="64">
        <f t="shared" si="374"/>
        <v>0</v>
      </c>
      <c r="OM240" s="64">
        <f t="shared" si="374"/>
        <v>0</v>
      </c>
      <c r="ON240" s="64">
        <f t="shared" si="374"/>
        <v>0</v>
      </c>
      <c r="OO240" s="64">
        <f t="shared" si="374"/>
        <v>247659</v>
      </c>
      <c r="OP240" s="64">
        <f t="shared" si="374"/>
        <v>306724</v>
      </c>
      <c r="OQ240" s="64">
        <f t="shared" si="374"/>
        <v>1128451</v>
      </c>
      <c r="OR240" s="64">
        <f t="shared" si="374"/>
        <v>56500</v>
      </c>
      <c r="OS240" s="64">
        <f t="shared" si="374"/>
        <v>0</v>
      </c>
      <c r="OT240" s="64">
        <f t="shared" si="374"/>
        <v>0</v>
      </c>
      <c r="OU240" s="64">
        <f t="shared" si="374"/>
        <v>3</v>
      </c>
      <c r="OW240" s="150">
        <f t="shared" si="272"/>
        <v>27511823</v>
      </c>
      <c r="OX240" s="6">
        <f t="shared" si="318"/>
        <v>138.03187416902892</v>
      </c>
      <c r="OY240" s="153"/>
      <c r="OZ240" s="6"/>
    </row>
    <row r="241" spans="1:416">
      <c r="A241" s="7" t="s">
        <v>82</v>
      </c>
      <c r="B241" s="64">
        <f t="shared" ref="B241:BM241" si="375">B142</f>
        <v>0</v>
      </c>
      <c r="C241" s="64">
        <f t="shared" si="375"/>
        <v>0</v>
      </c>
      <c r="D241" s="64">
        <f t="shared" si="375"/>
        <v>43606</v>
      </c>
      <c r="E241" s="64">
        <f t="shared" si="375"/>
        <v>0</v>
      </c>
      <c r="F241" s="64">
        <f t="shared" si="375"/>
        <v>689860</v>
      </c>
      <c r="G241" s="64">
        <f t="shared" si="375"/>
        <v>0</v>
      </c>
      <c r="H241" s="64">
        <f t="shared" si="375"/>
        <v>0</v>
      </c>
      <c r="I241" s="64">
        <f t="shared" si="375"/>
        <v>0</v>
      </c>
      <c r="J241" s="64">
        <f t="shared" si="375"/>
        <v>0</v>
      </c>
      <c r="K241" s="64">
        <f t="shared" si="375"/>
        <v>0</v>
      </c>
      <c r="L241" s="64">
        <f t="shared" si="375"/>
        <v>800</v>
      </c>
      <c r="M241" s="64">
        <f t="shared" si="375"/>
        <v>0</v>
      </c>
      <c r="N241" s="64">
        <f t="shared" si="375"/>
        <v>50959</v>
      </c>
      <c r="O241" s="64">
        <f t="shared" si="375"/>
        <v>0</v>
      </c>
      <c r="P241" s="64">
        <f t="shared" si="375"/>
        <v>0</v>
      </c>
      <c r="Q241" s="64">
        <f t="shared" si="375"/>
        <v>0</v>
      </c>
      <c r="R241" s="64">
        <f t="shared" si="375"/>
        <v>34032</v>
      </c>
      <c r="S241" s="64">
        <f t="shared" si="375"/>
        <v>0</v>
      </c>
      <c r="T241" s="64">
        <f t="shared" si="375"/>
        <v>0</v>
      </c>
      <c r="U241" s="64">
        <f t="shared" si="375"/>
        <v>0</v>
      </c>
      <c r="V241" s="64">
        <f t="shared" si="375"/>
        <v>0</v>
      </c>
      <c r="W241" s="64">
        <f t="shared" si="375"/>
        <v>0</v>
      </c>
      <c r="X241" s="64">
        <f t="shared" si="375"/>
        <v>0</v>
      </c>
      <c r="Y241" s="64">
        <f t="shared" si="375"/>
        <v>0</v>
      </c>
      <c r="Z241" s="64">
        <f t="shared" si="375"/>
        <v>600</v>
      </c>
      <c r="AA241" s="64">
        <f t="shared" si="375"/>
        <v>100</v>
      </c>
      <c r="AB241" s="64">
        <f t="shared" si="375"/>
        <v>596</v>
      </c>
      <c r="AC241" s="64">
        <f t="shared" si="375"/>
        <v>0</v>
      </c>
      <c r="AD241" s="64">
        <f t="shared" si="375"/>
        <v>796795</v>
      </c>
      <c r="AE241" s="64">
        <f t="shared" si="375"/>
        <v>0</v>
      </c>
      <c r="AF241" s="64">
        <f t="shared" si="375"/>
        <v>0</v>
      </c>
      <c r="AG241" s="64">
        <f t="shared" si="375"/>
        <v>0</v>
      </c>
      <c r="AH241" s="64">
        <f t="shared" si="375"/>
        <v>0</v>
      </c>
      <c r="AI241" s="64">
        <f t="shared" si="375"/>
        <v>0</v>
      </c>
      <c r="AJ241" s="64">
        <f t="shared" si="375"/>
        <v>0</v>
      </c>
      <c r="AK241" s="64">
        <f t="shared" si="375"/>
        <v>0</v>
      </c>
      <c r="AL241" s="64">
        <f t="shared" si="375"/>
        <v>0</v>
      </c>
      <c r="AM241" s="64">
        <f t="shared" si="375"/>
        <v>0</v>
      </c>
      <c r="AN241" s="64">
        <f t="shared" si="375"/>
        <v>0</v>
      </c>
      <c r="AO241" s="64">
        <f t="shared" si="375"/>
        <v>0</v>
      </c>
      <c r="AP241" s="64">
        <f t="shared" si="375"/>
        <v>0</v>
      </c>
      <c r="AQ241" s="64">
        <f t="shared" si="375"/>
        <v>0</v>
      </c>
      <c r="AR241" s="64">
        <f t="shared" si="375"/>
        <v>0</v>
      </c>
      <c r="AS241" s="64">
        <f t="shared" si="375"/>
        <v>0</v>
      </c>
      <c r="AT241" s="64">
        <f t="shared" si="375"/>
        <v>0</v>
      </c>
      <c r="AU241" s="64">
        <f t="shared" si="375"/>
        <v>0</v>
      </c>
      <c r="AV241" s="64">
        <f t="shared" si="375"/>
        <v>0</v>
      </c>
      <c r="AW241" s="64">
        <f t="shared" si="375"/>
        <v>0</v>
      </c>
      <c r="AX241" s="64">
        <f t="shared" si="375"/>
        <v>0</v>
      </c>
      <c r="AY241" s="64">
        <f t="shared" si="375"/>
        <v>0</v>
      </c>
      <c r="AZ241" s="64">
        <f t="shared" si="375"/>
        <v>0</v>
      </c>
      <c r="BA241" s="64">
        <f t="shared" si="375"/>
        <v>0</v>
      </c>
      <c r="BB241" s="64">
        <f t="shared" si="375"/>
        <v>0</v>
      </c>
      <c r="BC241" s="64">
        <f t="shared" si="375"/>
        <v>0</v>
      </c>
      <c r="BD241" s="64">
        <f t="shared" si="375"/>
        <v>0</v>
      </c>
      <c r="BE241" s="64">
        <f t="shared" si="375"/>
        <v>0</v>
      </c>
      <c r="BF241" s="64">
        <f t="shared" si="375"/>
        <v>0</v>
      </c>
      <c r="BG241" s="64">
        <f t="shared" si="375"/>
        <v>0</v>
      </c>
      <c r="BH241" s="64">
        <f t="shared" si="375"/>
        <v>19149</v>
      </c>
      <c r="BI241" s="64">
        <f t="shared" si="375"/>
        <v>0</v>
      </c>
      <c r="BJ241" s="64">
        <f t="shared" si="375"/>
        <v>0</v>
      </c>
      <c r="BK241" s="64">
        <f t="shared" si="375"/>
        <v>0</v>
      </c>
      <c r="BL241" s="64">
        <f t="shared" si="375"/>
        <v>0</v>
      </c>
      <c r="BM241" s="64">
        <f t="shared" si="375"/>
        <v>44240</v>
      </c>
      <c r="BN241" s="64">
        <f t="shared" ref="BN241:DY241" si="376">BN142</f>
        <v>43578</v>
      </c>
      <c r="BO241" s="64">
        <f t="shared" si="376"/>
        <v>807139</v>
      </c>
      <c r="BP241" s="64">
        <f t="shared" si="376"/>
        <v>0</v>
      </c>
      <c r="BQ241" s="64">
        <f t="shared" si="376"/>
        <v>0</v>
      </c>
      <c r="BR241" s="64">
        <f t="shared" si="376"/>
        <v>0</v>
      </c>
      <c r="BS241" s="64">
        <f t="shared" si="376"/>
        <v>0</v>
      </c>
      <c r="BT241" s="64">
        <f t="shared" si="376"/>
        <v>0</v>
      </c>
      <c r="BU241" s="64">
        <f t="shared" si="376"/>
        <v>0</v>
      </c>
      <c r="BV241" s="64">
        <f t="shared" si="376"/>
        <v>0</v>
      </c>
      <c r="BW241" s="64">
        <f t="shared" si="376"/>
        <v>0</v>
      </c>
      <c r="BX241" s="64">
        <f t="shared" si="376"/>
        <v>0</v>
      </c>
      <c r="BY241" s="64">
        <f t="shared" si="376"/>
        <v>0</v>
      </c>
      <c r="BZ241" s="64">
        <f t="shared" si="376"/>
        <v>0</v>
      </c>
      <c r="CA241" s="64">
        <f t="shared" si="376"/>
        <v>0</v>
      </c>
      <c r="CB241" s="64">
        <f t="shared" si="376"/>
        <v>0</v>
      </c>
      <c r="CC241" s="64">
        <f t="shared" si="376"/>
        <v>0</v>
      </c>
      <c r="CD241" s="64">
        <f t="shared" si="376"/>
        <v>0</v>
      </c>
      <c r="CE241" s="64">
        <f t="shared" si="376"/>
        <v>0</v>
      </c>
      <c r="CF241" s="64">
        <f t="shared" si="376"/>
        <v>57986</v>
      </c>
      <c r="CG241" s="64">
        <f t="shared" si="376"/>
        <v>72139</v>
      </c>
      <c r="CH241" s="64">
        <f t="shared" si="376"/>
        <v>395816</v>
      </c>
      <c r="CI241" s="64">
        <f t="shared" si="376"/>
        <v>286873</v>
      </c>
      <c r="CJ241" s="64">
        <f t="shared" si="376"/>
        <v>409328</v>
      </c>
      <c r="CK241" s="64">
        <f t="shared" si="376"/>
        <v>347375</v>
      </c>
      <c r="CL241" s="64">
        <f t="shared" si="376"/>
        <v>739705</v>
      </c>
      <c r="CM241" s="64">
        <f t="shared" si="376"/>
        <v>178379</v>
      </c>
      <c r="CN241" s="64">
        <f t="shared" si="376"/>
        <v>98296</v>
      </c>
      <c r="CO241" s="64">
        <f t="shared" si="376"/>
        <v>184952</v>
      </c>
      <c r="CP241" s="64">
        <f t="shared" si="376"/>
        <v>206660</v>
      </c>
      <c r="CQ241" s="64">
        <f t="shared" si="376"/>
        <v>214273</v>
      </c>
      <c r="CR241" s="64">
        <f t="shared" si="376"/>
        <v>227298</v>
      </c>
      <c r="CS241" s="64">
        <f t="shared" si="376"/>
        <v>341536</v>
      </c>
      <c r="CT241" s="64">
        <f t="shared" si="376"/>
        <v>415919</v>
      </c>
      <c r="CU241" s="64">
        <f t="shared" si="376"/>
        <v>276023</v>
      </c>
      <c r="CV241" s="64">
        <f t="shared" si="376"/>
        <v>229893</v>
      </c>
      <c r="CW241" s="64">
        <f t="shared" si="376"/>
        <v>381730</v>
      </c>
      <c r="CX241" s="64">
        <f t="shared" si="376"/>
        <v>176558</v>
      </c>
      <c r="CY241" s="64">
        <f t="shared" si="376"/>
        <v>143758</v>
      </c>
      <c r="CZ241" s="64">
        <f t="shared" si="376"/>
        <v>5882</v>
      </c>
      <c r="DA241" s="64">
        <f t="shared" si="376"/>
        <v>143440</v>
      </c>
      <c r="DB241" s="64">
        <f t="shared" si="376"/>
        <v>161732</v>
      </c>
      <c r="DC241" s="64">
        <f t="shared" si="376"/>
        <v>192018</v>
      </c>
      <c r="DD241" s="64">
        <f t="shared" si="376"/>
        <v>75928</v>
      </c>
      <c r="DE241" s="64">
        <f t="shared" si="376"/>
        <v>0</v>
      </c>
      <c r="DF241" s="64">
        <f t="shared" si="376"/>
        <v>17727</v>
      </c>
      <c r="DG241" s="64">
        <f t="shared" si="376"/>
        <v>0</v>
      </c>
      <c r="DH241" s="64">
        <f t="shared" si="376"/>
        <v>0</v>
      </c>
      <c r="DI241" s="64">
        <f t="shared" si="376"/>
        <v>8995</v>
      </c>
      <c r="DJ241" s="64">
        <f t="shared" si="376"/>
        <v>1176</v>
      </c>
      <c r="DK241" s="64">
        <f t="shared" si="376"/>
        <v>0</v>
      </c>
      <c r="DL241" s="64">
        <f t="shared" si="376"/>
        <v>0</v>
      </c>
      <c r="DM241" s="64">
        <f t="shared" si="376"/>
        <v>0</v>
      </c>
      <c r="DN241" s="64">
        <f t="shared" si="376"/>
        <v>433</v>
      </c>
      <c r="DO241" s="64">
        <f t="shared" si="376"/>
        <v>0</v>
      </c>
      <c r="DP241" s="64">
        <f t="shared" si="376"/>
        <v>0</v>
      </c>
      <c r="DQ241" s="64">
        <f t="shared" si="376"/>
        <v>0</v>
      </c>
      <c r="DR241" s="64">
        <f t="shared" si="376"/>
        <v>0</v>
      </c>
      <c r="DS241" s="64">
        <f t="shared" si="376"/>
        <v>3500</v>
      </c>
      <c r="DT241" s="64">
        <f t="shared" si="376"/>
        <v>0</v>
      </c>
      <c r="DU241" s="64">
        <f t="shared" si="376"/>
        <v>2030</v>
      </c>
      <c r="DV241" s="64">
        <f t="shared" si="376"/>
        <v>0</v>
      </c>
      <c r="DW241" s="64">
        <f t="shared" si="376"/>
        <v>5835</v>
      </c>
      <c r="DX241" s="64">
        <f t="shared" si="376"/>
        <v>0</v>
      </c>
      <c r="DY241" s="64">
        <f t="shared" si="376"/>
        <v>500</v>
      </c>
      <c r="DZ241" s="64">
        <f t="shared" ref="DZ241:GK241" si="377">DZ142</f>
        <v>0</v>
      </c>
      <c r="EA241" s="64">
        <f t="shared" si="377"/>
        <v>0</v>
      </c>
      <c r="EB241" s="64">
        <f t="shared" si="377"/>
        <v>316820</v>
      </c>
      <c r="EC241" s="64">
        <f t="shared" si="377"/>
        <v>0</v>
      </c>
      <c r="ED241" s="64">
        <f t="shared" si="377"/>
        <v>0</v>
      </c>
      <c r="EE241" s="64">
        <f t="shared" si="377"/>
        <v>0</v>
      </c>
      <c r="EF241" s="64">
        <f t="shared" si="377"/>
        <v>0</v>
      </c>
      <c r="EG241" s="64">
        <f t="shared" si="377"/>
        <v>25543</v>
      </c>
      <c r="EH241" s="64">
        <f t="shared" si="377"/>
        <v>0</v>
      </c>
      <c r="EI241" s="64">
        <f t="shared" si="377"/>
        <v>2556</v>
      </c>
      <c r="EJ241" s="64">
        <f t="shared" si="377"/>
        <v>693</v>
      </c>
      <c r="EK241" s="64">
        <f t="shared" si="377"/>
        <v>15832</v>
      </c>
      <c r="EL241" s="64">
        <f t="shared" si="377"/>
        <v>0</v>
      </c>
      <c r="EM241" s="64">
        <f t="shared" si="377"/>
        <v>0</v>
      </c>
      <c r="EN241" s="64">
        <f t="shared" si="377"/>
        <v>0</v>
      </c>
      <c r="EO241" s="64">
        <f t="shared" si="377"/>
        <v>5471</v>
      </c>
      <c r="EP241" s="64">
        <f t="shared" si="377"/>
        <v>0</v>
      </c>
      <c r="EQ241" s="64">
        <f t="shared" si="377"/>
        <v>0</v>
      </c>
      <c r="ER241" s="64">
        <f t="shared" si="377"/>
        <v>0</v>
      </c>
      <c r="ES241" s="64">
        <f t="shared" si="377"/>
        <v>0</v>
      </c>
      <c r="ET241" s="64">
        <f t="shared" si="377"/>
        <v>8640</v>
      </c>
      <c r="EU241" s="64">
        <f t="shared" si="377"/>
        <v>0</v>
      </c>
      <c r="EV241" s="64">
        <f t="shared" si="377"/>
        <v>0</v>
      </c>
      <c r="EW241" s="64">
        <f t="shared" si="377"/>
        <v>13150</v>
      </c>
      <c r="EX241" s="64">
        <f t="shared" si="377"/>
        <v>0</v>
      </c>
      <c r="EY241" s="64">
        <f t="shared" si="377"/>
        <v>542</v>
      </c>
      <c r="EZ241" s="64">
        <f t="shared" si="377"/>
        <v>0</v>
      </c>
      <c r="FA241" s="64">
        <f t="shared" si="377"/>
        <v>0</v>
      </c>
      <c r="FB241" s="64">
        <f t="shared" si="377"/>
        <v>0</v>
      </c>
      <c r="FC241" s="64">
        <f t="shared" si="377"/>
        <v>16353</v>
      </c>
      <c r="FD241" s="64">
        <f t="shared" si="377"/>
        <v>42222</v>
      </c>
      <c r="FE241" s="64">
        <f t="shared" si="377"/>
        <v>22702</v>
      </c>
      <c r="FF241" s="64">
        <f t="shared" si="377"/>
        <v>500</v>
      </c>
      <c r="FG241" s="64">
        <f t="shared" si="377"/>
        <v>0</v>
      </c>
      <c r="FH241" s="64">
        <f t="shared" si="377"/>
        <v>0</v>
      </c>
      <c r="FI241" s="64">
        <f t="shared" si="377"/>
        <v>0</v>
      </c>
      <c r="FJ241" s="64">
        <f t="shared" si="377"/>
        <v>0</v>
      </c>
      <c r="FK241" s="64">
        <f t="shared" si="377"/>
        <v>102340</v>
      </c>
      <c r="FL241" s="64">
        <f t="shared" si="377"/>
        <v>0</v>
      </c>
      <c r="FM241" s="64">
        <f t="shared" si="377"/>
        <v>0</v>
      </c>
      <c r="FN241" s="64">
        <f t="shared" si="377"/>
        <v>0</v>
      </c>
      <c r="FO241" s="64">
        <f t="shared" si="377"/>
        <v>0</v>
      </c>
      <c r="FP241" s="64">
        <f t="shared" si="377"/>
        <v>0</v>
      </c>
      <c r="FQ241" s="64">
        <f t="shared" si="377"/>
        <v>0</v>
      </c>
      <c r="FR241" s="64">
        <f t="shared" si="377"/>
        <v>0</v>
      </c>
      <c r="FS241" s="64">
        <f t="shared" si="377"/>
        <v>0</v>
      </c>
      <c r="FT241" s="64">
        <f t="shared" si="377"/>
        <v>0</v>
      </c>
      <c r="FU241" s="64">
        <f t="shared" si="377"/>
        <v>0</v>
      </c>
      <c r="FV241" s="64">
        <f t="shared" si="377"/>
        <v>0</v>
      </c>
      <c r="FW241" s="64">
        <f t="shared" si="377"/>
        <v>0</v>
      </c>
      <c r="FX241" s="64">
        <f t="shared" si="377"/>
        <v>0</v>
      </c>
      <c r="FY241" s="64">
        <f t="shared" si="377"/>
        <v>0</v>
      </c>
      <c r="FZ241" s="64">
        <f t="shared" si="377"/>
        <v>0</v>
      </c>
      <c r="GA241" s="64">
        <f t="shared" si="377"/>
        <v>0</v>
      </c>
      <c r="GB241" s="64">
        <f t="shared" si="377"/>
        <v>1000</v>
      </c>
      <c r="GC241" s="64">
        <f t="shared" si="377"/>
        <v>1176</v>
      </c>
      <c r="GD241" s="64">
        <f t="shared" si="377"/>
        <v>0</v>
      </c>
      <c r="GE241" s="64">
        <f t="shared" si="377"/>
        <v>0</v>
      </c>
      <c r="GF241" s="64">
        <f t="shared" si="377"/>
        <v>0</v>
      </c>
      <c r="GG241" s="64">
        <f t="shared" si="377"/>
        <v>0</v>
      </c>
      <c r="GH241" s="64">
        <f t="shared" si="377"/>
        <v>0</v>
      </c>
      <c r="GI241" s="64">
        <f t="shared" si="377"/>
        <v>0</v>
      </c>
      <c r="GJ241" s="64">
        <f t="shared" si="377"/>
        <v>28660</v>
      </c>
      <c r="GK241" s="64">
        <f t="shared" si="377"/>
        <v>450</v>
      </c>
      <c r="GL241" s="64">
        <f t="shared" ref="GL241:IW241" si="378">GL142</f>
        <v>0</v>
      </c>
      <c r="GM241" s="64">
        <f t="shared" si="378"/>
        <v>800</v>
      </c>
      <c r="GN241" s="64">
        <f t="shared" si="378"/>
        <v>0</v>
      </c>
      <c r="GO241" s="64">
        <f t="shared" si="378"/>
        <v>307679</v>
      </c>
      <c r="GP241" s="64">
        <f t="shared" si="378"/>
        <v>351150</v>
      </c>
      <c r="GQ241" s="64">
        <f t="shared" si="378"/>
        <v>0</v>
      </c>
      <c r="GR241" s="64">
        <f t="shared" si="378"/>
        <v>1138</v>
      </c>
      <c r="GS241" s="64">
        <f t="shared" si="378"/>
        <v>43450</v>
      </c>
      <c r="GT241" s="64">
        <f t="shared" si="378"/>
        <v>0</v>
      </c>
      <c r="GU241" s="64">
        <f t="shared" si="378"/>
        <v>0</v>
      </c>
      <c r="GV241" s="64">
        <f t="shared" si="378"/>
        <v>0</v>
      </c>
      <c r="GW241" s="64">
        <f t="shared" si="378"/>
        <v>0</v>
      </c>
      <c r="GX241" s="64">
        <f t="shared" si="378"/>
        <v>756</v>
      </c>
      <c r="GY241" s="64">
        <f t="shared" si="378"/>
        <v>5596</v>
      </c>
      <c r="GZ241" s="64">
        <f t="shared" si="378"/>
        <v>-14225</v>
      </c>
      <c r="HA241" s="64">
        <f t="shared" si="378"/>
        <v>0</v>
      </c>
      <c r="HB241" s="64">
        <f t="shared" si="378"/>
        <v>60327</v>
      </c>
      <c r="HC241" s="64">
        <f t="shared" si="378"/>
        <v>0</v>
      </c>
      <c r="HD241" s="64">
        <f t="shared" si="378"/>
        <v>7662</v>
      </c>
      <c r="HE241" s="64">
        <f t="shared" si="378"/>
        <v>221517</v>
      </c>
      <c r="HF241" s="64" t="str">
        <f t="shared" si="378"/>
        <v xml:space="preserve"> </v>
      </c>
      <c r="HG241" s="64">
        <f t="shared" si="378"/>
        <v>0</v>
      </c>
      <c r="HH241" s="64">
        <f t="shared" si="378"/>
        <v>0</v>
      </c>
      <c r="HI241" s="64">
        <f t="shared" si="378"/>
        <v>0</v>
      </c>
      <c r="HJ241" s="64">
        <f t="shared" si="378"/>
        <v>0</v>
      </c>
      <c r="HK241" s="64">
        <f t="shared" si="378"/>
        <v>0</v>
      </c>
      <c r="HL241" s="64">
        <f t="shared" si="378"/>
        <v>0</v>
      </c>
      <c r="HM241" s="64">
        <f t="shared" si="378"/>
        <v>0</v>
      </c>
      <c r="HN241" s="64">
        <f t="shared" si="378"/>
        <v>0</v>
      </c>
      <c r="HO241" s="64">
        <f t="shared" si="378"/>
        <v>0</v>
      </c>
      <c r="HP241" s="64">
        <f t="shared" si="378"/>
        <v>0</v>
      </c>
      <c r="HQ241" s="64">
        <f t="shared" si="378"/>
        <v>0</v>
      </c>
      <c r="HR241" s="64">
        <f t="shared" si="378"/>
        <v>0</v>
      </c>
      <c r="HS241" s="64">
        <f t="shared" si="378"/>
        <v>0</v>
      </c>
      <c r="HT241" s="64">
        <f t="shared" si="378"/>
        <v>0</v>
      </c>
      <c r="HU241" s="64">
        <f t="shared" si="378"/>
        <v>0</v>
      </c>
      <c r="HV241" s="64">
        <f t="shared" si="378"/>
        <v>0</v>
      </c>
      <c r="HW241" s="64">
        <f t="shared" si="378"/>
        <v>0</v>
      </c>
      <c r="HX241" s="64">
        <f t="shared" si="378"/>
        <v>0</v>
      </c>
      <c r="HY241" s="64">
        <f t="shared" si="378"/>
        <v>0</v>
      </c>
      <c r="HZ241" s="64">
        <f t="shared" si="378"/>
        <v>0</v>
      </c>
      <c r="IA241" s="64">
        <f t="shared" si="378"/>
        <v>0</v>
      </c>
      <c r="IB241" s="64">
        <f t="shared" si="378"/>
        <v>25214</v>
      </c>
      <c r="IC241" s="64">
        <f t="shared" si="378"/>
        <v>0</v>
      </c>
      <c r="ID241" s="64">
        <f t="shared" si="378"/>
        <v>118</v>
      </c>
      <c r="IE241" s="64">
        <f t="shared" si="378"/>
        <v>0</v>
      </c>
      <c r="IF241" s="64">
        <f t="shared" si="378"/>
        <v>0</v>
      </c>
      <c r="IG241" s="64">
        <f t="shared" si="378"/>
        <v>0</v>
      </c>
      <c r="IH241" s="64">
        <f t="shared" si="378"/>
        <v>2512</v>
      </c>
      <c r="II241" s="64">
        <f t="shared" si="378"/>
        <v>6500</v>
      </c>
      <c r="IJ241" s="64">
        <f t="shared" si="378"/>
        <v>0</v>
      </c>
      <c r="IK241" s="64">
        <f t="shared" si="378"/>
        <v>5400</v>
      </c>
      <c r="IL241" s="64">
        <f t="shared" si="378"/>
        <v>0</v>
      </c>
      <c r="IM241" s="64">
        <f t="shared" si="378"/>
        <v>0</v>
      </c>
      <c r="IN241" s="64">
        <f t="shared" si="378"/>
        <v>200</v>
      </c>
      <c r="IO241" s="64">
        <f t="shared" si="378"/>
        <v>0</v>
      </c>
      <c r="IP241" s="64">
        <f t="shared" si="378"/>
        <v>500</v>
      </c>
      <c r="IQ241" s="64">
        <f t="shared" si="378"/>
        <v>1206</v>
      </c>
      <c r="IR241" s="64">
        <f t="shared" si="378"/>
        <v>0</v>
      </c>
      <c r="IS241" s="64">
        <f t="shared" si="378"/>
        <v>69247</v>
      </c>
      <c r="IT241" s="64">
        <f t="shared" si="378"/>
        <v>0</v>
      </c>
      <c r="IU241" s="64">
        <f t="shared" si="378"/>
        <v>0</v>
      </c>
      <c r="IV241" s="64">
        <f t="shared" si="378"/>
        <v>0</v>
      </c>
      <c r="IW241" s="64">
        <f t="shared" si="378"/>
        <v>11000</v>
      </c>
      <c r="IX241" s="64">
        <f t="shared" ref="IX241:LI241" si="379">IX142</f>
        <v>2300</v>
      </c>
      <c r="IY241" s="64">
        <f t="shared" si="379"/>
        <v>0</v>
      </c>
      <c r="IZ241" s="64">
        <f t="shared" si="379"/>
        <v>200096</v>
      </c>
      <c r="JA241" s="64">
        <f t="shared" si="379"/>
        <v>0</v>
      </c>
      <c r="JB241" s="64">
        <f t="shared" si="379"/>
        <v>0</v>
      </c>
      <c r="JC241" s="64">
        <f t="shared" si="379"/>
        <v>180695</v>
      </c>
      <c r="JD241" s="64">
        <f t="shared" si="379"/>
        <v>0</v>
      </c>
      <c r="JE241" s="64">
        <f t="shared" si="379"/>
        <v>0</v>
      </c>
      <c r="JF241" s="64">
        <f t="shared" si="379"/>
        <v>0</v>
      </c>
      <c r="JG241" s="64">
        <f t="shared" si="379"/>
        <v>0</v>
      </c>
      <c r="JH241" s="64">
        <f t="shared" si="379"/>
        <v>325</v>
      </c>
      <c r="JI241" s="64">
        <f t="shared" si="379"/>
        <v>0</v>
      </c>
      <c r="JJ241" s="64">
        <f t="shared" si="379"/>
        <v>0</v>
      </c>
      <c r="JK241" s="64">
        <f t="shared" si="379"/>
        <v>0</v>
      </c>
      <c r="JL241" s="64">
        <f t="shared" si="379"/>
        <v>0</v>
      </c>
      <c r="JM241" s="64">
        <f t="shared" si="379"/>
        <v>0</v>
      </c>
      <c r="JN241" s="64">
        <f t="shared" si="379"/>
        <v>0</v>
      </c>
      <c r="JO241" s="64">
        <f t="shared" si="379"/>
        <v>0</v>
      </c>
      <c r="JP241" s="64">
        <f t="shared" si="379"/>
        <v>0</v>
      </c>
      <c r="JQ241" s="64">
        <f t="shared" si="379"/>
        <v>0</v>
      </c>
      <c r="JR241" s="64">
        <f t="shared" si="379"/>
        <v>0</v>
      </c>
      <c r="JS241" s="64">
        <f t="shared" si="379"/>
        <v>0</v>
      </c>
      <c r="JT241" s="64">
        <f t="shared" si="379"/>
        <v>0</v>
      </c>
      <c r="JU241" s="64">
        <f t="shared" si="379"/>
        <v>0</v>
      </c>
      <c r="JV241" s="64">
        <f t="shared" si="379"/>
        <v>0</v>
      </c>
      <c r="JW241" s="64">
        <f t="shared" si="379"/>
        <v>287912</v>
      </c>
      <c r="JX241" s="64">
        <f t="shared" si="379"/>
        <v>500</v>
      </c>
      <c r="JY241" s="64">
        <f t="shared" si="379"/>
        <v>478</v>
      </c>
      <c r="JZ241" s="64">
        <f t="shared" si="379"/>
        <v>0</v>
      </c>
      <c r="KA241" s="64">
        <f t="shared" si="379"/>
        <v>0</v>
      </c>
      <c r="KB241" s="64">
        <f t="shared" si="379"/>
        <v>0</v>
      </c>
      <c r="KC241" s="64">
        <f t="shared" si="379"/>
        <v>0</v>
      </c>
      <c r="KD241" s="64">
        <f t="shared" si="379"/>
        <v>0</v>
      </c>
      <c r="KE241" s="64">
        <f t="shared" si="379"/>
        <v>1356</v>
      </c>
      <c r="KF241" s="64">
        <f t="shared" si="379"/>
        <v>0</v>
      </c>
      <c r="KG241" s="64">
        <f t="shared" si="379"/>
        <v>0</v>
      </c>
      <c r="KH241" s="64">
        <f t="shared" si="379"/>
        <v>0</v>
      </c>
      <c r="KI241" s="64">
        <f t="shared" si="379"/>
        <v>18507</v>
      </c>
      <c r="KJ241" s="64">
        <f t="shared" si="379"/>
        <v>0</v>
      </c>
      <c r="KK241" s="64">
        <f t="shared" si="379"/>
        <v>0</v>
      </c>
      <c r="KL241" s="64">
        <f t="shared" si="379"/>
        <v>0</v>
      </c>
      <c r="KM241" s="64">
        <f t="shared" si="379"/>
        <v>0</v>
      </c>
      <c r="KN241" s="64">
        <f t="shared" si="379"/>
        <v>0</v>
      </c>
      <c r="KO241" s="64">
        <f t="shared" si="379"/>
        <v>60327</v>
      </c>
      <c r="KP241" s="64">
        <f t="shared" si="379"/>
        <v>63764</v>
      </c>
      <c r="KQ241" s="64">
        <f t="shared" si="379"/>
        <v>7600</v>
      </c>
      <c r="KR241" s="64">
        <f t="shared" si="379"/>
        <v>0</v>
      </c>
      <c r="KS241" s="64">
        <f t="shared" si="379"/>
        <v>0</v>
      </c>
      <c r="KT241" s="64">
        <f t="shared" si="379"/>
        <v>275</v>
      </c>
      <c r="KU241" s="64">
        <f t="shared" si="379"/>
        <v>0</v>
      </c>
      <c r="KV241" s="64">
        <f t="shared" si="379"/>
        <v>0</v>
      </c>
      <c r="KW241" s="64">
        <f t="shared" si="379"/>
        <v>0</v>
      </c>
      <c r="KX241" s="64">
        <f t="shared" si="379"/>
        <v>0</v>
      </c>
      <c r="KY241" s="64">
        <f t="shared" si="379"/>
        <v>24448</v>
      </c>
      <c r="KZ241" s="64">
        <f t="shared" si="379"/>
        <v>32</v>
      </c>
      <c r="LA241" s="64">
        <f t="shared" si="379"/>
        <v>41625</v>
      </c>
      <c r="LB241" s="64">
        <f t="shared" si="379"/>
        <v>121488</v>
      </c>
      <c r="LC241" s="64">
        <f t="shared" si="379"/>
        <v>39754</v>
      </c>
      <c r="LD241" s="64">
        <f t="shared" si="379"/>
        <v>0</v>
      </c>
      <c r="LE241" s="64">
        <f t="shared" si="379"/>
        <v>0</v>
      </c>
      <c r="LF241" s="64">
        <f t="shared" si="379"/>
        <v>1724</v>
      </c>
      <c r="LG241" s="64">
        <f t="shared" si="379"/>
        <v>0</v>
      </c>
      <c r="LH241" s="64">
        <f t="shared" si="379"/>
        <v>0</v>
      </c>
      <c r="LI241" s="64">
        <f t="shared" si="379"/>
        <v>0</v>
      </c>
      <c r="LJ241" s="64">
        <f t="shared" ref="LJ241:NU241" si="380">LJ142</f>
        <v>1386</v>
      </c>
      <c r="LK241" s="64">
        <f t="shared" si="380"/>
        <v>0</v>
      </c>
      <c r="LL241" s="64">
        <f t="shared" si="380"/>
        <v>322711</v>
      </c>
      <c r="LM241" s="64">
        <f t="shared" si="380"/>
        <v>12000</v>
      </c>
      <c r="LN241" s="64">
        <f t="shared" si="380"/>
        <v>3308</v>
      </c>
      <c r="LO241" s="64">
        <f t="shared" si="380"/>
        <v>0</v>
      </c>
      <c r="LP241" s="64">
        <f t="shared" si="380"/>
        <v>0</v>
      </c>
      <c r="LQ241" s="64">
        <f t="shared" si="380"/>
        <v>37107</v>
      </c>
      <c r="LR241" s="64">
        <f t="shared" si="380"/>
        <v>38</v>
      </c>
      <c r="LS241" s="64">
        <f t="shared" si="380"/>
        <v>4085</v>
      </c>
      <c r="LT241" s="64">
        <f t="shared" si="380"/>
        <v>0</v>
      </c>
      <c r="LU241" s="64">
        <f t="shared" si="380"/>
        <v>0</v>
      </c>
      <c r="LV241" s="64">
        <f t="shared" si="380"/>
        <v>0</v>
      </c>
      <c r="LW241" s="64">
        <f t="shared" si="380"/>
        <v>0</v>
      </c>
      <c r="LX241" s="64">
        <f t="shared" si="380"/>
        <v>0</v>
      </c>
      <c r="LY241" s="64">
        <f t="shared" si="380"/>
        <v>0</v>
      </c>
      <c r="LZ241" s="64">
        <f t="shared" si="380"/>
        <v>0</v>
      </c>
      <c r="MA241" s="64">
        <f t="shared" si="380"/>
        <v>260</v>
      </c>
      <c r="MB241" s="64">
        <f t="shared" si="380"/>
        <v>0</v>
      </c>
      <c r="MC241" s="64">
        <f t="shared" si="380"/>
        <v>1312</v>
      </c>
      <c r="MD241" s="64">
        <f t="shared" si="380"/>
        <v>0</v>
      </c>
      <c r="ME241" s="64">
        <f t="shared" si="380"/>
        <v>4198</v>
      </c>
      <c r="MF241" s="64">
        <f t="shared" si="380"/>
        <v>0</v>
      </c>
      <c r="MG241" s="64">
        <f t="shared" si="380"/>
        <v>0</v>
      </c>
      <c r="MH241" s="64">
        <f t="shared" si="380"/>
        <v>0</v>
      </c>
      <c r="MI241" s="64">
        <f t="shared" si="380"/>
        <v>0</v>
      </c>
      <c r="MJ241" s="64">
        <f t="shared" si="380"/>
        <v>0</v>
      </c>
      <c r="MK241" s="64">
        <f t="shared" si="380"/>
        <v>0</v>
      </c>
      <c r="ML241" s="64">
        <f t="shared" si="380"/>
        <v>2000</v>
      </c>
      <c r="MM241" s="64">
        <f t="shared" si="380"/>
        <v>0</v>
      </c>
      <c r="MN241" s="64">
        <f t="shared" si="380"/>
        <v>0</v>
      </c>
      <c r="MO241" s="64">
        <f t="shared" si="380"/>
        <v>0</v>
      </c>
      <c r="MP241" s="64">
        <f t="shared" si="380"/>
        <v>0</v>
      </c>
      <c r="MQ241" s="64">
        <f t="shared" si="380"/>
        <v>0</v>
      </c>
      <c r="MR241" s="64">
        <f t="shared" si="380"/>
        <v>6383</v>
      </c>
      <c r="MS241" s="64">
        <f t="shared" si="380"/>
        <v>0</v>
      </c>
      <c r="MT241" s="64">
        <f t="shared" si="380"/>
        <v>0</v>
      </c>
      <c r="MU241" s="64">
        <f t="shared" si="380"/>
        <v>0</v>
      </c>
      <c r="MV241" s="64">
        <f t="shared" si="380"/>
        <v>0</v>
      </c>
      <c r="MW241" s="64">
        <f t="shared" si="380"/>
        <v>0</v>
      </c>
      <c r="MX241" s="64">
        <f t="shared" si="380"/>
        <v>3449</v>
      </c>
      <c r="MY241" s="64">
        <f t="shared" si="380"/>
        <v>0</v>
      </c>
      <c r="MZ241" s="64">
        <f t="shared" si="380"/>
        <v>68663</v>
      </c>
      <c r="NA241" s="64">
        <f t="shared" si="380"/>
        <v>55560</v>
      </c>
      <c r="NB241" s="64">
        <f t="shared" si="380"/>
        <v>22097</v>
      </c>
      <c r="NC241" s="64">
        <f t="shared" si="380"/>
        <v>250</v>
      </c>
      <c r="ND241" s="64">
        <f t="shared" si="380"/>
        <v>0</v>
      </c>
      <c r="NE241" s="64">
        <f t="shared" si="380"/>
        <v>5315</v>
      </c>
      <c r="NF241" s="64">
        <f t="shared" si="380"/>
        <v>68306</v>
      </c>
      <c r="NG241" s="64">
        <f t="shared" si="380"/>
        <v>0</v>
      </c>
      <c r="NH241" s="64">
        <f t="shared" si="380"/>
        <v>64344</v>
      </c>
      <c r="NI241" s="64">
        <f t="shared" si="380"/>
        <v>0</v>
      </c>
      <c r="NJ241" s="64">
        <f t="shared" si="380"/>
        <v>0</v>
      </c>
      <c r="NK241" s="64">
        <f t="shared" si="380"/>
        <v>0</v>
      </c>
      <c r="NL241" s="64">
        <f t="shared" si="380"/>
        <v>0</v>
      </c>
      <c r="NM241" s="64">
        <f t="shared" si="380"/>
        <v>0</v>
      </c>
      <c r="NN241" s="64">
        <f t="shared" si="380"/>
        <v>0</v>
      </c>
      <c r="NO241" s="64">
        <f t="shared" si="380"/>
        <v>0</v>
      </c>
      <c r="NP241" s="64">
        <f t="shared" si="380"/>
        <v>0</v>
      </c>
      <c r="NQ241" s="64">
        <f t="shared" si="380"/>
        <v>0</v>
      </c>
      <c r="NR241" s="64">
        <f t="shared" si="380"/>
        <v>69690</v>
      </c>
      <c r="NS241" s="64">
        <f t="shared" si="380"/>
        <v>12351</v>
      </c>
      <c r="NT241" s="64">
        <f t="shared" si="380"/>
        <v>0</v>
      </c>
      <c r="NU241" s="64">
        <f t="shared" si="380"/>
        <v>26724</v>
      </c>
      <c r="NV241" s="64">
        <f t="shared" ref="NV241:OU241" si="381">NV142</f>
        <v>468</v>
      </c>
      <c r="NW241" s="64">
        <f t="shared" si="381"/>
        <v>0</v>
      </c>
      <c r="NX241" s="64">
        <f t="shared" si="381"/>
        <v>1500000</v>
      </c>
      <c r="NY241" s="64">
        <f t="shared" si="381"/>
        <v>0</v>
      </c>
      <c r="NZ241" s="64">
        <f t="shared" si="381"/>
        <v>16466</v>
      </c>
      <c r="OA241" s="64">
        <f t="shared" si="381"/>
        <v>0</v>
      </c>
      <c r="OB241" s="64">
        <f t="shared" si="381"/>
        <v>1813418</v>
      </c>
      <c r="OC241" s="64">
        <f t="shared" si="381"/>
        <v>120</v>
      </c>
      <c r="OD241" s="64">
        <f t="shared" si="381"/>
        <v>0</v>
      </c>
      <c r="OE241" s="64">
        <f t="shared" si="381"/>
        <v>0</v>
      </c>
      <c r="OF241" s="64">
        <f t="shared" si="381"/>
        <v>38181</v>
      </c>
      <c r="OG241" s="64">
        <f t="shared" si="381"/>
        <v>877</v>
      </c>
      <c r="OH241" s="64">
        <f t="shared" si="381"/>
        <v>0</v>
      </c>
      <c r="OI241" s="64">
        <f t="shared" si="381"/>
        <v>0</v>
      </c>
      <c r="OJ241" s="64">
        <f t="shared" si="381"/>
        <v>0</v>
      </c>
      <c r="OK241" s="64">
        <f t="shared" si="381"/>
        <v>0</v>
      </c>
      <c r="OL241" s="64">
        <f t="shared" si="381"/>
        <v>0</v>
      </c>
      <c r="OM241" s="64">
        <f t="shared" si="381"/>
        <v>68788</v>
      </c>
      <c r="ON241" s="64">
        <f t="shared" si="381"/>
        <v>250</v>
      </c>
      <c r="OO241" s="64">
        <f t="shared" si="381"/>
        <v>0</v>
      </c>
      <c r="OP241" s="64">
        <f t="shared" si="381"/>
        <v>0</v>
      </c>
      <c r="OQ241" s="64">
        <f t="shared" si="381"/>
        <v>0</v>
      </c>
      <c r="OR241" s="64">
        <f t="shared" si="381"/>
        <v>815</v>
      </c>
      <c r="OS241" s="64">
        <f t="shared" si="381"/>
        <v>34697</v>
      </c>
      <c r="OT241" s="64">
        <f t="shared" si="381"/>
        <v>0</v>
      </c>
      <c r="OU241" s="64">
        <f t="shared" si="381"/>
        <v>0</v>
      </c>
      <c r="OW241" s="150">
        <f t="shared" si="272"/>
        <v>15566367</v>
      </c>
      <c r="OX241" s="6">
        <f t="shared" si="318"/>
        <v>78.099325188771545</v>
      </c>
      <c r="OY241" s="153"/>
      <c r="OZ241" s="6"/>
    </row>
    <row r="242" spans="1:416">
      <c r="A242" s="13" t="s">
        <v>1308</v>
      </c>
      <c r="B242" s="64">
        <f t="shared" ref="B242:BM242" si="382">B144</f>
        <v>91292</v>
      </c>
      <c r="C242" s="64">
        <f t="shared" si="382"/>
        <v>99274</v>
      </c>
      <c r="D242" s="64">
        <f t="shared" si="382"/>
        <v>220392</v>
      </c>
      <c r="E242" s="64">
        <f t="shared" si="382"/>
        <v>301982</v>
      </c>
      <c r="F242" s="64">
        <f t="shared" si="382"/>
        <v>887821</v>
      </c>
      <c r="G242" s="64">
        <f t="shared" si="382"/>
        <v>127886</v>
      </c>
      <c r="H242" s="64">
        <f t="shared" si="382"/>
        <v>244566</v>
      </c>
      <c r="I242" s="64">
        <f t="shared" si="382"/>
        <v>20192</v>
      </c>
      <c r="J242" s="64">
        <f t="shared" si="382"/>
        <v>55139</v>
      </c>
      <c r="K242" s="64">
        <f t="shared" si="382"/>
        <v>6227</v>
      </c>
      <c r="L242" s="64">
        <f t="shared" si="382"/>
        <v>61241</v>
      </c>
      <c r="M242" s="64">
        <f t="shared" si="382"/>
        <v>184968</v>
      </c>
      <c r="N242" s="64">
        <f t="shared" si="382"/>
        <v>103336</v>
      </c>
      <c r="O242" s="64">
        <f t="shared" si="382"/>
        <v>0</v>
      </c>
      <c r="P242" s="64">
        <f t="shared" si="382"/>
        <v>0</v>
      </c>
      <c r="Q242" s="64">
        <f t="shared" si="382"/>
        <v>8209</v>
      </c>
      <c r="R242" s="64">
        <f t="shared" si="382"/>
        <v>170789</v>
      </c>
      <c r="S242" s="64">
        <f t="shared" si="382"/>
        <v>18086</v>
      </c>
      <c r="T242" s="64">
        <f t="shared" si="382"/>
        <v>153742</v>
      </c>
      <c r="U242" s="64">
        <f t="shared" si="382"/>
        <v>26607</v>
      </c>
      <c r="V242" s="64">
        <f t="shared" si="382"/>
        <v>42175</v>
      </c>
      <c r="W242" s="64">
        <f t="shared" si="382"/>
        <v>60122</v>
      </c>
      <c r="X242" s="64">
        <f t="shared" si="382"/>
        <v>38048</v>
      </c>
      <c r="Y242" s="64">
        <f t="shared" si="382"/>
        <v>82920</v>
      </c>
      <c r="Z242" s="64">
        <f t="shared" si="382"/>
        <v>93859</v>
      </c>
      <c r="AA242" s="64">
        <f t="shared" si="382"/>
        <v>73658</v>
      </c>
      <c r="AB242" s="64">
        <f t="shared" si="382"/>
        <v>40595</v>
      </c>
      <c r="AC242" s="64">
        <f t="shared" si="382"/>
        <v>33151</v>
      </c>
      <c r="AD242" s="64">
        <f t="shared" si="382"/>
        <v>5320828</v>
      </c>
      <c r="AE242" s="64">
        <f t="shared" si="382"/>
        <v>135249</v>
      </c>
      <c r="AF242" s="64">
        <f t="shared" si="382"/>
        <v>137032</v>
      </c>
      <c r="AG242" s="64">
        <f t="shared" si="382"/>
        <v>1066306</v>
      </c>
      <c r="AH242" s="64">
        <f t="shared" si="382"/>
        <v>607324</v>
      </c>
      <c r="AI242" s="64">
        <f t="shared" si="382"/>
        <v>839570</v>
      </c>
      <c r="AJ242" s="64">
        <f t="shared" si="382"/>
        <v>830612</v>
      </c>
      <c r="AK242" s="64">
        <f t="shared" si="382"/>
        <v>932246</v>
      </c>
      <c r="AL242" s="64">
        <f t="shared" si="382"/>
        <v>912476</v>
      </c>
      <c r="AM242" s="64">
        <f t="shared" si="382"/>
        <v>1005815</v>
      </c>
      <c r="AN242" s="64">
        <f t="shared" si="382"/>
        <v>2212866</v>
      </c>
      <c r="AO242" s="64">
        <f t="shared" si="382"/>
        <v>446139</v>
      </c>
      <c r="AP242" s="64">
        <f t="shared" si="382"/>
        <v>557141</v>
      </c>
      <c r="AQ242" s="64">
        <f t="shared" si="382"/>
        <v>1344269</v>
      </c>
      <c r="AR242" s="64">
        <f t="shared" si="382"/>
        <v>927660</v>
      </c>
      <c r="AS242" s="64">
        <f t="shared" si="382"/>
        <v>774914</v>
      </c>
      <c r="AT242" s="64">
        <f t="shared" si="382"/>
        <v>1171690</v>
      </c>
      <c r="AU242" s="64">
        <f t="shared" si="382"/>
        <v>1035403</v>
      </c>
      <c r="AV242" s="64">
        <f t="shared" si="382"/>
        <v>427888</v>
      </c>
      <c r="AW242" s="64">
        <f t="shared" si="382"/>
        <v>880206</v>
      </c>
      <c r="AX242" s="64">
        <f t="shared" si="382"/>
        <v>800734</v>
      </c>
      <c r="AY242" s="64">
        <f t="shared" si="382"/>
        <v>1962608</v>
      </c>
      <c r="AZ242" s="64">
        <f t="shared" si="382"/>
        <v>969691</v>
      </c>
      <c r="BA242" s="64">
        <f t="shared" si="382"/>
        <v>1732496</v>
      </c>
      <c r="BB242" s="64">
        <f t="shared" si="382"/>
        <v>18231</v>
      </c>
      <c r="BC242" s="64">
        <f t="shared" si="382"/>
        <v>27690</v>
      </c>
      <c r="BD242" s="64">
        <f t="shared" si="382"/>
        <v>62193</v>
      </c>
      <c r="BE242" s="64">
        <f t="shared" si="382"/>
        <v>55099</v>
      </c>
      <c r="BF242" s="64">
        <f t="shared" si="382"/>
        <v>66856</v>
      </c>
      <c r="BG242" s="64">
        <f t="shared" si="382"/>
        <v>54598</v>
      </c>
      <c r="BH242" s="64">
        <f t="shared" si="382"/>
        <v>56121</v>
      </c>
      <c r="BI242" s="64">
        <f t="shared" si="382"/>
        <v>180442</v>
      </c>
      <c r="BJ242" s="64">
        <f t="shared" si="382"/>
        <v>430408</v>
      </c>
      <c r="BK242" s="64">
        <f t="shared" si="382"/>
        <v>17484</v>
      </c>
      <c r="BL242" s="64">
        <f t="shared" si="382"/>
        <v>262</v>
      </c>
      <c r="BM242" s="64">
        <f t="shared" si="382"/>
        <v>175875</v>
      </c>
      <c r="BN242" s="64">
        <f t="shared" ref="BN242:DY242" si="383">BN144</f>
        <v>455846</v>
      </c>
      <c r="BO242" s="64">
        <f t="shared" si="383"/>
        <v>1620878</v>
      </c>
      <c r="BP242" s="64">
        <f t="shared" si="383"/>
        <v>1738629</v>
      </c>
      <c r="BQ242" s="64">
        <f t="shared" si="383"/>
        <v>1599089</v>
      </c>
      <c r="BR242" s="64">
        <f t="shared" si="383"/>
        <v>1179919</v>
      </c>
      <c r="BS242" s="64">
        <f t="shared" si="383"/>
        <v>1219557</v>
      </c>
      <c r="BT242" s="64">
        <f t="shared" si="383"/>
        <v>1672283</v>
      </c>
      <c r="BU242" s="64">
        <f t="shared" si="383"/>
        <v>2351850</v>
      </c>
      <c r="BV242" s="64">
        <f t="shared" si="383"/>
        <v>2023875</v>
      </c>
      <c r="BW242" s="64">
        <f t="shared" si="383"/>
        <v>1523449</v>
      </c>
      <c r="BX242" s="64">
        <f t="shared" si="383"/>
        <v>704714</v>
      </c>
      <c r="BY242" s="64">
        <f t="shared" si="383"/>
        <v>1677756</v>
      </c>
      <c r="BZ242" s="64">
        <f t="shared" si="383"/>
        <v>992209</v>
      </c>
      <c r="CA242" s="64">
        <f t="shared" si="383"/>
        <v>4598048</v>
      </c>
      <c r="CB242" s="64">
        <f t="shared" si="383"/>
        <v>85710</v>
      </c>
      <c r="CC242" s="64">
        <f t="shared" si="383"/>
        <v>745508</v>
      </c>
      <c r="CD242" s="64">
        <f t="shared" si="383"/>
        <v>7300</v>
      </c>
      <c r="CE242" s="64">
        <f t="shared" si="383"/>
        <v>615407</v>
      </c>
      <c r="CF242" s="64">
        <f t="shared" si="383"/>
        <v>144228</v>
      </c>
      <c r="CG242" s="64">
        <f t="shared" si="383"/>
        <v>806285</v>
      </c>
      <c r="CH242" s="64">
        <f t="shared" si="383"/>
        <v>1042817</v>
      </c>
      <c r="CI242" s="64">
        <f t="shared" si="383"/>
        <v>906186</v>
      </c>
      <c r="CJ242" s="64">
        <f t="shared" si="383"/>
        <v>1222017</v>
      </c>
      <c r="CK242" s="64">
        <f t="shared" si="383"/>
        <v>751611</v>
      </c>
      <c r="CL242" s="64">
        <f t="shared" si="383"/>
        <v>1805495</v>
      </c>
      <c r="CM242" s="64">
        <f t="shared" si="383"/>
        <v>1183750</v>
      </c>
      <c r="CN242" s="64">
        <f t="shared" si="383"/>
        <v>223139</v>
      </c>
      <c r="CO242" s="64">
        <f t="shared" si="383"/>
        <v>721156</v>
      </c>
      <c r="CP242" s="64">
        <f t="shared" si="383"/>
        <v>864632</v>
      </c>
      <c r="CQ242" s="64">
        <f t="shared" si="383"/>
        <v>988988</v>
      </c>
      <c r="CR242" s="64">
        <f t="shared" si="383"/>
        <v>1119004</v>
      </c>
      <c r="CS242" s="64">
        <f t="shared" si="383"/>
        <v>948569</v>
      </c>
      <c r="CT242" s="64">
        <f t="shared" si="383"/>
        <v>1058521</v>
      </c>
      <c r="CU242" s="64">
        <f t="shared" si="383"/>
        <v>805111</v>
      </c>
      <c r="CV242" s="64">
        <f t="shared" si="383"/>
        <v>752324</v>
      </c>
      <c r="CW242" s="64">
        <f t="shared" si="383"/>
        <v>1188211</v>
      </c>
      <c r="CX242" s="64">
        <f t="shared" si="383"/>
        <v>887076</v>
      </c>
      <c r="CY242" s="64">
        <f t="shared" si="383"/>
        <v>258472</v>
      </c>
      <c r="CZ242" s="64">
        <f t="shared" si="383"/>
        <v>386457</v>
      </c>
      <c r="DA242" s="64">
        <f t="shared" si="383"/>
        <v>886514</v>
      </c>
      <c r="DB242" s="64">
        <f t="shared" si="383"/>
        <v>953393</v>
      </c>
      <c r="DC242" s="64">
        <f t="shared" si="383"/>
        <v>703587</v>
      </c>
      <c r="DD242" s="64">
        <f t="shared" si="383"/>
        <v>229794</v>
      </c>
      <c r="DE242" s="64">
        <f t="shared" si="383"/>
        <v>591936</v>
      </c>
      <c r="DF242" s="64">
        <f t="shared" si="383"/>
        <v>43844</v>
      </c>
      <c r="DG242" s="64">
        <f t="shared" si="383"/>
        <v>65405</v>
      </c>
      <c r="DH242" s="64">
        <f t="shared" si="383"/>
        <v>27713</v>
      </c>
      <c r="DI242" s="64">
        <f t="shared" si="383"/>
        <v>227621</v>
      </c>
      <c r="DJ242" s="64">
        <f t="shared" si="383"/>
        <v>39605</v>
      </c>
      <c r="DK242" s="64">
        <f t="shared" si="383"/>
        <v>847487</v>
      </c>
      <c r="DL242" s="64">
        <f t="shared" si="383"/>
        <v>4727</v>
      </c>
      <c r="DM242" s="64">
        <f t="shared" si="383"/>
        <v>713234</v>
      </c>
      <c r="DN242" s="64">
        <f t="shared" si="383"/>
        <v>56377</v>
      </c>
      <c r="DO242" s="64">
        <f t="shared" si="383"/>
        <v>46170</v>
      </c>
      <c r="DP242" s="64">
        <f t="shared" si="383"/>
        <v>521653</v>
      </c>
      <c r="DQ242" s="64">
        <f t="shared" si="383"/>
        <v>0</v>
      </c>
      <c r="DR242" s="64">
        <f t="shared" si="383"/>
        <v>60822</v>
      </c>
      <c r="DS242" s="64">
        <f t="shared" si="383"/>
        <v>20152</v>
      </c>
      <c r="DT242" s="64">
        <f t="shared" si="383"/>
        <v>83535</v>
      </c>
      <c r="DU242" s="64">
        <f t="shared" si="383"/>
        <v>339589</v>
      </c>
      <c r="DV242" s="64">
        <f t="shared" si="383"/>
        <v>114544</v>
      </c>
      <c r="DW242" s="64">
        <f t="shared" si="383"/>
        <v>72968</v>
      </c>
      <c r="DX242" s="64">
        <f t="shared" si="383"/>
        <v>525774</v>
      </c>
      <c r="DY242" s="64">
        <f t="shared" si="383"/>
        <v>64768</v>
      </c>
      <c r="DZ242" s="64">
        <f t="shared" ref="DZ242:GK242" si="384">DZ144</f>
        <v>1088473</v>
      </c>
      <c r="EA242" s="64">
        <f t="shared" si="384"/>
        <v>11097</v>
      </c>
      <c r="EB242" s="64">
        <f t="shared" si="384"/>
        <v>626856</v>
      </c>
      <c r="EC242" s="64">
        <f t="shared" si="384"/>
        <v>137350</v>
      </c>
      <c r="ED242" s="64">
        <f t="shared" si="384"/>
        <v>26084</v>
      </c>
      <c r="EE242" s="64">
        <f t="shared" si="384"/>
        <v>189898</v>
      </c>
      <c r="EF242" s="64">
        <f t="shared" si="384"/>
        <v>143835</v>
      </c>
      <c r="EG242" s="64">
        <f t="shared" si="384"/>
        <v>43757</v>
      </c>
      <c r="EH242" s="64">
        <f t="shared" si="384"/>
        <v>10339</v>
      </c>
      <c r="EI242" s="64">
        <f t="shared" si="384"/>
        <v>218515</v>
      </c>
      <c r="EJ242" s="64">
        <f t="shared" si="384"/>
        <v>5010</v>
      </c>
      <c r="EK242" s="64">
        <f t="shared" si="384"/>
        <v>53063</v>
      </c>
      <c r="EL242" s="64">
        <f t="shared" si="384"/>
        <v>73663</v>
      </c>
      <c r="EM242" s="64">
        <f t="shared" si="384"/>
        <v>35287</v>
      </c>
      <c r="EN242" s="64">
        <f t="shared" si="384"/>
        <v>165198</v>
      </c>
      <c r="EO242" s="64">
        <f t="shared" si="384"/>
        <v>238719</v>
      </c>
      <c r="EP242" s="64">
        <f t="shared" si="384"/>
        <v>30911</v>
      </c>
      <c r="EQ242" s="64">
        <f t="shared" si="384"/>
        <v>64108</v>
      </c>
      <c r="ER242" s="64">
        <f t="shared" si="384"/>
        <v>26990</v>
      </c>
      <c r="ES242" s="64">
        <f t="shared" si="384"/>
        <v>69026</v>
      </c>
      <c r="ET242" s="64">
        <f t="shared" si="384"/>
        <v>404311</v>
      </c>
      <c r="EU242" s="64">
        <f t="shared" si="384"/>
        <v>0</v>
      </c>
      <c r="EV242" s="64">
        <f t="shared" si="384"/>
        <v>38039</v>
      </c>
      <c r="EW242" s="64">
        <f t="shared" si="384"/>
        <v>110408</v>
      </c>
      <c r="EX242" s="64">
        <f t="shared" si="384"/>
        <v>65992</v>
      </c>
      <c r="EY242" s="64">
        <f t="shared" si="384"/>
        <v>33658</v>
      </c>
      <c r="EZ242" s="64">
        <f t="shared" si="384"/>
        <v>33401</v>
      </c>
      <c r="FA242" s="64">
        <f t="shared" si="384"/>
        <v>171246</v>
      </c>
      <c r="FB242" s="64">
        <f t="shared" si="384"/>
        <v>461251</v>
      </c>
      <c r="FC242" s="64">
        <f t="shared" si="384"/>
        <v>75974</v>
      </c>
      <c r="FD242" s="64">
        <f t="shared" si="384"/>
        <v>66449</v>
      </c>
      <c r="FE242" s="64">
        <f t="shared" si="384"/>
        <v>157410</v>
      </c>
      <c r="FF242" s="64">
        <f t="shared" si="384"/>
        <v>6674</v>
      </c>
      <c r="FG242" s="64">
        <f t="shared" si="384"/>
        <v>7001</v>
      </c>
      <c r="FH242" s="64">
        <f t="shared" si="384"/>
        <v>50240</v>
      </c>
      <c r="FI242" s="64">
        <f t="shared" si="384"/>
        <v>40460</v>
      </c>
      <c r="FJ242" s="64">
        <f t="shared" si="384"/>
        <v>103317</v>
      </c>
      <c r="FK242" s="64">
        <f t="shared" si="384"/>
        <v>207085</v>
      </c>
      <c r="FL242" s="64">
        <f t="shared" si="384"/>
        <v>17092</v>
      </c>
      <c r="FM242" s="64">
        <f t="shared" si="384"/>
        <v>12563</v>
      </c>
      <c r="FN242" s="64">
        <f t="shared" si="384"/>
        <v>60624</v>
      </c>
      <c r="FO242" s="64">
        <f t="shared" si="384"/>
        <v>210901</v>
      </c>
      <c r="FP242" s="64">
        <f t="shared" si="384"/>
        <v>596500</v>
      </c>
      <c r="FQ242" s="64">
        <f t="shared" si="384"/>
        <v>25011</v>
      </c>
      <c r="FR242" s="64">
        <f t="shared" si="384"/>
        <v>25054</v>
      </c>
      <c r="FS242" s="64">
        <f t="shared" si="384"/>
        <v>56666</v>
      </c>
      <c r="FT242" s="64">
        <f t="shared" si="384"/>
        <v>259553</v>
      </c>
      <c r="FU242" s="64">
        <f t="shared" si="384"/>
        <v>2408</v>
      </c>
      <c r="FV242" s="64">
        <f t="shared" si="384"/>
        <v>1213877</v>
      </c>
      <c r="FW242" s="64">
        <f t="shared" si="384"/>
        <v>323573</v>
      </c>
      <c r="FX242" s="64">
        <f t="shared" si="384"/>
        <v>64480</v>
      </c>
      <c r="FY242" s="64">
        <f t="shared" si="384"/>
        <v>83717</v>
      </c>
      <c r="FZ242" s="64">
        <f t="shared" si="384"/>
        <v>560513</v>
      </c>
      <c r="GA242" s="64">
        <f t="shared" si="384"/>
        <v>29115</v>
      </c>
      <c r="GB242" s="64">
        <f t="shared" si="384"/>
        <v>52637</v>
      </c>
      <c r="GC242" s="64">
        <f t="shared" si="384"/>
        <v>39605</v>
      </c>
      <c r="GD242" s="64">
        <f t="shared" si="384"/>
        <v>499560</v>
      </c>
      <c r="GE242" s="64">
        <f t="shared" si="384"/>
        <v>265220</v>
      </c>
      <c r="GF242" s="64">
        <f t="shared" si="384"/>
        <v>386687</v>
      </c>
      <c r="GG242" s="64">
        <f t="shared" si="384"/>
        <v>15279</v>
      </c>
      <c r="GH242" s="64">
        <f t="shared" si="384"/>
        <v>437914</v>
      </c>
      <c r="GI242" s="64">
        <f t="shared" si="384"/>
        <v>44895</v>
      </c>
      <c r="GJ242" s="64">
        <f t="shared" si="384"/>
        <v>194833</v>
      </c>
      <c r="GK242" s="64">
        <f t="shared" si="384"/>
        <v>38428</v>
      </c>
      <c r="GL242" s="64">
        <f t="shared" ref="GL242:IW242" si="385">GL144</f>
        <v>225487</v>
      </c>
      <c r="GM242" s="64">
        <f t="shared" si="385"/>
        <v>2106</v>
      </c>
      <c r="GN242" s="64">
        <f t="shared" si="385"/>
        <v>9837</v>
      </c>
      <c r="GO242" s="64">
        <f t="shared" si="385"/>
        <v>325581</v>
      </c>
      <c r="GP242" s="64">
        <f t="shared" si="385"/>
        <v>366102</v>
      </c>
      <c r="GQ242" s="64">
        <f t="shared" si="385"/>
        <v>51793</v>
      </c>
      <c r="GR242" s="64">
        <f t="shared" si="385"/>
        <v>126772</v>
      </c>
      <c r="GS242" s="64">
        <f t="shared" si="385"/>
        <v>52059</v>
      </c>
      <c r="GT242" s="64">
        <f t="shared" si="385"/>
        <v>55805</v>
      </c>
      <c r="GU242" s="64">
        <f t="shared" si="385"/>
        <v>300833</v>
      </c>
      <c r="GV242" s="64">
        <f t="shared" si="385"/>
        <v>337769</v>
      </c>
      <c r="GW242" s="64">
        <f t="shared" si="385"/>
        <v>15619</v>
      </c>
      <c r="GX242" s="64">
        <f t="shared" si="385"/>
        <v>188356</v>
      </c>
      <c r="GY242" s="64">
        <f t="shared" si="385"/>
        <v>464438</v>
      </c>
      <c r="GZ242" s="64">
        <f t="shared" si="385"/>
        <v>599977</v>
      </c>
      <c r="HA242" s="64">
        <f t="shared" si="385"/>
        <v>169255</v>
      </c>
      <c r="HB242" s="64">
        <f t="shared" si="385"/>
        <v>997576</v>
      </c>
      <c r="HC242" s="64">
        <f t="shared" si="385"/>
        <v>10779</v>
      </c>
      <c r="HD242" s="64">
        <f t="shared" si="385"/>
        <v>16127</v>
      </c>
      <c r="HE242" s="64">
        <f t="shared" si="385"/>
        <v>538573</v>
      </c>
      <c r="HF242" s="64">
        <f t="shared" si="385"/>
        <v>955183</v>
      </c>
      <c r="HG242" s="64">
        <f t="shared" si="385"/>
        <v>25</v>
      </c>
      <c r="HH242" s="64">
        <f t="shared" si="385"/>
        <v>714262</v>
      </c>
      <c r="HI242" s="64">
        <f t="shared" si="385"/>
        <v>185400</v>
      </c>
      <c r="HJ242" s="64">
        <f t="shared" si="385"/>
        <v>27956</v>
      </c>
      <c r="HK242" s="64">
        <f t="shared" si="385"/>
        <v>643539</v>
      </c>
      <c r="HL242" s="64">
        <f t="shared" si="385"/>
        <v>84141</v>
      </c>
      <c r="HM242" s="64">
        <f t="shared" si="385"/>
        <v>6200</v>
      </c>
      <c r="HN242" s="64">
        <f t="shared" si="385"/>
        <v>231311</v>
      </c>
      <c r="HO242" s="64">
        <f t="shared" si="385"/>
        <v>39919</v>
      </c>
      <c r="HP242" s="64">
        <f t="shared" si="385"/>
        <v>139867</v>
      </c>
      <c r="HQ242" s="64">
        <f t="shared" si="385"/>
        <v>71710</v>
      </c>
      <c r="HR242" s="64">
        <f t="shared" si="385"/>
        <v>70641</v>
      </c>
      <c r="HS242" s="64">
        <f t="shared" si="385"/>
        <v>111300</v>
      </c>
      <c r="HT242" s="64">
        <f t="shared" si="385"/>
        <v>76046</v>
      </c>
      <c r="HU242" s="64">
        <f t="shared" si="385"/>
        <v>509470</v>
      </c>
      <c r="HV242" s="64">
        <f t="shared" si="385"/>
        <v>127786</v>
      </c>
      <c r="HW242" s="64">
        <f t="shared" si="385"/>
        <v>10262</v>
      </c>
      <c r="HX242" s="64">
        <f t="shared" si="385"/>
        <v>556501</v>
      </c>
      <c r="HY242" s="64">
        <f t="shared" si="385"/>
        <v>192614</v>
      </c>
      <c r="HZ242" s="64">
        <f t="shared" si="385"/>
        <v>22145</v>
      </c>
      <c r="IA242" s="64">
        <f t="shared" si="385"/>
        <v>386282</v>
      </c>
      <c r="IB242" s="64">
        <f t="shared" si="385"/>
        <v>89952</v>
      </c>
      <c r="IC242" s="64">
        <f t="shared" si="385"/>
        <v>401</v>
      </c>
      <c r="ID242" s="64">
        <f t="shared" si="385"/>
        <v>7746</v>
      </c>
      <c r="IE242" s="64">
        <f t="shared" si="385"/>
        <v>48</v>
      </c>
      <c r="IF242" s="64">
        <f t="shared" si="385"/>
        <v>175972</v>
      </c>
      <c r="IG242" s="64">
        <f t="shared" si="385"/>
        <v>25358</v>
      </c>
      <c r="IH242" s="64">
        <f t="shared" si="385"/>
        <v>348724</v>
      </c>
      <c r="II242" s="64">
        <f t="shared" si="385"/>
        <v>34684</v>
      </c>
      <c r="IJ242" s="64">
        <f t="shared" si="385"/>
        <v>27491</v>
      </c>
      <c r="IK242" s="64">
        <f t="shared" si="385"/>
        <v>56174</v>
      </c>
      <c r="IL242" s="64">
        <f t="shared" si="385"/>
        <v>83658</v>
      </c>
      <c r="IM242" s="64">
        <f t="shared" si="385"/>
        <v>49261</v>
      </c>
      <c r="IN242" s="64">
        <f t="shared" si="385"/>
        <v>68515</v>
      </c>
      <c r="IO242" s="64">
        <f t="shared" si="385"/>
        <v>95683</v>
      </c>
      <c r="IP242" s="64">
        <f t="shared" si="385"/>
        <v>48089</v>
      </c>
      <c r="IQ242" s="64">
        <f t="shared" si="385"/>
        <v>186324</v>
      </c>
      <c r="IR242" s="64">
        <f t="shared" si="385"/>
        <v>38484</v>
      </c>
      <c r="IS242" s="64">
        <f t="shared" si="385"/>
        <v>165616</v>
      </c>
      <c r="IT242" s="64">
        <f t="shared" si="385"/>
        <v>18052</v>
      </c>
      <c r="IU242" s="64">
        <f t="shared" si="385"/>
        <v>41696</v>
      </c>
      <c r="IV242" s="64">
        <f t="shared" si="385"/>
        <v>19571</v>
      </c>
      <c r="IW242" s="64">
        <f t="shared" si="385"/>
        <v>60935</v>
      </c>
      <c r="IX242" s="64">
        <f t="shared" ref="IX242:LI242" si="386">IX144</f>
        <v>10873</v>
      </c>
      <c r="IY242" s="64">
        <f t="shared" si="386"/>
        <v>6227</v>
      </c>
      <c r="IZ242" s="64">
        <f t="shared" si="386"/>
        <v>1750351</v>
      </c>
      <c r="JA242" s="64">
        <f t="shared" si="386"/>
        <v>342765</v>
      </c>
      <c r="JB242" s="64">
        <f t="shared" si="386"/>
        <v>376517</v>
      </c>
      <c r="JC242" s="64">
        <f t="shared" si="386"/>
        <v>1613259</v>
      </c>
      <c r="JD242" s="64">
        <f t="shared" si="386"/>
        <v>61058</v>
      </c>
      <c r="JE242" s="64">
        <f t="shared" si="386"/>
        <v>254010</v>
      </c>
      <c r="JF242" s="64">
        <f t="shared" si="386"/>
        <v>210200</v>
      </c>
      <c r="JG242" s="64">
        <f t="shared" si="386"/>
        <v>252568</v>
      </c>
      <c r="JH242" s="64">
        <f t="shared" si="386"/>
        <v>24517</v>
      </c>
      <c r="JI242" s="64">
        <f t="shared" si="386"/>
        <v>905603</v>
      </c>
      <c r="JJ242" s="64">
        <f t="shared" si="386"/>
        <v>514649</v>
      </c>
      <c r="JK242" s="64">
        <f t="shared" si="386"/>
        <v>1816221</v>
      </c>
      <c r="JL242" s="64">
        <f t="shared" si="386"/>
        <v>894935</v>
      </c>
      <c r="JM242" s="64">
        <f t="shared" si="386"/>
        <v>1004759</v>
      </c>
      <c r="JN242" s="64">
        <f t="shared" si="386"/>
        <v>939662</v>
      </c>
      <c r="JO242" s="64">
        <f t="shared" si="386"/>
        <v>579513</v>
      </c>
      <c r="JP242" s="64">
        <f t="shared" si="386"/>
        <v>1066533</v>
      </c>
      <c r="JQ242" s="64">
        <f t="shared" si="386"/>
        <v>1051609</v>
      </c>
      <c r="JR242" s="64">
        <f t="shared" si="386"/>
        <v>1238074</v>
      </c>
      <c r="JS242" s="64">
        <f t="shared" si="386"/>
        <v>752822</v>
      </c>
      <c r="JT242" s="64">
        <f t="shared" si="386"/>
        <v>575435</v>
      </c>
      <c r="JU242" s="64">
        <f t="shared" si="386"/>
        <v>1243160</v>
      </c>
      <c r="JV242" s="64">
        <f t="shared" si="386"/>
        <v>619041</v>
      </c>
      <c r="JW242" s="64">
        <f t="shared" si="386"/>
        <v>3740703</v>
      </c>
      <c r="JX242" s="64">
        <f t="shared" si="386"/>
        <v>6565</v>
      </c>
      <c r="JY242" s="64">
        <f t="shared" si="386"/>
        <v>55094</v>
      </c>
      <c r="JZ242" s="64">
        <f t="shared" si="386"/>
        <v>347</v>
      </c>
      <c r="KA242" s="64">
        <f t="shared" si="386"/>
        <v>618871</v>
      </c>
      <c r="KB242" s="64">
        <f t="shared" si="386"/>
        <v>185087</v>
      </c>
      <c r="KC242" s="64">
        <f t="shared" si="386"/>
        <v>0</v>
      </c>
      <c r="KD242" s="64">
        <f t="shared" si="386"/>
        <v>49051</v>
      </c>
      <c r="KE242" s="64">
        <f t="shared" si="386"/>
        <v>113652</v>
      </c>
      <c r="KF242" s="64">
        <f t="shared" si="386"/>
        <v>602225</v>
      </c>
      <c r="KG242" s="64">
        <f t="shared" si="386"/>
        <v>0</v>
      </c>
      <c r="KH242" s="64">
        <f t="shared" si="386"/>
        <v>180562</v>
      </c>
      <c r="KI242" s="64">
        <f t="shared" si="386"/>
        <v>55817</v>
      </c>
      <c r="KJ242" s="64">
        <f t="shared" si="386"/>
        <v>35558</v>
      </c>
      <c r="KK242" s="64">
        <f t="shared" si="386"/>
        <v>654701</v>
      </c>
      <c r="KL242" s="64">
        <f t="shared" si="386"/>
        <v>22548</v>
      </c>
      <c r="KM242" s="64">
        <f t="shared" si="386"/>
        <v>112198</v>
      </c>
      <c r="KN242" s="64">
        <f t="shared" si="386"/>
        <v>1199641</v>
      </c>
      <c r="KO242" s="64">
        <f t="shared" si="386"/>
        <v>997576</v>
      </c>
      <c r="KP242" s="64">
        <f t="shared" si="386"/>
        <v>147408</v>
      </c>
      <c r="KQ242" s="64">
        <f t="shared" si="386"/>
        <v>126824</v>
      </c>
      <c r="KR242" s="64">
        <f t="shared" si="386"/>
        <v>7764</v>
      </c>
      <c r="KS242" s="64">
        <f t="shared" si="386"/>
        <v>45511</v>
      </c>
      <c r="KT242" s="64">
        <f t="shared" si="386"/>
        <v>191563</v>
      </c>
      <c r="KU242" s="64">
        <f t="shared" si="386"/>
        <v>128910</v>
      </c>
      <c r="KV242" s="64">
        <f t="shared" si="386"/>
        <v>0</v>
      </c>
      <c r="KW242" s="64">
        <f t="shared" si="386"/>
        <v>259900</v>
      </c>
      <c r="KX242" s="64">
        <f t="shared" si="386"/>
        <v>46757</v>
      </c>
      <c r="KY242" s="64">
        <f t="shared" si="386"/>
        <v>277647</v>
      </c>
      <c r="KZ242" s="64">
        <f t="shared" si="386"/>
        <v>5701</v>
      </c>
      <c r="LA242" s="64">
        <f t="shared" si="386"/>
        <v>92051</v>
      </c>
      <c r="LB242" s="64">
        <f t="shared" si="386"/>
        <v>579789</v>
      </c>
      <c r="LC242" s="64">
        <f t="shared" si="386"/>
        <v>210107</v>
      </c>
      <c r="LD242" s="64">
        <f t="shared" si="386"/>
        <v>24161</v>
      </c>
      <c r="LE242" s="64">
        <f t="shared" si="386"/>
        <v>545225</v>
      </c>
      <c r="LF242" s="64">
        <f t="shared" si="386"/>
        <v>23246</v>
      </c>
      <c r="LG242" s="64">
        <f t="shared" si="386"/>
        <v>19267</v>
      </c>
      <c r="LH242" s="64">
        <f t="shared" si="386"/>
        <v>18801</v>
      </c>
      <c r="LI242" s="64">
        <f t="shared" si="386"/>
        <v>0</v>
      </c>
      <c r="LJ242" s="64">
        <f t="shared" ref="LJ242:NU242" si="387">LJ144</f>
        <v>293536</v>
      </c>
      <c r="LK242" s="64">
        <f t="shared" si="387"/>
        <v>119407</v>
      </c>
      <c r="LL242" s="64">
        <f t="shared" si="387"/>
        <v>431606</v>
      </c>
      <c r="LM242" s="64">
        <f t="shared" si="387"/>
        <v>195411</v>
      </c>
      <c r="LN242" s="64">
        <f t="shared" si="387"/>
        <v>37057</v>
      </c>
      <c r="LO242" s="64">
        <f t="shared" si="387"/>
        <v>15492</v>
      </c>
      <c r="LP242" s="64">
        <f t="shared" si="387"/>
        <v>1915304</v>
      </c>
      <c r="LQ242" s="64">
        <f t="shared" si="387"/>
        <v>214259</v>
      </c>
      <c r="LR242" s="64">
        <f t="shared" si="387"/>
        <v>192511</v>
      </c>
      <c r="LS242" s="64">
        <f t="shared" si="387"/>
        <v>11467</v>
      </c>
      <c r="LT242" s="64">
        <f t="shared" si="387"/>
        <v>61460</v>
      </c>
      <c r="LU242" s="64">
        <f t="shared" si="387"/>
        <v>234340</v>
      </c>
      <c r="LV242" s="64">
        <f t="shared" si="387"/>
        <v>42357</v>
      </c>
      <c r="LW242" s="64">
        <f t="shared" si="387"/>
        <v>90847</v>
      </c>
      <c r="LX242" s="64">
        <f t="shared" si="387"/>
        <v>37066</v>
      </c>
      <c r="LY242" s="64">
        <f t="shared" si="387"/>
        <v>22842</v>
      </c>
      <c r="LZ242" s="64">
        <f t="shared" si="387"/>
        <v>2232156</v>
      </c>
      <c r="MA242" s="64">
        <f t="shared" si="387"/>
        <v>18455</v>
      </c>
      <c r="MB242" s="64">
        <f t="shared" si="387"/>
        <v>925</v>
      </c>
      <c r="MC242" s="64">
        <f t="shared" si="387"/>
        <v>6939</v>
      </c>
      <c r="MD242" s="64">
        <f t="shared" si="387"/>
        <v>0</v>
      </c>
      <c r="ME242" s="64">
        <f t="shared" si="387"/>
        <v>5285</v>
      </c>
      <c r="MF242" s="64">
        <f t="shared" si="387"/>
        <v>200</v>
      </c>
      <c r="MG242" s="64">
        <f t="shared" si="387"/>
        <v>182240</v>
      </c>
      <c r="MH242" s="64">
        <f t="shared" si="387"/>
        <v>122</v>
      </c>
      <c r="MI242" s="64">
        <f t="shared" si="387"/>
        <v>507</v>
      </c>
      <c r="MJ242" s="64">
        <f t="shared" si="387"/>
        <v>4806</v>
      </c>
      <c r="MK242" s="64">
        <f t="shared" si="387"/>
        <v>11811</v>
      </c>
      <c r="ML242" s="64">
        <f t="shared" si="387"/>
        <v>16784</v>
      </c>
      <c r="MM242" s="64">
        <f t="shared" si="387"/>
        <v>171210</v>
      </c>
      <c r="MN242" s="64">
        <f t="shared" si="387"/>
        <v>472061</v>
      </c>
      <c r="MO242" s="64">
        <f t="shared" si="387"/>
        <v>16572</v>
      </c>
      <c r="MP242" s="64">
        <f t="shared" si="387"/>
        <v>126135</v>
      </c>
      <c r="MQ242" s="64">
        <f t="shared" si="387"/>
        <v>46099</v>
      </c>
      <c r="MR242" s="64">
        <f t="shared" si="387"/>
        <v>233968</v>
      </c>
      <c r="MS242" s="64">
        <f t="shared" si="387"/>
        <v>376303</v>
      </c>
      <c r="MT242" s="64">
        <f t="shared" si="387"/>
        <v>498701</v>
      </c>
      <c r="MU242" s="64">
        <f t="shared" si="387"/>
        <v>30683</v>
      </c>
      <c r="MV242" s="64">
        <f t="shared" si="387"/>
        <v>178249</v>
      </c>
      <c r="MW242" s="64">
        <f t="shared" si="387"/>
        <v>0</v>
      </c>
      <c r="MX242" s="64">
        <f t="shared" si="387"/>
        <v>45775</v>
      </c>
      <c r="MY242" s="64">
        <f t="shared" si="387"/>
        <v>633526</v>
      </c>
      <c r="MZ242" s="64">
        <f t="shared" si="387"/>
        <v>704437</v>
      </c>
      <c r="NA242" s="64">
        <f t="shared" si="387"/>
        <v>99362</v>
      </c>
      <c r="NB242" s="64">
        <f t="shared" si="387"/>
        <v>62433</v>
      </c>
      <c r="NC242" s="64">
        <f t="shared" si="387"/>
        <v>3780</v>
      </c>
      <c r="ND242" s="64">
        <f t="shared" si="387"/>
        <v>98951</v>
      </c>
      <c r="NE242" s="64">
        <f t="shared" si="387"/>
        <v>241725</v>
      </c>
      <c r="NF242" s="64">
        <f t="shared" si="387"/>
        <v>162396</v>
      </c>
      <c r="NG242" s="64">
        <f t="shared" si="387"/>
        <v>71993</v>
      </c>
      <c r="NH242" s="64">
        <f t="shared" si="387"/>
        <v>396800</v>
      </c>
      <c r="NI242" s="64">
        <f t="shared" si="387"/>
        <v>76301</v>
      </c>
      <c r="NJ242" s="64">
        <f t="shared" si="387"/>
        <v>138390</v>
      </c>
      <c r="NK242" s="64">
        <f t="shared" si="387"/>
        <v>67657</v>
      </c>
      <c r="NL242" s="64">
        <f t="shared" si="387"/>
        <v>153289</v>
      </c>
      <c r="NM242" s="64">
        <f t="shared" si="387"/>
        <v>633520</v>
      </c>
      <c r="NN242" s="64">
        <f t="shared" si="387"/>
        <v>138490</v>
      </c>
      <c r="NO242" s="64">
        <f t="shared" si="387"/>
        <v>0</v>
      </c>
      <c r="NP242" s="64">
        <f t="shared" si="387"/>
        <v>23444</v>
      </c>
      <c r="NQ242" s="64">
        <f t="shared" si="387"/>
        <v>12916</v>
      </c>
      <c r="NR242" s="64">
        <f t="shared" si="387"/>
        <v>72414</v>
      </c>
      <c r="NS242" s="64">
        <f t="shared" si="387"/>
        <v>259289</v>
      </c>
      <c r="NT242" s="64">
        <f t="shared" si="387"/>
        <v>4149</v>
      </c>
      <c r="NU242" s="64">
        <f t="shared" si="387"/>
        <v>443591</v>
      </c>
      <c r="NV242" s="64">
        <f t="shared" ref="NV242:OU242" si="388">NV144</f>
        <v>144026</v>
      </c>
      <c r="NW242" s="64">
        <f t="shared" si="388"/>
        <v>847487</v>
      </c>
      <c r="NX242" s="64">
        <f t="shared" si="388"/>
        <v>1581086</v>
      </c>
      <c r="NY242" s="64">
        <f t="shared" si="388"/>
        <v>179657</v>
      </c>
      <c r="NZ242" s="64">
        <f t="shared" si="388"/>
        <v>299728</v>
      </c>
      <c r="OA242" s="64">
        <f t="shared" si="388"/>
        <v>375374</v>
      </c>
      <c r="OB242" s="64">
        <f t="shared" si="388"/>
        <v>1813418</v>
      </c>
      <c r="OC242" s="64">
        <f t="shared" si="388"/>
        <v>322146</v>
      </c>
      <c r="OD242" s="64">
        <f t="shared" si="388"/>
        <v>313</v>
      </c>
      <c r="OE242" s="64">
        <f t="shared" si="388"/>
        <v>8427</v>
      </c>
      <c r="OF242" s="64">
        <f t="shared" si="388"/>
        <v>1204502</v>
      </c>
      <c r="OG242" s="64">
        <f t="shared" si="388"/>
        <v>108645</v>
      </c>
      <c r="OH242" s="64">
        <f t="shared" si="388"/>
        <v>12229</v>
      </c>
      <c r="OI242" s="64">
        <f t="shared" si="388"/>
        <v>270576</v>
      </c>
      <c r="OJ242" s="64">
        <f t="shared" si="388"/>
        <v>33682</v>
      </c>
      <c r="OK242" s="64">
        <f t="shared" si="388"/>
        <v>424176</v>
      </c>
      <c r="OL242" s="64">
        <f t="shared" si="388"/>
        <v>103697</v>
      </c>
      <c r="OM242" s="64">
        <f t="shared" si="388"/>
        <v>128455</v>
      </c>
      <c r="ON242" s="64">
        <f t="shared" si="388"/>
        <v>250</v>
      </c>
      <c r="OO242" s="64">
        <f t="shared" si="388"/>
        <v>3376872</v>
      </c>
      <c r="OP242" s="64">
        <f t="shared" si="388"/>
        <v>306818</v>
      </c>
      <c r="OQ242" s="64">
        <f t="shared" si="388"/>
        <v>1252338</v>
      </c>
      <c r="OR242" s="64">
        <f t="shared" si="388"/>
        <v>119503</v>
      </c>
      <c r="OS242" s="64">
        <f t="shared" si="388"/>
        <v>113339</v>
      </c>
      <c r="OT242" s="64">
        <f t="shared" si="388"/>
        <v>210682</v>
      </c>
      <c r="OU242" s="64">
        <f t="shared" si="388"/>
        <v>403</v>
      </c>
      <c r="OW242" s="150">
        <f t="shared" si="272"/>
        <v>159820444</v>
      </c>
      <c r="OX242" s="6">
        <f t="shared" si="318"/>
        <v>801.84855128816196</v>
      </c>
      <c r="OY242" s="153"/>
      <c r="OZ242" s="6"/>
    </row>
    <row r="243" spans="1:416">
      <c r="A243" s="13" t="s">
        <v>1320</v>
      </c>
      <c r="B243" s="64">
        <f t="shared" ref="B243:BM243" si="389">B242/B9</f>
        <v>1574</v>
      </c>
      <c r="C243" s="64">
        <f t="shared" si="389"/>
        <v>135.80574555403558</v>
      </c>
      <c r="D243" s="64">
        <f t="shared" si="389"/>
        <v>1916.4521739130435</v>
      </c>
      <c r="E243" s="64">
        <f t="shared" si="389"/>
        <v>222.0455882352941</v>
      </c>
      <c r="F243" s="64">
        <f t="shared" si="389"/>
        <v>1768.5677290836654</v>
      </c>
      <c r="G243" s="64">
        <f t="shared" si="389"/>
        <v>121.68030447193149</v>
      </c>
      <c r="H243" s="64">
        <f t="shared" si="389"/>
        <v>400.92786885245903</v>
      </c>
      <c r="I243" s="64">
        <f t="shared" si="389"/>
        <v>154.13740458015266</v>
      </c>
      <c r="J243" s="64">
        <f t="shared" si="389"/>
        <v>351.20382165605093</v>
      </c>
      <c r="K243" s="64">
        <f t="shared" si="389"/>
        <v>34.594444444444441</v>
      </c>
      <c r="L243" s="64">
        <f t="shared" si="389"/>
        <v>170.11388888888888</v>
      </c>
      <c r="M243" s="64">
        <f t="shared" si="389"/>
        <v>413.79865771812081</v>
      </c>
      <c r="N243" s="64">
        <f t="shared" si="389"/>
        <v>1033.3599999999999</v>
      </c>
      <c r="O243" s="64">
        <f t="shared" si="389"/>
        <v>0</v>
      </c>
      <c r="P243" s="64">
        <f t="shared" si="389"/>
        <v>0</v>
      </c>
      <c r="Q243" s="64">
        <f t="shared" si="389"/>
        <v>68.983193277310917</v>
      </c>
      <c r="R243" s="64">
        <f t="shared" si="389"/>
        <v>538.76656151419559</v>
      </c>
      <c r="S243" s="64">
        <f t="shared" si="389"/>
        <v>23.336774193548386</v>
      </c>
      <c r="T243" s="64">
        <f t="shared" si="389"/>
        <v>317.64876033057851</v>
      </c>
      <c r="U243" s="64">
        <f t="shared" si="389"/>
        <v>144.60326086956522</v>
      </c>
      <c r="V243" s="64">
        <f t="shared" si="389"/>
        <v>149.02826855123675</v>
      </c>
      <c r="W243" s="64">
        <f t="shared" si="389"/>
        <v>251.55648535564853</v>
      </c>
      <c r="X243" s="64">
        <f t="shared" si="389"/>
        <v>141.97014925373134</v>
      </c>
      <c r="Y243" s="64">
        <f t="shared" si="389"/>
        <v>172.75</v>
      </c>
      <c r="Z243" s="64">
        <f t="shared" si="389"/>
        <v>188.09418837675349</v>
      </c>
      <c r="AA243" s="64">
        <f t="shared" si="389"/>
        <v>174.13238770685578</v>
      </c>
      <c r="AB243" s="64">
        <f t="shared" si="389"/>
        <v>89.613686534216342</v>
      </c>
      <c r="AC243" s="64">
        <f t="shared" si="389"/>
        <v>85.002564102564108</v>
      </c>
      <c r="AD243" s="64">
        <f t="shared" si="389"/>
        <v>579.4846438684383</v>
      </c>
      <c r="AE243" s="64">
        <f t="shared" si="389"/>
        <v>19.807996485061512</v>
      </c>
      <c r="AF243" s="64">
        <f t="shared" si="389"/>
        <v>578.19409282700417</v>
      </c>
      <c r="AG243" s="64">
        <f t="shared" si="389"/>
        <v>1372.3371943371944</v>
      </c>
      <c r="AH243" s="64">
        <f t="shared" si="389"/>
        <v>1239.4367346938775</v>
      </c>
      <c r="AI243" s="64">
        <f t="shared" si="389"/>
        <v>1702.9817444219068</v>
      </c>
      <c r="AJ243" s="64">
        <f t="shared" si="389"/>
        <v>1709.0781893004116</v>
      </c>
      <c r="AK243" s="64">
        <f t="shared" si="389"/>
        <v>1827.9333333333334</v>
      </c>
      <c r="AL243" s="64">
        <f t="shared" si="389"/>
        <v>1427.9749608763693</v>
      </c>
      <c r="AM243" s="64">
        <f t="shared" si="389"/>
        <v>1306.2532467532467</v>
      </c>
      <c r="AN243" s="64">
        <f t="shared" si="389"/>
        <v>2738.6955445544554</v>
      </c>
      <c r="AO243" s="64">
        <f t="shared" si="389"/>
        <v>933.34518828451883</v>
      </c>
      <c r="AP243" s="64">
        <f t="shared" si="389"/>
        <v>1141.6823770491803</v>
      </c>
      <c r="AQ243" s="64">
        <f t="shared" si="389"/>
        <v>2042.9620060790273</v>
      </c>
      <c r="AR243" s="64">
        <f t="shared" si="389"/>
        <v>1683.5934664246824</v>
      </c>
      <c r="AS243" s="64">
        <f t="shared" si="389"/>
        <v>1659.3447537473232</v>
      </c>
      <c r="AT243" s="64">
        <f t="shared" si="389"/>
        <v>1616.1241379310345</v>
      </c>
      <c r="AU243" s="64">
        <f t="shared" si="389"/>
        <v>1875.730072463768</v>
      </c>
      <c r="AV243" s="64">
        <f t="shared" si="389"/>
        <v>928.1735357917571</v>
      </c>
      <c r="AW243" s="64">
        <f t="shared" si="389"/>
        <v>1560.6489361702127</v>
      </c>
      <c r="AX243" s="64">
        <f t="shared" si="389"/>
        <v>1823.9954441913439</v>
      </c>
      <c r="AY243" s="64">
        <f t="shared" si="389"/>
        <v>2490.6192893401017</v>
      </c>
      <c r="AZ243" s="64">
        <f t="shared" si="389"/>
        <v>1188.3468137254902</v>
      </c>
      <c r="BA243" s="64">
        <f t="shared" si="389"/>
        <v>2325.4979865771811</v>
      </c>
      <c r="BB243" s="64">
        <f t="shared" si="389"/>
        <v>233.73076923076923</v>
      </c>
      <c r="BC243" s="64">
        <f t="shared" si="389"/>
        <v>228.84297520661158</v>
      </c>
      <c r="BD243" s="64">
        <f t="shared" si="389"/>
        <v>127.44467213114754</v>
      </c>
      <c r="BE243" s="64">
        <f t="shared" si="389"/>
        <v>198.19784172661869</v>
      </c>
      <c r="BF243" s="64">
        <f t="shared" si="389"/>
        <v>144.3974082073434</v>
      </c>
      <c r="BG243" s="64">
        <f t="shared" si="389"/>
        <v>165.95136778115503</v>
      </c>
      <c r="BH243" s="64">
        <f t="shared" si="389"/>
        <v>301.72580645161293</v>
      </c>
      <c r="BI243" s="64">
        <f t="shared" si="389"/>
        <v>1718.4952380952382</v>
      </c>
      <c r="BJ243" s="64">
        <f t="shared" si="389"/>
        <v>228.5756771109931</v>
      </c>
      <c r="BK243" s="64">
        <f t="shared" si="389"/>
        <v>7.760319573901465</v>
      </c>
      <c r="BL243" s="64">
        <f t="shared" si="389"/>
        <v>1.1592920353982301</v>
      </c>
      <c r="BM243" s="64">
        <f t="shared" si="389"/>
        <v>2586.3970588235293</v>
      </c>
      <c r="BN243" s="64">
        <f t="shared" ref="BN243:DY243" si="390">BN242/BN9</f>
        <v>856.85338345864659</v>
      </c>
      <c r="BO243" s="64">
        <f t="shared" si="390"/>
        <v>1922.7497034400949</v>
      </c>
      <c r="BP243" s="64">
        <f t="shared" si="390"/>
        <v>7592.2663755458516</v>
      </c>
      <c r="BQ243" s="64">
        <f t="shared" si="390"/>
        <v>4816.5331325301204</v>
      </c>
      <c r="BR243" s="64">
        <f t="shared" si="390"/>
        <v>3410.1705202312137</v>
      </c>
      <c r="BS243" s="64">
        <f t="shared" si="390"/>
        <v>4024.9405940594061</v>
      </c>
      <c r="BT243" s="64">
        <f t="shared" si="390"/>
        <v>13064.7109375</v>
      </c>
      <c r="BU243" s="64">
        <f t="shared" si="390"/>
        <v>6408.3106267029971</v>
      </c>
      <c r="BV243" s="64">
        <f t="shared" si="390"/>
        <v>6657.4835526315792</v>
      </c>
      <c r="BW243" s="64">
        <f t="shared" si="390"/>
        <v>4574.9219219219221</v>
      </c>
      <c r="BX243" s="64">
        <f t="shared" si="390"/>
        <v>14094.28</v>
      </c>
      <c r="BY243" s="64">
        <f t="shared" si="390"/>
        <v>8144.4466019417478</v>
      </c>
      <c r="BZ243" s="64">
        <f t="shared" si="390"/>
        <v>4747.4114832535888</v>
      </c>
      <c r="CA243" s="64">
        <f t="shared" si="390"/>
        <v>15692.996587030717</v>
      </c>
      <c r="CB243" s="64">
        <f t="shared" si="390"/>
        <v>1127.7631578947369</v>
      </c>
      <c r="CC243" s="64">
        <f t="shared" si="390"/>
        <v>4601.9012345679012</v>
      </c>
      <c r="CD243" s="64">
        <f t="shared" si="390"/>
        <v>70.873786407766985</v>
      </c>
      <c r="CE243" s="64">
        <f t="shared" si="390"/>
        <v>1497.3406326034062</v>
      </c>
      <c r="CF243" s="64">
        <f t="shared" si="390"/>
        <v>231.50561797752809</v>
      </c>
      <c r="CG243" s="64">
        <f t="shared" si="390"/>
        <v>2859.1666666666665</v>
      </c>
      <c r="CH243" s="64">
        <f t="shared" si="390"/>
        <v>1267.0923450789794</v>
      </c>
      <c r="CI243" s="64">
        <f t="shared" si="390"/>
        <v>988.20719738276989</v>
      </c>
      <c r="CJ243" s="64">
        <f t="shared" si="390"/>
        <v>1160.5099715099716</v>
      </c>
      <c r="CK243" s="64">
        <f t="shared" si="390"/>
        <v>1269.6131756756756</v>
      </c>
      <c r="CL243" s="64">
        <f t="shared" si="390"/>
        <v>1563.1991341991343</v>
      </c>
      <c r="CM243" s="64">
        <f t="shared" si="390"/>
        <v>1632.7586206896551</v>
      </c>
      <c r="CN243" s="64">
        <f t="shared" si="390"/>
        <v>1042.7056074766356</v>
      </c>
      <c r="CO243" s="64">
        <f t="shared" si="390"/>
        <v>2172.1566265060242</v>
      </c>
      <c r="CP243" s="64">
        <f t="shared" si="390"/>
        <v>1514.2416812609456</v>
      </c>
      <c r="CQ243" s="64">
        <f t="shared" si="390"/>
        <v>1621.2918032786886</v>
      </c>
      <c r="CR243" s="64">
        <f t="shared" si="390"/>
        <v>1657.7837037037036</v>
      </c>
      <c r="CS243" s="64">
        <f t="shared" si="390"/>
        <v>975.89403292181066</v>
      </c>
      <c r="CT243" s="64">
        <f t="shared" si="390"/>
        <v>1507.8646723646723</v>
      </c>
      <c r="CU243" s="64">
        <f t="shared" si="390"/>
        <v>1066.3721854304636</v>
      </c>
      <c r="CV243" s="64">
        <f t="shared" si="390"/>
        <v>946.31949685534596</v>
      </c>
      <c r="CW243" s="64">
        <f t="shared" si="390"/>
        <v>2429.8793456032718</v>
      </c>
      <c r="CX243" s="64">
        <f t="shared" si="390"/>
        <v>1962.5575221238937</v>
      </c>
      <c r="CY243" s="64">
        <f t="shared" si="390"/>
        <v>968.05992509363296</v>
      </c>
      <c r="CZ243" s="64">
        <f t="shared" si="390"/>
        <v>626.34846029173423</v>
      </c>
      <c r="DA243" s="64">
        <f t="shared" si="390"/>
        <v>1313.3540740740741</v>
      </c>
      <c r="DB243" s="64">
        <f t="shared" si="390"/>
        <v>1350.4150141643061</v>
      </c>
      <c r="DC243" s="64">
        <f t="shared" si="390"/>
        <v>909.02713178294573</v>
      </c>
      <c r="DD243" s="64">
        <f t="shared" si="390"/>
        <v>614.42245989304809</v>
      </c>
      <c r="DE243" s="64">
        <f t="shared" si="390"/>
        <v>203.7645438898451</v>
      </c>
      <c r="DF243" s="64">
        <f t="shared" si="390"/>
        <v>718.75409836065569</v>
      </c>
      <c r="DG243" s="64">
        <f t="shared" si="390"/>
        <v>146.97752808988764</v>
      </c>
      <c r="DH243" s="64">
        <f t="shared" si="390"/>
        <v>124.27354260089686</v>
      </c>
      <c r="DI243" s="64">
        <f t="shared" si="390"/>
        <v>968.6</v>
      </c>
      <c r="DJ243" s="64">
        <f t="shared" si="390"/>
        <v>194.14215686274511</v>
      </c>
      <c r="DK243" s="64">
        <f t="shared" si="390"/>
        <v>1094.9444444444443</v>
      </c>
      <c r="DL243" s="64">
        <f t="shared" si="390"/>
        <v>31.724832214765101</v>
      </c>
      <c r="DM243" s="64">
        <f t="shared" si="390"/>
        <v>1467.5596707818929</v>
      </c>
      <c r="DN243" s="64">
        <f t="shared" si="390"/>
        <v>180.1182108626198</v>
      </c>
      <c r="DO243" s="64">
        <f t="shared" si="390"/>
        <v>88.788461538461533</v>
      </c>
      <c r="DP243" s="64">
        <f t="shared" si="390"/>
        <v>962.45940959409597</v>
      </c>
      <c r="DQ243" s="64">
        <f t="shared" si="390"/>
        <v>0</v>
      </c>
      <c r="DR243" s="64">
        <f t="shared" si="390"/>
        <v>683.39325842696633</v>
      </c>
      <c r="DS243" s="64">
        <f t="shared" si="390"/>
        <v>428.7659574468085</v>
      </c>
      <c r="DT243" s="64">
        <f t="shared" si="390"/>
        <v>98.741134751773046</v>
      </c>
      <c r="DU243" s="64">
        <f t="shared" si="390"/>
        <v>1536.6018099547512</v>
      </c>
      <c r="DV243" s="64">
        <f t="shared" si="390"/>
        <v>867.75757575757575</v>
      </c>
      <c r="DW243" s="64">
        <f t="shared" si="390"/>
        <v>62.419161676646709</v>
      </c>
      <c r="DX243" s="64">
        <f t="shared" si="390"/>
        <v>1192.2312925170068</v>
      </c>
      <c r="DY243" s="64">
        <f t="shared" si="390"/>
        <v>244.40754716981132</v>
      </c>
      <c r="DZ243" s="64">
        <f t="shared" ref="DZ243:GK243" si="391">DZ242/DZ9</f>
        <v>1443.5981432360743</v>
      </c>
      <c r="EA243" s="64">
        <f t="shared" si="391"/>
        <v>20.176363636363636</v>
      </c>
      <c r="EB243" s="64">
        <f t="shared" si="391"/>
        <v>1865.6428571428571</v>
      </c>
      <c r="EC243" s="64">
        <f t="shared" si="391"/>
        <v>386.90140845070425</v>
      </c>
      <c r="ED243" s="64">
        <f t="shared" si="391"/>
        <v>255.72549019607843</v>
      </c>
      <c r="EE243" s="64">
        <f t="shared" si="391"/>
        <v>478.33249370277076</v>
      </c>
      <c r="EF243" s="64">
        <f t="shared" si="391"/>
        <v>730.12690355329948</v>
      </c>
      <c r="EG243" s="64">
        <f t="shared" si="391"/>
        <v>416.73333333333335</v>
      </c>
      <c r="EH243" s="64">
        <f t="shared" si="391"/>
        <v>51.954773869346731</v>
      </c>
      <c r="EI243" s="64">
        <f t="shared" si="391"/>
        <v>501.18119266055044</v>
      </c>
      <c r="EJ243" s="64">
        <f t="shared" si="391"/>
        <v>69.583333333333329</v>
      </c>
      <c r="EK243" s="64">
        <f t="shared" si="391"/>
        <v>340.14743589743591</v>
      </c>
      <c r="EL243" s="64">
        <f t="shared" si="391"/>
        <v>594.05645161290317</v>
      </c>
      <c r="EM243" s="64">
        <f t="shared" si="391"/>
        <v>128.31636363636363</v>
      </c>
      <c r="EN243" s="64">
        <f t="shared" si="391"/>
        <v>319.531914893617</v>
      </c>
      <c r="EO243" s="64">
        <f t="shared" si="391"/>
        <v>355.23660714285717</v>
      </c>
      <c r="EP243" s="64">
        <f t="shared" si="391"/>
        <v>88.065527065527064</v>
      </c>
      <c r="EQ243" s="64">
        <f t="shared" si="391"/>
        <v>149.78504672897196</v>
      </c>
      <c r="ER243" s="64">
        <f t="shared" si="391"/>
        <v>156.01156069364163</v>
      </c>
      <c r="ES243" s="64">
        <f t="shared" si="391"/>
        <v>251.91970802919707</v>
      </c>
      <c r="ET243" s="64">
        <f t="shared" si="391"/>
        <v>476.78183962264148</v>
      </c>
      <c r="EU243" s="64">
        <f t="shared" si="391"/>
        <v>0</v>
      </c>
      <c r="EV243" s="64">
        <f t="shared" si="391"/>
        <v>776.30612244897964</v>
      </c>
      <c r="EW243" s="64">
        <f t="shared" si="391"/>
        <v>264.13397129186603</v>
      </c>
      <c r="EX243" s="64">
        <f t="shared" si="391"/>
        <v>364.59668508287291</v>
      </c>
      <c r="EY243" s="64">
        <f t="shared" si="391"/>
        <v>110.71710526315789</v>
      </c>
      <c r="EZ243" s="64">
        <f t="shared" si="391"/>
        <v>347.92708333333331</v>
      </c>
      <c r="FA243" s="64">
        <f t="shared" si="391"/>
        <v>317.71057513914656</v>
      </c>
      <c r="FB243" s="64">
        <f t="shared" si="391"/>
        <v>2317.8442211055276</v>
      </c>
      <c r="FC243" s="64">
        <f t="shared" si="391"/>
        <v>213.41011235955057</v>
      </c>
      <c r="FD243" s="64">
        <f t="shared" si="391"/>
        <v>355.34224598930479</v>
      </c>
      <c r="FE243" s="64">
        <f t="shared" si="391"/>
        <v>249.06645569620252</v>
      </c>
      <c r="FF243" s="64">
        <f t="shared" si="391"/>
        <v>11.031404958677687</v>
      </c>
      <c r="FG243" s="64">
        <f t="shared" si="391"/>
        <v>122.82456140350877</v>
      </c>
      <c r="FH243" s="64">
        <f t="shared" si="391"/>
        <v>224.28571428571428</v>
      </c>
      <c r="FI243" s="64">
        <f t="shared" si="391"/>
        <v>99.410319410319417</v>
      </c>
      <c r="FJ243" s="64">
        <f t="shared" si="391"/>
        <v>286.99166666666667</v>
      </c>
      <c r="FK243" s="64">
        <f t="shared" si="391"/>
        <v>285.63448275862066</v>
      </c>
      <c r="FL243" s="64">
        <f t="shared" si="391"/>
        <v>68.91935483870968</v>
      </c>
      <c r="FM243" s="64">
        <f t="shared" si="391"/>
        <v>14.885071090047393</v>
      </c>
      <c r="FN243" s="64">
        <f t="shared" si="391"/>
        <v>76.934010152284259</v>
      </c>
      <c r="FO243" s="64">
        <f t="shared" si="391"/>
        <v>189.82988298829883</v>
      </c>
      <c r="FP243" s="64">
        <f t="shared" si="391"/>
        <v>2506.3025210084033</v>
      </c>
      <c r="FQ243" s="64">
        <f t="shared" si="391"/>
        <v>213.76923076923077</v>
      </c>
      <c r="FR243" s="64">
        <f t="shared" si="391"/>
        <v>68.829670329670336</v>
      </c>
      <c r="FS243" s="64">
        <f t="shared" si="391"/>
        <v>399.05633802816902</v>
      </c>
      <c r="FT243" s="64">
        <f t="shared" si="391"/>
        <v>433.31051752921536</v>
      </c>
      <c r="FU243" s="64">
        <f t="shared" si="391"/>
        <v>40.813559322033896</v>
      </c>
      <c r="FV243" s="64">
        <f t="shared" si="391"/>
        <v>360.95063931013976</v>
      </c>
      <c r="FW243" s="64">
        <f t="shared" si="391"/>
        <v>496.27760736196319</v>
      </c>
      <c r="FX243" s="64">
        <f t="shared" si="391"/>
        <v>129.73843058350101</v>
      </c>
      <c r="FY243" s="64">
        <f t="shared" si="391"/>
        <v>222.65159574468086</v>
      </c>
      <c r="FZ243" s="64">
        <f t="shared" si="391"/>
        <v>10575.716981132075</v>
      </c>
      <c r="GA243" s="64">
        <f t="shared" si="391"/>
        <v>181.96875</v>
      </c>
      <c r="GB243" s="64">
        <f t="shared" si="391"/>
        <v>159.02416918429003</v>
      </c>
      <c r="GC243" s="64">
        <f t="shared" si="391"/>
        <v>138.47902097902099</v>
      </c>
      <c r="GD243" s="64">
        <f t="shared" si="391"/>
        <v>347.6409185803758</v>
      </c>
      <c r="GE243" s="64">
        <f t="shared" si="391"/>
        <v>839.30379746835445</v>
      </c>
      <c r="GF243" s="64">
        <f t="shared" si="391"/>
        <v>1361.5739436619717</v>
      </c>
      <c r="GG243" s="64">
        <f t="shared" si="391"/>
        <v>92.0421686746988</v>
      </c>
      <c r="GH243" s="64">
        <f t="shared" si="391"/>
        <v>1339.1865443425077</v>
      </c>
      <c r="GI243" s="64">
        <f t="shared" si="391"/>
        <v>880.29411764705878</v>
      </c>
      <c r="GJ243" s="64">
        <f t="shared" si="391"/>
        <v>453.1</v>
      </c>
      <c r="GK243" s="64">
        <f t="shared" si="391"/>
        <v>541.23943661971828</v>
      </c>
      <c r="GL243" s="64">
        <f t="shared" ref="GL243:IW243" si="392">GL242/GL9</f>
        <v>585.68051948051948</v>
      </c>
      <c r="GM243" s="64">
        <f t="shared" si="392"/>
        <v>1.5107604017216643</v>
      </c>
      <c r="GN243" s="64">
        <f t="shared" si="392"/>
        <v>339.20689655172413</v>
      </c>
      <c r="GO243" s="64">
        <f t="shared" si="392"/>
        <v>3922.6626506024095</v>
      </c>
      <c r="GP243" s="64">
        <f t="shared" si="392"/>
        <v>2331.8598726114651</v>
      </c>
      <c r="GQ243" s="64">
        <f t="shared" si="392"/>
        <v>176.76791808873719</v>
      </c>
      <c r="GR243" s="64">
        <f t="shared" si="392"/>
        <v>640.26262626262621</v>
      </c>
      <c r="GS243" s="64">
        <f t="shared" si="392"/>
        <v>477.60550458715596</v>
      </c>
      <c r="GT243" s="64">
        <f t="shared" si="392"/>
        <v>114.35450819672131</v>
      </c>
      <c r="GU243" s="64">
        <f t="shared" si="392"/>
        <v>586.4191033138402</v>
      </c>
      <c r="GV243" s="64">
        <f t="shared" si="392"/>
        <v>191.69636776390465</v>
      </c>
      <c r="GW243" s="64">
        <f t="shared" si="392"/>
        <v>219.98591549295776</v>
      </c>
      <c r="GX243" s="64">
        <f t="shared" si="392"/>
        <v>397.37552742616032</v>
      </c>
      <c r="GY243" s="64">
        <f t="shared" si="392"/>
        <v>845.97085610200361</v>
      </c>
      <c r="GZ243" s="64">
        <f t="shared" si="392"/>
        <v>851.0312056737589</v>
      </c>
      <c r="HA243" s="64">
        <f t="shared" si="392"/>
        <v>180.25026624068158</v>
      </c>
      <c r="HB243" s="64">
        <f t="shared" si="392"/>
        <v>4534.4363636363632</v>
      </c>
      <c r="HC243" s="64">
        <f t="shared" si="392"/>
        <v>195.98181818181817</v>
      </c>
      <c r="HD243" s="64">
        <f t="shared" si="392"/>
        <v>113.57042253521126</v>
      </c>
      <c r="HE243" s="64">
        <f t="shared" si="392"/>
        <v>757.48663853727146</v>
      </c>
      <c r="HF243" s="64">
        <f t="shared" si="392"/>
        <v>1232.4941935483871</v>
      </c>
      <c r="HG243" s="64">
        <f t="shared" si="392"/>
        <v>8.771929824561403E-2</v>
      </c>
      <c r="HH243" s="64">
        <f t="shared" si="392"/>
        <v>1178.6501650165017</v>
      </c>
      <c r="HI243" s="64">
        <f t="shared" si="392"/>
        <v>516.4345403899722</v>
      </c>
      <c r="HJ243" s="64">
        <f t="shared" si="392"/>
        <v>116.97071129707113</v>
      </c>
      <c r="HK243" s="64">
        <f t="shared" si="392"/>
        <v>1259.3718199608611</v>
      </c>
      <c r="HL243" s="64">
        <f t="shared" si="392"/>
        <v>339.27822580645159</v>
      </c>
      <c r="HM243" s="64">
        <f t="shared" si="392"/>
        <v>30.097087378640776</v>
      </c>
      <c r="HN243" s="64">
        <f t="shared" si="392"/>
        <v>520.97072072072069</v>
      </c>
      <c r="HO243" s="64">
        <f t="shared" si="392"/>
        <v>50.658629441624363</v>
      </c>
      <c r="HP243" s="64">
        <f t="shared" si="392"/>
        <v>237.86904761904762</v>
      </c>
      <c r="HQ243" s="64">
        <f t="shared" si="392"/>
        <v>149.0852390852391</v>
      </c>
      <c r="HR243" s="64">
        <f t="shared" si="392"/>
        <v>523.26666666666665</v>
      </c>
      <c r="HS243" s="64">
        <f t="shared" si="392"/>
        <v>291.36125654450262</v>
      </c>
      <c r="HT243" s="64">
        <f t="shared" si="392"/>
        <v>130.88812392426851</v>
      </c>
      <c r="HU243" s="64">
        <f t="shared" si="392"/>
        <v>1319.8704663212436</v>
      </c>
      <c r="HV243" s="64">
        <f t="shared" si="392"/>
        <v>409.57051282051282</v>
      </c>
      <c r="HW243" s="64">
        <f t="shared" si="392"/>
        <v>68.872483221476514</v>
      </c>
      <c r="HX243" s="64">
        <f t="shared" si="392"/>
        <v>803.03174603174602</v>
      </c>
      <c r="HY243" s="64">
        <f t="shared" si="392"/>
        <v>1146.5119047619048</v>
      </c>
      <c r="HZ243" s="64">
        <f t="shared" si="392"/>
        <v>351.50793650793651</v>
      </c>
      <c r="IA243" s="64">
        <f t="shared" si="392"/>
        <v>1153.0805970149254</v>
      </c>
      <c r="IB243" s="64">
        <f t="shared" si="392"/>
        <v>881.88235294117646</v>
      </c>
      <c r="IC243" s="64">
        <f t="shared" si="392"/>
        <v>9.1136363636363633</v>
      </c>
      <c r="ID243" s="64">
        <f t="shared" si="392"/>
        <v>89.034482758620683</v>
      </c>
      <c r="IE243" s="64">
        <f t="shared" si="392"/>
        <v>9.9585062240663894E-2</v>
      </c>
      <c r="IF243" s="64">
        <f t="shared" si="392"/>
        <v>988.60674157303367</v>
      </c>
      <c r="IG243" s="64">
        <f t="shared" si="392"/>
        <v>497.21568627450978</v>
      </c>
      <c r="IH243" s="64">
        <f t="shared" si="392"/>
        <v>437.54579673776664</v>
      </c>
      <c r="II243" s="64">
        <f t="shared" si="392"/>
        <v>642.2962962962963</v>
      </c>
      <c r="IJ243" s="64">
        <f t="shared" si="392"/>
        <v>151.88397790055248</v>
      </c>
      <c r="IK243" s="64">
        <f t="shared" si="392"/>
        <v>367.15032679738562</v>
      </c>
      <c r="IL243" s="64">
        <f t="shared" si="392"/>
        <v>159.34857142857143</v>
      </c>
      <c r="IM243" s="64">
        <f t="shared" si="392"/>
        <v>373.18939393939394</v>
      </c>
      <c r="IN243" s="64">
        <f t="shared" si="392"/>
        <v>301.82819383259914</v>
      </c>
      <c r="IO243" s="64">
        <f t="shared" si="392"/>
        <v>434.92272727272729</v>
      </c>
      <c r="IP243" s="64">
        <f t="shared" si="392"/>
        <v>112.62060889929742</v>
      </c>
      <c r="IQ243" s="64">
        <f t="shared" si="392"/>
        <v>549.62831858407083</v>
      </c>
      <c r="IR243" s="64">
        <f t="shared" si="392"/>
        <v>223.74418604651163</v>
      </c>
      <c r="IS243" s="64">
        <f t="shared" si="392"/>
        <v>587.29078014184392</v>
      </c>
      <c r="IT243" s="64">
        <f t="shared" si="392"/>
        <v>101.41573033707866</v>
      </c>
      <c r="IU243" s="64">
        <f t="shared" si="392"/>
        <v>147.8581560283688</v>
      </c>
      <c r="IV243" s="64">
        <f t="shared" si="392"/>
        <v>343.35087719298247</v>
      </c>
      <c r="IW243" s="64">
        <f t="shared" si="392"/>
        <v>270.82222222222219</v>
      </c>
      <c r="IX243" s="64">
        <f t="shared" ref="IX243:LI243" si="393">IX242/IX9</f>
        <v>172.5873015873016</v>
      </c>
      <c r="IY243" s="64">
        <f t="shared" si="393"/>
        <v>207.56666666666666</v>
      </c>
      <c r="IZ243" s="64">
        <f t="shared" si="393"/>
        <v>8496.8495145631059</v>
      </c>
      <c r="JA243" s="64">
        <f t="shared" si="393"/>
        <v>1323.4169884169885</v>
      </c>
      <c r="JB243" s="64">
        <f t="shared" si="393"/>
        <v>2852.401515151515</v>
      </c>
      <c r="JC243" s="64">
        <f t="shared" si="393"/>
        <v>1235.2672281776418</v>
      </c>
      <c r="JD243" s="64">
        <f t="shared" si="393"/>
        <v>526.36206896551721</v>
      </c>
      <c r="JE243" s="64">
        <f t="shared" si="393"/>
        <v>364.95689655172413</v>
      </c>
      <c r="JF243" s="64">
        <f t="shared" si="393"/>
        <v>290.73305670816046</v>
      </c>
      <c r="JG243" s="64">
        <f t="shared" si="393"/>
        <v>711.45915492957749</v>
      </c>
      <c r="JH243" s="64">
        <f t="shared" si="393"/>
        <v>141.71676300578034</v>
      </c>
      <c r="JI243" s="64">
        <f t="shared" si="393"/>
        <v>723.32507987220447</v>
      </c>
      <c r="JJ243" s="64">
        <f t="shared" si="393"/>
        <v>475.64602587800368</v>
      </c>
      <c r="JK243" s="64">
        <f t="shared" si="393"/>
        <v>1514.7798165137615</v>
      </c>
      <c r="JL243" s="64">
        <f t="shared" si="393"/>
        <v>1527.1928327645051</v>
      </c>
      <c r="JM243" s="64">
        <f t="shared" si="393"/>
        <v>1005.7647647647648</v>
      </c>
      <c r="JN243" s="64">
        <f t="shared" si="393"/>
        <v>835.99822064056934</v>
      </c>
      <c r="JO243" s="64">
        <f t="shared" si="393"/>
        <v>500.44300518134713</v>
      </c>
      <c r="JP243" s="64">
        <f t="shared" si="393"/>
        <v>1407.0356200527704</v>
      </c>
      <c r="JQ243" s="64">
        <f t="shared" si="393"/>
        <v>898.81111111111113</v>
      </c>
      <c r="JR243" s="64">
        <f t="shared" si="393"/>
        <v>2105.5680272108843</v>
      </c>
      <c r="JS243" s="64">
        <f t="shared" si="393"/>
        <v>657.48646288209602</v>
      </c>
      <c r="JT243" s="64">
        <f t="shared" si="393"/>
        <v>499.0763226366002</v>
      </c>
      <c r="JU243" s="64">
        <f t="shared" si="393"/>
        <v>689.49528563505271</v>
      </c>
      <c r="JV243" s="64">
        <f t="shared" si="393"/>
        <v>539.23432055749129</v>
      </c>
      <c r="JW243" s="64">
        <f t="shared" si="393"/>
        <v>1312.988065988066</v>
      </c>
      <c r="JX243" s="64">
        <f t="shared" si="393"/>
        <v>82.0625</v>
      </c>
      <c r="JY243" s="64">
        <f t="shared" si="393"/>
        <v>101.4622467771639</v>
      </c>
      <c r="JZ243" s="64">
        <f t="shared" si="393"/>
        <v>19.277777777777779</v>
      </c>
      <c r="KA243" s="64">
        <f t="shared" si="393"/>
        <v>3033.6813725490197</v>
      </c>
      <c r="KB243" s="64">
        <f t="shared" si="393"/>
        <v>407.68061674008811</v>
      </c>
      <c r="KC243" s="64">
        <f t="shared" si="393"/>
        <v>0</v>
      </c>
      <c r="KD243" s="64">
        <f t="shared" si="393"/>
        <v>226.04147465437788</v>
      </c>
      <c r="KE243" s="64">
        <f t="shared" si="393"/>
        <v>238.26415094339623</v>
      </c>
      <c r="KF243" s="64">
        <f t="shared" si="393"/>
        <v>908.33333333333337</v>
      </c>
      <c r="KG243" s="64">
        <f t="shared" si="393"/>
        <v>0</v>
      </c>
      <c r="KH243" s="64">
        <f t="shared" si="393"/>
        <v>719.37051792828686</v>
      </c>
      <c r="KI243" s="64">
        <f t="shared" si="393"/>
        <v>265.79523809523812</v>
      </c>
      <c r="KJ243" s="64">
        <f t="shared" si="393"/>
        <v>355.58</v>
      </c>
      <c r="KK243" s="64">
        <f t="shared" si="393"/>
        <v>4016.5705521472391</v>
      </c>
      <c r="KL243" s="64">
        <f t="shared" si="393"/>
        <v>152.35135135135135</v>
      </c>
      <c r="KM243" s="64">
        <f t="shared" si="393"/>
        <v>225.29718875502007</v>
      </c>
      <c r="KN243" s="64">
        <f t="shared" si="393"/>
        <v>2478.5971074380163</v>
      </c>
      <c r="KO243" s="64">
        <f t="shared" si="393"/>
        <v>6695.1409395973151</v>
      </c>
      <c r="KP243" s="64">
        <f t="shared" si="393"/>
        <v>541.94117647058829</v>
      </c>
      <c r="KQ243" s="64">
        <f t="shared" si="393"/>
        <v>299.82033096926716</v>
      </c>
      <c r="KR243" s="64">
        <f t="shared" si="393"/>
        <v>176.45454545454547</v>
      </c>
      <c r="KS243" s="64">
        <f t="shared" si="393"/>
        <v>464.39795918367349</v>
      </c>
      <c r="KT243" s="64">
        <f t="shared" si="393"/>
        <v>419.1750547045952</v>
      </c>
      <c r="KU243" s="64">
        <f t="shared" si="393"/>
        <v>848.09210526315792</v>
      </c>
      <c r="KV243" s="64">
        <f t="shared" si="393"/>
        <v>0</v>
      </c>
      <c r="KW243" s="64">
        <f t="shared" si="393"/>
        <v>1451.9553072625699</v>
      </c>
      <c r="KX243" s="64">
        <f t="shared" si="393"/>
        <v>307.61184210526318</v>
      </c>
      <c r="KY243" s="64">
        <f t="shared" si="393"/>
        <v>1642.8816568047337</v>
      </c>
      <c r="KZ243" s="64">
        <f t="shared" si="393"/>
        <v>90.492063492063494</v>
      </c>
      <c r="LA243" s="64">
        <f t="shared" si="393"/>
        <v>400.2217391304348</v>
      </c>
      <c r="LB243" s="64">
        <f t="shared" si="393"/>
        <v>677.32359813084111</v>
      </c>
      <c r="LC243" s="64">
        <f t="shared" si="393"/>
        <v>447.03617021276597</v>
      </c>
      <c r="LD243" s="64">
        <f t="shared" si="393"/>
        <v>43.92909090909091</v>
      </c>
      <c r="LE243" s="64">
        <f t="shared" si="393"/>
        <v>866.81240063593009</v>
      </c>
      <c r="LF243" s="64">
        <f t="shared" si="393"/>
        <v>86.416356877323423</v>
      </c>
      <c r="LG243" s="64">
        <f t="shared" si="393"/>
        <v>12.398326898326898</v>
      </c>
      <c r="LH243" s="64">
        <f t="shared" si="393"/>
        <v>65.055363321799305</v>
      </c>
      <c r="LI243" s="64">
        <f t="shared" si="393"/>
        <v>0</v>
      </c>
      <c r="LJ243" s="64">
        <f t="shared" ref="LJ243:NU243" si="394">LJ242/LJ9</f>
        <v>247.91891891891891</v>
      </c>
      <c r="LK243" s="64">
        <f t="shared" si="394"/>
        <v>1530.8589743589744</v>
      </c>
      <c r="LL243" s="64">
        <f t="shared" si="394"/>
        <v>3720.7413793103447</v>
      </c>
      <c r="LM243" s="64">
        <f t="shared" si="394"/>
        <v>604.98761609907126</v>
      </c>
      <c r="LN243" s="64">
        <f t="shared" si="394"/>
        <v>469.07594936708858</v>
      </c>
      <c r="LO243" s="64">
        <f t="shared" si="394"/>
        <v>21.516666666666666</v>
      </c>
      <c r="LP243" s="64">
        <f t="shared" si="394"/>
        <v>744.38554216867465</v>
      </c>
      <c r="LQ243" s="64">
        <f t="shared" si="394"/>
        <v>733.76369863013701</v>
      </c>
      <c r="LR243" s="64">
        <f t="shared" si="394"/>
        <v>859.42410714285711</v>
      </c>
      <c r="LS243" s="64">
        <f t="shared" si="394"/>
        <v>49.856521739130436</v>
      </c>
      <c r="LT243" s="64">
        <f t="shared" si="394"/>
        <v>2195</v>
      </c>
      <c r="LU243" s="64">
        <f t="shared" si="394"/>
        <v>464.96031746031747</v>
      </c>
      <c r="LV243" s="64">
        <f t="shared" si="394"/>
        <v>243.43103448275863</v>
      </c>
      <c r="LW243" s="64">
        <f t="shared" si="394"/>
        <v>605.64666666666665</v>
      </c>
      <c r="LX243" s="64">
        <f t="shared" si="394"/>
        <v>151.28979591836736</v>
      </c>
      <c r="LY243" s="64">
        <f t="shared" si="394"/>
        <v>89.576470588235296</v>
      </c>
      <c r="LZ243" s="64">
        <f t="shared" si="394"/>
        <v>3571.4495999999999</v>
      </c>
      <c r="MA243" s="64">
        <f t="shared" si="394"/>
        <v>157.73504273504273</v>
      </c>
      <c r="MB243" s="64">
        <f t="shared" si="394"/>
        <v>25.694444444444443</v>
      </c>
      <c r="MC243" s="64">
        <f t="shared" si="394"/>
        <v>48.1875</v>
      </c>
      <c r="MD243" s="64">
        <f t="shared" si="394"/>
        <v>0</v>
      </c>
      <c r="ME243" s="64">
        <f t="shared" si="394"/>
        <v>26.03448275862069</v>
      </c>
      <c r="MF243" s="64">
        <f t="shared" si="394"/>
        <v>0.54200542005420049</v>
      </c>
      <c r="MG243" s="64">
        <f t="shared" si="394"/>
        <v>753.05785123966939</v>
      </c>
      <c r="MH243" s="64">
        <f t="shared" si="394"/>
        <v>3.2105263157894739</v>
      </c>
      <c r="MI243" s="64">
        <f t="shared" si="394"/>
        <v>4.9705882352941178</v>
      </c>
      <c r="MJ243" s="64">
        <f t="shared" si="394"/>
        <v>5.9406674907292958</v>
      </c>
      <c r="MK243" s="64">
        <f t="shared" si="394"/>
        <v>91.558139534883722</v>
      </c>
      <c r="ML243" s="64">
        <f t="shared" si="394"/>
        <v>31.548872180451127</v>
      </c>
      <c r="MM243" s="64">
        <f t="shared" si="394"/>
        <v>176.14197530864197</v>
      </c>
      <c r="MN243" s="64">
        <f t="shared" si="394"/>
        <v>655.64027777777778</v>
      </c>
      <c r="MO243" s="64">
        <f t="shared" si="394"/>
        <v>3.3150630126025207</v>
      </c>
      <c r="MP243" s="64">
        <f t="shared" si="394"/>
        <v>553.22368421052636</v>
      </c>
      <c r="MQ243" s="64">
        <f t="shared" si="394"/>
        <v>173.30451127819549</v>
      </c>
      <c r="MR243" s="64">
        <f t="shared" si="394"/>
        <v>579.12871287128712</v>
      </c>
      <c r="MS243" s="64">
        <f t="shared" si="394"/>
        <v>676.80395683453241</v>
      </c>
      <c r="MT243" s="64">
        <f t="shared" si="394"/>
        <v>700.42275280898878</v>
      </c>
      <c r="MU243" s="64">
        <f t="shared" si="394"/>
        <v>306.83</v>
      </c>
      <c r="MV243" s="64">
        <f t="shared" si="394"/>
        <v>294.62644628099173</v>
      </c>
      <c r="MW243" s="64">
        <f t="shared" si="394"/>
        <v>0</v>
      </c>
      <c r="MX243" s="64">
        <f t="shared" si="394"/>
        <v>326.96428571428572</v>
      </c>
      <c r="MY243" s="64">
        <f t="shared" si="394"/>
        <v>2133.0841750841751</v>
      </c>
      <c r="MZ243" s="64">
        <f t="shared" si="394"/>
        <v>733.02497398543187</v>
      </c>
      <c r="NA243" s="64">
        <f t="shared" si="394"/>
        <v>1656.0333333333333</v>
      </c>
      <c r="NB243" s="64">
        <f t="shared" si="394"/>
        <v>424.71428571428572</v>
      </c>
      <c r="NC243" s="64">
        <f t="shared" si="394"/>
        <v>37.799999999999997</v>
      </c>
      <c r="ND243" s="64">
        <f t="shared" si="394"/>
        <v>2151.108695652174</v>
      </c>
      <c r="NE243" s="64">
        <f t="shared" si="394"/>
        <v>1611.5</v>
      </c>
      <c r="NF243" s="64">
        <f t="shared" si="394"/>
        <v>1112.3013698630136</v>
      </c>
      <c r="NG243" s="64">
        <f t="shared" si="394"/>
        <v>250.84668989547038</v>
      </c>
      <c r="NH243" s="64">
        <f t="shared" si="394"/>
        <v>872.08791208791206</v>
      </c>
      <c r="NI243" s="64">
        <f t="shared" si="394"/>
        <v>1192.203125</v>
      </c>
      <c r="NJ243" s="64">
        <f t="shared" si="394"/>
        <v>804.59302325581393</v>
      </c>
      <c r="NK243" s="64">
        <f t="shared" si="394"/>
        <v>469.84027777777777</v>
      </c>
      <c r="NL243" s="64">
        <f t="shared" si="394"/>
        <v>719.66666666666663</v>
      </c>
      <c r="NM243" s="64">
        <f t="shared" si="394"/>
        <v>2554.516129032258</v>
      </c>
      <c r="NN243" s="64">
        <f t="shared" si="394"/>
        <v>635.27522935779814</v>
      </c>
      <c r="NO243" s="64">
        <f t="shared" si="394"/>
        <v>0</v>
      </c>
      <c r="NP243" s="64">
        <f t="shared" si="394"/>
        <v>41.12982456140351</v>
      </c>
      <c r="NQ243" s="64">
        <f t="shared" si="394"/>
        <v>48.739622641509435</v>
      </c>
      <c r="NR243" s="64">
        <f t="shared" si="394"/>
        <v>1392.5769230769231</v>
      </c>
      <c r="NS243" s="64">
        <f t="shared" si="394"/>
        <v>1246.5817307692307</v>
      </c>
      <c r="NT243" s="64">
        <f t="shared" si="394"/>
        <v>61.014705882352942</v>
      </c>
      <c r="NU243" s="64">
        <f t="shared" si="394"/>
        <v>540.30572472594395</v>
      </c>
      <c r="NV243" s="64">
        <f t="shared" ref="NV243:OU243" si="395">NV242/NV9</f>
        <v>356.5</v>
      </c>
      <c r="NW243" s="64">
        <f t="shared" si="395"/>
        <v>1961.775462962963</v>
      </c>
      <c r="NX243" s="64">
        <f t="shared" si="395"/>
        <v>2239.4985835694051</v>
      </c>
      <c r="NY243" s="64">
        <f t="shared" si="395"/>
        <v>4277.5476190476193</v>
      </c>
      <c r="NZ243" s="64">
        <f t="shared" si="395"/>
        <v>8100.7567567567567</v>
      </c>
      <c r="OA243" s="64">
        <f t="shared" si="395"/>
        <v>613.35620915032678</v>
      </c>
      <c r="OB243" s="64">
        <f t="shared" si="395"/>
        <v>588.19915666558552</v>
      </c>
      <c r="OC243" s="64">
        <f t="shared" si="395"/>
        <v>411.95140664961639</v>
      </c>
      <c r="OD243" s="64">
        <f t="shared" si="395"/>
        <v>4.890625</v>
      </c>
      <c r="OE243" s="64">
        <f t="shared" si="395"/>
        <v>90.612903225806448</v>
      </c>
      <c r="OF243" s="64">
        <f t="shared" si="395"/>
        <v>2051.962521294719</v>
      </c>
      <c r="OG243" s="64">
        <f t="shared" si="395"/>
        <v>205.37807183364839</v>
      </c>
      <c r="OH243" s="64">
        <f t="shared" si="395"/>
        <v>90.585185185185182</v>
      </c>
      <c r="OI243" s="64">
        <f t="shared" si="395"/>
        <v>530.5411764705882</v>
      </c>
      <c r="OJ243" s="64">
        <f t="shared" si="395"/>
        <v>133.13043478260869</v>
      </c>
      <c r="OK243" s="64">
        <f t="shared" si="395"/>
        <v>1342.3291139240507</v>
      </c>
      <c r="OL243" s="64">
        <f t="shared" si="395"/>
        <v>554.52941176470586</v>
      </c>
      <c r="OM243" s="64">
        <f t="shared" si="395"/>
        <v>467.10909090909092</v>
      </c>
      <c r="ON243" s="64">
        <f t="shared" si="395"/>
        <v>8.9285714285714288</v>
      </c>
      <c r="OO243" s="64">
        <f t="shared" si="395"/>
        <v>7293.4600431965446</v>
      </c>
      <c r="OP243" s="64">
        <f t="shared" si="395"/>
        <v>30681.8</v>
      </c>
      <c r="OQ243" s="64">
        <f t="shared" si="395"/>
        <v>2704.8336933045357</v>
      </c>
      <c r="OR243" s="64">
        <f t="shared" si="395"/>
        <v>381.79872204472844</v>
      </c>
      <c r="OS243" s="64">
        <f t="shared" si="395"/>
        <v>210.66728624535315</v>
      </c>
      <c r="OT243" s="64">
        <f t="shared" si="395"/>
        <v>561.81866666666667</v>
      </c>
      <c r="OU243" s="64">
        <f t="shared" si="395"/>
        <v>3.2240000000000002</v>
      </c>
      <c r="OV243" s="4"/>
      <c r="OW243" s="64">
        <f>OW242/OW9</f>
        <v>801.84855128816196</v>
      </c>
      <c r="OX243" s="6"/>
      <c r="OY243" s="153"/>
      <c r="OZ243" s="6"/>
    </row>
    <row r="244" spans="1:416">
      <c r="A244" s="13" t="s">
        <v>1309</v>
      </c>
      <c r="B244" s="64">
        <f t="shared" ref="B244:BM244" si="396">B156</f>
        <v>522093</v>
      </c>
      <c r="C244" s="64">
        <f t="shared" si="396"/>
        <v>5425464</v>
      </c>
      <c r="D244" s="64">
        <f t="shared" si="396"/>
        <v>1048929</v>
      </c>
      <c r="E244" s="64">
        <f t="shared" si="396"/>
        <v>10221053</v>
      </c>
      <c r="F244" s="64">
        <f t="shared" si="396"/>
        <v>4069218</v>
      </c>
      <c r="G244" s="64">
        <f t="shared" si="396"/>
        <v>7881266</v>
      </c>
      <c r="H244" s="64">
        <f t="shared" si="396"/>
        <v>4991764</v>
      </c>
      <c r="I244" s="64">
        <f t="shared" si="396"/>
        <v>1200871</v>
      </c>
      <c r="J244" s="64">
        <f t="shared" si="396"/>
        <v>1497533</v>
      </c>
      <c r="K244" s="64">
        <f t="shared" si="396"/>
        <v>1699857</v>
      </c>
      <c r="L244" s="64">
        <f t="shared" si="396"/>
        <v>2900280</v>
      </c>
      <c r="M244" s="64">
        <f t="shared" si="396"/>
        <v>3704294</v>
      </c>
      <c r="N244" s="64">
        <f t="shared" si="396"/>
        <v>924708</v>
      </c>
      <c r="O244" s="64">
        <f t="shared" si="396"/>
        <v>89573</v>
      </c>
      <c r="P244" s="64">
        <f t="shared" si="396"/>
        <v>96645</v>
      </c>
      <c r="Q244" s="64">
        <f t="shared" si="396"/>
        <v>1043918</v>
      </c>
      <c r="R244" s="64">
        <f t="shared" si="396"/>
        <v>2711302</v>
      </c>
      <c r="S244" s="64">
        <f t="shared" si="396"/>
        <v>5789402</v>
      </c>
      <c r="T244" s="64">
        <f t="shared" si="396"/>
        <v>4093132</v>
      </c>
      <c r="U244" s="64">
        <f t="shared" si="396"/>
        <v>1441979</v>
      </c>
      <c r="V244" s="64">
        <f t="shared" si="396"/>
        <v>2294384</v>
      </c>
      <c r="W244" s="64">
        <f t="shared" si="396"/>
        <v>1866973</v>
      </c>
      <c r="X244" s="64">
        <f t="shared" si="396"/>
        <v>2186147</v>
      </c>
      <c r="Y244" s="64">
        <f t="shared" si="396"/>
        <v>3840280</v>
      </c>
      <c r="Z244" s="64">
        <f t="shared" si="396"/>
        <v>3999819</v>
      </c>
      <c r="AA244" s="64">
        <f t="shared" si="396"/>
        <v>3412767</v>
      </c>
      <c r="AB244" s="64">
        <f t="shared" si="396"/>
        <v>3534367</v>
      </c>
      <c r="AC244" s="64">
        <f t="shared" si="396"/>
        <v>3094515</v>
      </c>
      <c r="AD244" s="64">
        <f t="shared" si="396"/>
        <v>74228732</v>
      </c>
      <c r="AE244" s="64">
        <f t="shared" si="396"/>
        <v>50591027</v>
      </c>
      <c r="AF244" s="64">
        <f t="shared" si="396"/>
        <v>2066502</v>
      </c>
      <c r="AG244" s="64">
        <f t="shared" si="396"/>
        <v>5960168</v>
      </c>
      <c r="AH244" s="64">
        <f t="shared" si="396"/>
        <v>3738931</v>
      </c>
      <c r="AI244" s="64">
        <f t="shared" si="396"/>
        <v>3681061</v>
      </c>
      <c r="AJ244" s="64">
        <f t="shared" si="396"/>
        <v>3668412</v>
      </c>
      <c r="AK244" s="64">
        <f t="shared" si="396"/>
        <v>3848280</v>
      </c>
      <c r="AL244" s="64">
        <f t="shared" si="396"/>
        <v>4952692</v>
      </c>
      <c r="AM244" s="64">
        <f t="shared" si="396"/>
        <v>5814470</v>
      </c>
      <c r="AN244" s="64">
        <f t="shared" si="396"/>
        <v>6117051</v>
      </c>
      <c r="AO244" s="64">
        <f t="shared" si="396"/>
        <v>3516407</v>
      </c>
      <c r="AP244" s="64">
        <f t="shared" si="396"/>
        <v>3692076</v>
      </c>
      <c r="AQ244" s="64">
        <f t="shared" si="396"/>
        <v>5020081</v>
      </c>
      <c r="AR244" s="64">
        <f t="shared" si="396"/>
        <v>4155883</v>
      </c>
      <c r="AS244" s="64">
        <f t="shared" si="396"/>
        <v>3418705</v>
      </c>
      <c r="AT244" s="64">
        <f t="shared" si="396"/>
        <v>5557241</v>
      </c>
      <c r="AU244" s="64">
        <f t="shared" si="396"/>
        <v>4292600</v>
      </c>
      <c r="AV244" s="64">
        <f t="shared" si="396"/>
        <v>3436821</v>
      </c>
      <c r="AW244" s="64">
        <f t="shared" si="396"/>
        <v>4307109</v>
      </c>
      <c r="AX244" s="64">
        <f t="shared" si="396"/>
        <v>3382251</v>
      </c>
      <c r="AY244" s="64">
        <f t="shared" si="396"/>
        <v>5946745</v>
      </c>
      <c r="AZ244" s="64">
        <f t="shared" si="396"/>
        <v>6126816</v>
      </c>
      <c r="BA244" s="64">
        <f t="shared" si="396"/>
        <v>5647425</v>
      </c>
      <c r="BB244" s="64">
        <f t="shared" si="396"/>
        <v>619774</v>
      </c>
      <c r="BC244" s="64">
        <f t="shared" si="396"/>
        <v>962307</v>
      </c>
      <c r="BD244" s="64">
        <f t="shared" si="396"/>
        <v>3834508</v>
      </c>
      <c r="BE244" s="64">
        <f t="shared" si="396"/>
        <v>2237806</v>
      </c>
      <c r="BF244" s="64">
        <f t="shared" si="396"/>
        <v>3621315</v>
      </c>
      <c r="BG244" s="64">
        <f t="shared" si="396"/>
        <v>2579715</v>
      </c>
      <c r="BH244" s="64">
        <f t="shared" si="396"/>
        <v>5386040</v>
      </c>
      <c r="BI244" s="64">
        <f t="shared" si="396"/>
        <v>1051319</v>
      </c>
      <c r="BJ244" s="64">
        <f t="shared" si="396"/>
        <v>13603726</v>
      </c>
      <c r="BK244" s="64">
        <f t="shared" si="396"/>
        <v>19766843</v>
      </c>
      <c r="BL244" s="64">
        <f t="shared" si="396"/>
        <v>1856666</v>
      </c>
      <c r="BM244" s="64">
        <f t="shared" si="396"/>
        <v>575056</v>
      </c>
      <c r="BN244" s="64">
        <f t="shared" ref="BN244:DY244" si="397">BN156</f>
        <v>4381751</v>
      </c>
      <c r="BO244" s="64">
        <f t="shared" si="397"/>
        <v>7050029</v>
      </c>
      <c r="BP244" s="64">
        <f t="shared" si="397"/>
        <v>1835098</v>
      </c>
      <c r="BQ244" s="64">
        <f t="shared" si="397"/>
        <v>2779897</v>
      </c>
      <c r="BR244" s="64">
        <f t="shared" si="397"/>
        <v>2636117</v>
      </c>
      <c r="BS244" s="64">
        <f t="shared" si="397"/>
        <v>2492496</v>
      </c>
      <c r="BT244" s="64">
        <f t="shared" si="397"/>
        <v>1094116</v>
      </c>
      <c r="BU244" s="64">
        <f t="shared" si="397"/>
        <v>3200123</v>
      </c>
      <c r="BV244" s="64">
        <f t="shared" si="397"/>
        <v>2807725</v>
      </c>
      <c r="BW244" s="64">
        <f t="shared" si="397"/>
        <v>2833226</v>
      </c>
      <c r="BX244" s="64">
        <f t="shared" si="397"/>
        <v>358241</v>
      </c>
      <c r="BY244" s="64">
        <f t="shared" si="397"/>
        <v>1857873</v>
      </c>
      <c r="BZ244" s="64">
        <f t="shared" si="397"/>
        <v>1864557</v>
      </c>
      <c r="CA244" s="64">
        <f t="shared" si="397"/>
        <v>2463161</v>
      </c>
      <c r="CB244" s="64">
        <f t="shared" si="397"/>
        <v>701440</v>
      </c>
      <c r="CC244" s="64">
        <f t="shared" si="397"/>
        <v>1389541</v>
      </c>
      <c r="CD244" s="64">
        <f t="shared" si="397"/>
        <v>927598</v>
      </c>
      <c r="CE244" s="64">
        <f t="shared" si="397"/>
        <v>3314049</v>
      </c>
      <c r="CF244" s="64">
        <f t="shared" si="397"/>
        <v>4523383</v>
      </c>
      <c r="CG244" s="64">
        <f t="shared" si="397"/>
        <v>2422613</v>
      </c>
      <c r="CH244" s="64">
        <f t="shared" si="397"/>
        <v>6257426</v>
      </c>
      <c r="CI244" s="64">
        <f t="shared" si="397"/>
        <v>6898344</v>
      </c>
      <c r="CJ244" s="64">
        <f t="shared" si="397"/>
        <v>7975839</v>
      </c>
      <c r="CK244" s="64">
        <f t="shared" si="397"/>
        <v>4501824</v>
      </c>
      <c r="CL244" s="64">
        <f t="shared" si="397"/>
        <v>8709833</v>
      </c>
      <c r="CM244" s="64">
        <f t="shared" si="397"/>
        <v>5473609</v>
      </c>
      <c r="CN244" s="64">
        <f t="shared" si="397"/>
        <v>1649144</v>
      </c>
      <c r="CO244" s="64">
        <f t="shared" si="397"/>
        <v>2457734</v>
      </c>
      <c r="CP244" s="64">
        <f t="shared" si="397"/>
        <v>4345878</v>
      </c>
      <c r="CQ244" s="64">
        <f t="shared" si="397"/>
        <v>4446174</v>
      </c>
      <c r="CR244" s="64">
        <f t="shared" si="397"/>
        <v>4953255</v>
      </c>
      <c r="CS244" s="64">
        <f t="shared" si="397"/>
        <v>7432739</v>
      </c>
      <c r="CT244" s="64">
        <f t="shared" si="397"/>
        <v>5445400</v>
      </c>
      <c r="CU244" s="64">
        <f t="shared" si="397"/>
        <v>5664824</v>
      </c>
      <c r="CV244" s="64">
        <f t="shared" si="397"/>
        <v>6141554</v>
      </c>
      <c r="CW244" s="64">
        <f t="shared" si="397"/>
        <v>3691275</v>
      </c>
      <c r="CX244" s="64">
        <f t="shared" si="397"/>
        <v>3419949</v>
      </c>
      <c r="CY244" s="64">
        <f t="shared" si="397"/>
        <v>1941414</v>
      </c>
      <c r="CZ244" s="64">
        <f t="shared" si="397"/>
        <v>4622949</v>
      </c>
      <c r="DA244" s="64">
        <f t="shared" si="397"/>
        <v>5109729</v>
      </c>
      <c r="DB244" s="64">
        <f t="shared" si="397"/>
        <v>5346361</v>
      </c>
      <c r="DC244" s="64">
        <f t="shared" si="397"/>
        <v>5855399</v>
      </c>
      <c r="DD244" s="64">
        <f t="shared" si="397"/>
        <v>3048123</v>
      </c>
      <c r="DE244" s="64">
        <f t="shared" si="397"/>
        <v>11933154</v>
      </c>
      <c r="DF244" s="64">
        <f t="shared" si="397"/>
        <v>654163</v>
      </c>
      <c r="DG244" s="64">
        <f t="shared" si="397"/>
        <v>3708165</v>
      </c>
      <c r="DH244" s="64">
        <f t="shared" si="397"/>
        <v>2073848</v>
      </c>
      <c r="DI244" s="64">
        <f t="shared" si="397"/>
        <v>1966994</v>
      </c>
      <c r="DJ244" s="64">
        <f t="shared" si="397"/>
        <v>2338450</v>
      </c>
      <c r="DK244" s="64">
        <f t="shared" si="397"/>
        <v>3839180</v>
      </c>
      <c r="DL244" s="64">
        <f t="shared" si="397"/>
        <v>1081695</v>
      </c>
      <c r="DM244" s="64">
        <f t="shared" si="397"/>
        <v>3730268</v>
      </c>
      <c r="DN244" s="64">
        <f t="shared" si="397"/>
        <v>2492660</v>
      </c>
      <c r="DO244" s="64">
        <f t="shared" si="397"/>
        <v>4160161</v>
      </c>
      <c r="DP244" s="64">
        <f t="shared" si="397"/>
        <v>4191870</v>
      </c>
      <c r="DQ244" s="64">
        <f t="shared" si="397"/>
        <v>2797593</v>
      </c>
      <c r="DR244" s="64">
        <f t="shared" si="397"/>
        <v>781259</v>
      </c>
      <c r="DS244" s="64">
        <f t="shared" si="397"/>
        <v>583180</v>
      </c>
      <c r="DT244" s="64">
        <f t="shared" si="397"/>
        <v>6512701</v>
      </c>
      <c r="DU244" s="64">
        <f t="shared" si="397"/>
        <v>2123413</v>
      </c>
      <c r="DV244" s="64">
        <f t="shared" si="397"/>
        <v>1139370</v>
      </c>
      <c r="DW244" s="64">
        <f t="shared" si="397"/>
        <v>9182488</v>
      </c>
      <c r="DX244" s="64">
        <f t="shared" si="397"/>
        <v>3561987</v>
      </c>
      <c r="DY244" s="64">
        <f t="shared" si="397"/>
        <v>2241389</v>
      </c>
      <c r="DZ244" s="64">
        <f t="shared" ref="DZ244:GK244" si="398">DZ156</f>
        <v>5923105</v>
      </c>
      <c r="EA244" s="64">
        <f t="shared" si="398"/>
        <v>4587507</v>
      </c>
      <c r="EB244" s="64">
        <f t="shared" si="398"/>
        <v>3299485</v>
      </c>
      <c r="EC244" s="64">
        <f t="shared" si="398"/>
        <v>3130304</v>
      </c>
      <c r="ED244" s="64">
        <f t="shared" si="398"/>
        <v>903717</v>
      </c>
      <c r="EE244" s="64">
        <f t="shared" si="398"/>
        <v>3753756</v>
      </c>
      <c r="EF244" s="64">
        <f t="shared" si="398"/>
        <v>1924846</v>
      </c>
      <c r="EG244" s="64">
        <f t="shared" si="398"/>
        <v>974453</v>
      </c>
      <c r="EH244" s="64">
        <f t="shared" si="398"/>
        <v>1775990</v>
      </c>
      <c r="EI244" s="64">
        <f t="shared" si="398"/>
        <v>3682607</v>
      </c>
      <c r="EJ244" s="64">
        <f t="shared" si="398"/>
        <v>686404</v>
      </c>
      <c r="EK244" s="64">
        <f t="shared" si="398"/>
        <v>1433572</v>
      </c>
      <c r="EL244" s="64">
        <f t="shared" si="398"/>
        <v>1060608</v>
      </c>
      <c r="EM244" s="64">
        <f t="shared" si="398"/>
        <v>2175128</v>
      </c>
      <c r="EN244" s="64">
        <f t="shared" si="398"/>
        <v>4050640</v>
      </c>
      <c r="EO244" s="64">
        <f t="shared" si="398"/>
        <v>5212522</v>
      </c>
      <c r="EP244" s="64">
        <f t="shared" si="398"/>
        <v>2804394</v>
      </c>
      <c r="EQ244" s="64">
        <f t="shared" si="398"/>
        <v>3134863</v>
      </c>
      <c r="ER244" s="64">
        <f t="shared" si="398"/>
        <v>1323480</v>
      </c>
      <c r="ES244" s="64">
        <f t="shared" si="398"/>
        <v>2098328</v>
      </c>
      <c r="ET244" s="64">
        <f t="shared" si="398"/>
        <v>6452129</v>
      </c>
      <c r="EU244" s="64">
        <f t="shared" si="398"/>
        <v>1599758</v>
      </c>
      <c r="EV244" s="64">
        <f t="shared" si="398"/>
        <v>409077</v>
      </c>
      <c r="EW244" s="64">
        <f t="shared" si="398"/>
        <v>3398083</v>
      </c>
      <c r="EX244" s="64">
        <f t="shared" si="398"/>
        <v>1511891</v>
      </c>
      <c r="EY244" s="64">
        <f t="shared" si="398"/>
        <v>2558889</v>
      </c>
      <c r="EZ244" s="64">
        <f t="shared" si="398"/>
        <v>840232</v>
      </c>
      <c r="FA244" s="64">
        <f t="shared" si="398"/>
        <v>4427012</v>
      </c>
      <c r="FB244" s="64">
        <f t="shared" si="398"/>
        <v>1461927</v>
      </c>
      <c r="FC244" s="64">
        <f t="shared" si="398"/>
        <v>2682040</v>
      </c>
      <c r="FD244" s="64">
        <f t="shared" si="398"/>
        <v>1401342</v>
      </c>
      <c r="FE244" s="64">
        <f t="shared" si="398"/>
        <v>4656139</v>
      </c>
      <c r="FF244" s="64">
        <f t="shared" si="398"/>
        <v>4781398</v>
      </c>
      <c r="FG244" s="64">
        <f t="shared" si="398"/>
        <v>495929</v>
      </c>
      <c r="FH244" s="64">
        <f t="shared" si="398"/>
        <v>1992371</v>
      </c>
      <c r="FI244" s="64">
        <f t="shared" si="398"/>
        <v>3096719</v>
      </c>
      <c r="FJ244" s="64">
        <f t="shared" si="398"/>
        <v>2744804</v>
      </c>
      <c r="FK244" s="64">
        <f t="shared" si="398"/>
        <v>5272959</v>
      </c>
      <c r="FL244" s="64">
        <f t="shared" si="398"/>
        <v>1913040</v>
      </c>
      <c r="FM244" s="64">
        <f t="shared" si="398"/>
        <v>6423389</v>
      </c>
      <c r="FN244" s="64">
        <f t="shared" si="398"/>
        <v>6301128</v>
      </c>
      <c r="FO244" s="64">
        <f t="shared" si="398"/>
        <v>8198207</v>
      </c>
      <c r="FP244" s="64">
        <f t="shared" si="398"/>
        <v>1729515</v>
      </c>
      <c r="FQ244" s="64">
        <f t="shared" si="398"/>
        <v>3070987</v>
      </c>
      <c r="FR244" s="64">
        <f t="shared" si="398"/>
        <v>3436896</v>
      </c>
      <c r="FS244" s="64">
        <f t="shared" si="398"/>
        <v>1229707</v>
      </c>
      <c r="FT244" s="64">
        <f t="shared" si="398"/>
        <v>4091284</v>
      </c>
      <c r="FU244" s="64">
        <f t="shared" si="398"/>
        <v>521962</v>
      </c>
      <c r="FV244" s="64">
        <f t="shared" si="398"/>
        <v>25408642</v>
      </c>
      <c r="FW244" s="64">
        <f t="shared" si="398"/>
        <v>5538652</v>
      </c>
      <c r="FX244" s="64">
        <f t="shared" si="398"/>
        <v>3683308</v>
      </c>
      <c r="FY244" s="64">
        <f t="shared" si="398"/>
        <v>3298565</v>
      </c>
      <c r="FZ244" s="64">
        <f t="shared" si="398"/>
        <v>424192</v>
      </c>
      <c r="GA244" s="64">
        <f t="shared" si="398"/>
        <v>1485119</v>
      </c>
      <c r="GB244" s="64">
        <f t="shared" si="398"/>
        <v>2689009</v>
      </c>
      <c r="GC244" s="64">
        <f t="shared" si="398"/>
        <v>2338450</v>
      </c>
      <c r="GD244" s="64">
        <f t="shared" si="398"/>
        <v>10362130</v>
      </c>
      <c r="GE244" s="64">
        <f t="shared" si="398"/>
        <v>2781159</v>
      </c>
      <c r="GF244" s="64">
        <f t="shared" si="398"/>
        <v>2296807</v>
      </c>
      <c r="GG244" s="64">
        <f t="shared" si="398"/>
        <v>1402687</v>
      </c>
      <c r="GH244" s="64">
        <f t="shared" si="398"/>
        <v>3103149</v>
      </c>
      <c r="GI244" s="64">
        <f t="shared" si="398"/>
        <v>501218</v>
      </c>
      <c r="GJ244" s="64">
        <f t="shared" si="398"/>
        <v>3376804</v>
      </c>
      <c r="GK244" s="64">
        <f t="shared" si="398"/>
        <v>568700</v>
      </c>
      <c r="GL244" s="64">
        <f t="shared" ref="GL244:IW244" si="399">GL156</f>
        <v>3074731</v>
      </c>
      <c r="GM244" s="64">
        <f t="shared" si="399"/>
        <v>10785143</v>
      </c>
      <c r="GN244" s="64">
        <f t="shared" si="399"/>
        <v>280527</v>
      </c>
      <c r="GO244" s="64">
        <f t="shared" si="399"/>
        <v>769743</v>
      </c>
      <c r="GP244" s="64">
        <f t="shared" si="399"/>
        <v>1302660</v>
      </c>
      <c r="GQ244" s="64">
        <f t="shared" si="399"/>
        <v>2423252</v>
      </c>
      <c r="GR244" s="64">
        <f t="shared" si="399"/>
        <v>1624483</v>
      </c>
      <c r="GS244" s="64">
        <f t="shared" si="399"/>
        <v>1003463</v>
      </c>
      <c r="GT244" s="64">
        <f t="shared" si="399"/>
        <v>3786058</v>
      </c>
      <c r="GU244" s="64">
        <f t="shared" si="399"/>
        <v>4059984</v>
      </c>
      <c r="GV244" s="64">
        <f t="shared" si="399"/>
        <v>13153303</v>
      </c>
      <c r="GW244" s="64">
        <f t="shared" si="399"/>
        <v>639574</v>
      </c>
      <c r="GX244" s="64">
        <f t="shared" si="399"/>
        <v>3650009</v>
      </c>
      <c r="GY244" s="64">
        <f t="shared" si="399"/>
        <v>4200857</v>
      </c>
      <c r="GZ244" s="64">
        <f t="shared" si="399"/>
        <v>5385160</v>
      </c>
      <c r="HA244" s="64">
        <f t="shared" si="399"/>
        <v>6767509</v>
      </c>
      <c r="HB244" s="64">
        <f t="shared" si="399"/>
        <v>1273410</v>
      </c>
      <c r="HC244" s="64">
        <f t="shared" si="399"/>
        <v>495092</v>
      </c>
      <c r="HD244" s="64">
        <f t="shared" si="399"/>
        <v>1269720</v>
      </c>
      <c r="HE244" s="64">
        <f t="shared" si="399"/>
        <v>6345139</v>
      </c>
      <c r="HF244" s="64">
        <f t="shared" si="399"/>
        <v>6217769</v>
      </c>
      <c r="HG244" s="64">
        <f t="shared" si="399"/>
        <v>2207863</v>
      </c>
      <c r="HH244" s="64">
        <f t="shared" si="399"/>
        <v>4416413</v>
      </c>
      <c r="HI244" s="64">
        <f t="shared" si="399"/>
        <v>2801066</v>
      </c>
      <c r="HJ244" s="64">
        <f t="shared" si="399"/>
        <v>1680611</v>
      </c>
      <c r="HK244" s="64">
        <f t="shared" si="399"/>
        <v>3709301</v>
      </c>
      <c r="HL244" s="64">
        <f t="shared" si="399"/>
        <v>1801262</v>
      </c>
      <c r="HM244" s="64">
        <f t="shared" si="399"/>
        <v>1483137</v>
      </c>
      <c r="HN244" s="64">
        <f t="shared" si="399"/>
        <v>3321356</v>
      </c>
      <c r="HO244" s="64">
        <f t="shared" si="399"/>
        <v>6201464</v>
      </c>
      <c r="HP244" s="64">
        <f t="shared" si="399"/>
        <v>4399551</v>
      </c>
      <c r="HQ244" s="64">
        <f t="shared" si="399"/>
        <v>3420062</v>
      </c>
      <c r="HR244" s="64">
        <f t="shared" si="399"/>
        <v>970770</v>
      </c>
      <c r="HS244" s="64">
        <f t="shared" si="399"/>
        <v>2756157</v>
      </c>
      <c r="HT244" s="64">
        <f t="shared" si="399"/>
        <v>4353011</v>
      </c>
      <c r="HU244" s="64">
        <f t="shared" si="399"/>
        <v>3034996</v>
      </c>
      <c r="HV244" s="64">
        <f t="shared" si="399"/>
        <v>2670103</v>
      </c>
      <c r="HW244" s="64">
        <f t="shared" si="399"/>
        <v>1063174</v>
      </c>
      <c r="HX244" s="64">
        <f t="shared" si="399"/>
        <v>4985694</v>
      </c>
      <c r="HY244" s="64">
        <f t="shared" si="399"/>
        <v>1325592</v>
      </c>
      <c r="HZ244" s="64">
        <f t="shared" si="399"/>
        <v>514796</v>
      </c>
      <c r="IA244" s="64">
        <f t="shared" si="399"/>
        <v>2993744</v>
      </c>
      <c r="IB244" s="64">
        <f t="shared" si="399"/>
        <v>1001288</v>
      </c>
      <c r="IC244" s="64">
        <f t="shared" si="399"/>
        <v>391867</v>
      </c>
      <c r="ID244" s="64">
        <f t="shared" si="399"/>
        <v>794989</v>
      </c>
      <c r="IE244" s="64">
        <f t="shared" si="399"/>
        <v>3756385</v>
      </c>
      <c r="IF244" s="64">
        <f t="shared" si="399"/>
        <v>1739519</v>
      </c>
      <c r="IG244" s="64">
        <f t="shared" si="399"/>
        <v>493417</v>
      </c>
      <c r="IH244" s="64">
        <f t="shared" si="399"/>
        <v>6084449</v>
      </c>
      <c r="II244" s="64">
        <f t="shared" si="399"/>
        <v>409185</v>
      </c>
      <c r="IJ244" s="64">
        <f t="shared" si="399"/>
        <v>1463387</v>
      </c>
      <c r="IK244" s="64">
        <f t="shared" si="399"/>
        <v>1215037</v>
      </c>
      <c r="IL244" s="64">
        <f t="shared" si="399"/>
        <v>4112954</v>
      </c>
      <c r="IM244" s="64">
        <f t="shared" si="399"/>
        <v>1035832</v>
      </c>
      <c r="IN244" s="64">
        <f t="shared" si="399"/>
        <v>1684653</v>
      </c>
      <c r="IO244" s="64">
        <f t="shared" si="399"/>
        <v>1680455</v>
      </c>
      <c r="IP244" s="64">
        <f t="shared" si="399"/>
        <v>3377484</v>
      </c>
      <c r="IQ244" s="64">
        <f t="shared" si="399"/>
        <v>2686641</v>
      </c>
      <c r="IR244" s="64">
        <f t="shared" si="399"/>
        <v>1434024</v>
      </c>
      <c r="IS244" s="64">
        <f t="shared" si="399"/>
        <v>2141043</v>
      </c>
      <c r="IT244" s="64">
        <f t="shared" si="399"/>
        <v>1266275</v>
      </c>
      <c r="IU244" s="64">
        <f t="shared" si="399"/>
        <v>2244472</v>
      </c>
      <c r="IV244" s="64">
        <f t="shared" si="399"/>
        <v>470662</v>
      </c>
      <c r="IW244" s="64">
        <f t="shared" si="399"/>
        <v>1800531</v>
      </c>
      <c r="IX244" s="64">
        <f t="shared" ref="IX244:LI244" si="400">IX156</f>
        <v>450125</v>
      </c>
      <c r="IY244" s="64">
        <f t="shared" si="400"/>
        <v>279253</v>
      </c>
      <c r="IZ244" s="64">
        <f t="shared" si="400"/>
        <v>1798173</v>
      </c>
      <c r="JA244" s="64">
        <f t="shared" si="400"/>
        <v>2165185</v>
      </c>
      <c r="JB244" s="64">
        <f t="shared" si="400"/>
        <v>1118862</v>
      </c>
      <c r="JC244" s="64">
        <f t="shared" si="400"/>
        <v>10181354</v>
      </c>
      <c r="JD244" s="64">
        <f t="shared" si="400"/>
        <v>960925</v>
      </c>
      <c r="JE244" s="64">
        <f t="shared" si="400"/>
        <v>5762817</v>
      </c>
      <c r="JF244" s="64">
        <f t="shared" si="400"/>
        <v>5316944</v>
      </c>
      <c r="JG244" s="64">
        <f t="shared" si="400"/>
        <v>2979068</v>
      </c>
      <c r="JH244" s="64">
        <f t="shared" si="400"/>
        <v>1577288</v>
      </c>
      <c r="JI244" s="64">
        <f t="shared" si="400"/>
        <v>9308664</v>
      </c>
      <c r="JJ244" s="64">
        <f t="shared" si="400"/>
        <v>7945328</v>
      </c>
      <c r="JK244" s="64">
        <f t="shared" si="400"/>
        <v>9142796</v>
      </c>
      <c r="JL244" s="64">
        <f t="shared" si="400"/>
        <v>4283042</v>
      </c>
      <c r="JM244" s="64">
        <f t="shared" si="400"/>
        <v>7441804</v>
      </c>
      <c r="JN244" s="64">
        <f t="shared" si="400"/>
        <v>8136123</v>
      </c>
      <c r="JO244" s="64">
        <f t="shared" si="400"/>
        <v>8478835</v>
      </c>
      <c r="JP244" s="64">
        <f t="shared" si="400"/>
        <v>5575576</v>
      </c>
      <c r="JQ244" s="64">
        <f t="shared" si="400"/>
        <v>8919647</v>
      </c>
      <c r="JR244" s="64">
        <f t="shared" si="400"/>
        <v>4508168</v>
      </c>
      <c r="JS244" s="64">
        <f t="shared" si="400"/>
        <v>8350666</v>
      </c>
      <c r="JT244" s="64">
        <f t="shared" si="400"/>
        <v>8736566</v>
      </c>
      <c r="JU244" s="64">
        <f t="shared" si="400"/>
        <v>13659176</v>
      </c>
      <c r="JV244" s="64">
        <f t="shared" si="400"/>
        <v>8368831</v>
      </c>
      <c r="JW244" s="64">
        <f t="shared" si="400"/>
        <v>20593145</v>
      </c>
      <c r="JX244" s="64">
        <f t="shared" si="400"/>
        <v>746797</v>
      </c>
      <c r="JY244" s="64">
        <f t="shared" si="400"/>
        <v>3638776</v>
      </c>
      <c r="JZ244" s="64">
        <f t="shared" si="400"/>
        <v>436547</v>
      </c>
      <c r="KA244" s="64">
        <f t="shared" si="400"/>
        <v>1906229</v>
      </c>
      <c r="KB244" s="64">
        <f t="shared" si="400"/>
        <v>4054679</v>
      </c>
      <c r="KC244" s="64">
        <f t="shared" si="400"/>
        <v>2275269</v>
      </c>
      <c r="KD244" s="64">
        <f t="shared" si="400"/>
        <v>1939381</v>
      </c>
      <c r="KE244" s="64">
        <f t="shared" si="400"/>
        <v>4054618</v>
      </c>
      <c r="KF244" s="64">
        <f t="shared" si="400"/>
        <v>5062529</v>
      </c>
      <c r="KG244" s="64">
        <f t="shared" si="400"/>
        <v>1648483</v>
      </c>
      <c r="KH244" s="64">
        <f t="shared" si="400"/>
        <v>2188930</v>
      </c>
      <c r="KI244" s="64">
        <f t="shared" si="400"/>
        <v>1914830</v>
      </c>
      <c r="KJ244" s="64">
        <f t="shared" si="400"/>
        <v>842919</v>
      </c>
      <c r="KK244" s="64">
        <f t="shared" si="400"/>
        <v>1358315</v>
      </c>
      <c r="KL244" s="64">
        <f t="shared" si="400"/>
        <v>1243502</v>
      </c>
      <c r="KM244" s="64">
        <f t="shared" si="400"/>
        <v>4046033</v>
      </c>
      <c r="KN244" s="64">
        <f t="shared" si="400"/>
        <v>4263570</v>
      </c>
      <c r="KO244" s="64">
        <f t="shared" si="400"/>
        <v>1273410</v>
      </c>
      <c r="KP244" s="64">
        <f t="shared" si="400"/>
        <v>2266852</v>
      </c>
      <c r="KQ244" s="64">
        <f t="shared" si="400"/>
        <v>3499743</v>
      </c>
      <c r="KR244" s="64">
        <f t="shared" si="400"/>
        <v>368988</v>
      </c>
      <c r="KS244" s="64">
        <f t="shared" si="400"/>
        <v>809306</v>
      </c>
      <c r="KT244" s="64">
        <f t="shared" si="400"/>
        <v>3551272</v>
      </c>
      <c r="KU244" s="64">
        <f t="shared" si="400"/>
        <v>1352177</v>
      </c>
      <c r="KV244" s="64">
        <f t="shared" si="400"/>
        <v>2389452</v>
      </c>
      <c r="KW244" s="64">
        <f t="shared" si="400"/>
        <v>1565721</v>
      </c>
      <c r="KX244" s="64">
        <f t="shared" si="400"/>
        <v>1285684</v>
      </c>
      <c r="KY244" s="64">
        <f t="shared" si="400"/>
        <v>1615870</v>
      </c>
      <c r="KZ244" s="64">
        <f t="shared" si="400"/>
        <v>530657</v>
      </c>
      <c r="LA244" s="64">
        <f t="shared" si="400"/>
        <v>1925634</v>
      </c>
      <c r="LB244" s="64">
        <f t="shared" si="400"/>
        <v>6292613</v>
      </c>
      <c r="LC244" s="64">
        <f t="shared" si="400"/>
        <v>3709297</v>
      </c>
      <c r="LD244" s="64">
        <f t="shared" si="400"/>
        <v>5275137</v>
      </c>
      <c r="LE244" s="64">
        <f t="shared" si="400"/>
        <v>5344043</v>
      </c>
      <c r="LF244" s="64">
        <f t="shared" si="400"/>
        <v>2325339</v>
      </c>
      <c r="LG244" s="64">
        <f t="shared" si="400"/>
        <v>12129115</v>
      </c>
      <c r="LH244" s="64">
        <f t="shared" si="400"/>
        <v>2394361</v>
      </c>
      <c r="LI244" s="64">
        <f t="shared" si="400"/>
        <v>1283087</v>
      </c>
      <c r="LJ244" s="64">
        <f t="shared" ref="LJ244:NU244" si="401">LJ156</f>
        <v>8364782</v>
      </c>
      <c r="LK244" s="64">
        <f t="shared" si="401"/>
        <v>740120</v>
      </c>
      <c r="LL244" s="64">
        <f t="shared" si="401"/>
        <v>967219</v>
      </c>
      <c r="LM244" s="64">
        <f t="shared" si="401"/>
        <v>2833487</v>
      </c>
      <c r="LN244" s="64">
        <f t="shared" si="401"/>
        <v>677607</v>
      </c>
      <c r="LO244" s="64">
        <f t="shared" si="401"/>
        <v>5611611</v>
      </c>
      <c r="LP244" s="64">
        <f t="shared" si="401"/>
        <v>19516249</v>
      </c>
      <c r="LQ244" s="64">
        <f t="shared" si="401"/>
        <v>2375758</v>
      </c>
      <c r="LR244" s="64">
        <f t="shared" si="401"/>
        <v>2029094</v>
      </c>
      <c r="LS244" s="64">
        <f t="shared" si="401"/>
        <v>2031759</v>
      </c>
      <c r="LT244" s="64">
        <f t="shared" si="401"/>
        <v>239139</v>
      </c>
      <c r="LU244" s="64">
        <f t="shared" si="401"/>
        <v>3803065</v>
      </c>
      <c r="LV244" s="64">
        <f t="shared" si="401"/>
        <v>1450114</v>
      </c>
      <c r="LW244" s="64">
        <f t="shared" si="401"/>
        <v>1264546</v>
      </c>
      <c r="LX244" s="64">
        <f t="shared" si="401"/>
        <v>2029896</v>
      </c>
      <c r="LY244" s="64">
        <f t="shared" si="401"/>
        <v>2189418</v>
      </c>
      <c r="LZ244" s="64">
        <f t="shared" si="401"/>
        <v>4520466</v>
      </c>
      <c r="MA244" s="64">
        <f t="shared" si="401"/>
        <v>829400</v>
      </c>
      <c r="MB244" s="64">
        <f t="shared" si="401"/>
        <v>342183</v>
      </c>
      <c r="MC244" s="64">
        <f t="shared" si="401"/>
        <v>1258636</v>
      </c>
      <c r="MD244" s="64">
        <f t="shared" si="401"/>
        <v>778410</v>
      </c>
      <c r="ME244" s="64">
        <f t="shared" si="401"/>
        <v>2127335</v>
      </c>
      <c r="MF244" s="64">
        <f t="shared" si="401"/>
        <v>3209848</v>
      </c>
      <c r="MG244" s="64">
        <f t="shared" si="401"/>
        <v>1995835</v>
      </c>
      <c r="MH244" s="64">
        <f t="shared" si="401"/>
        <v>299679</v>
      </c>
      <c r="MI244" s="64">
        <f t="shared" si="401"/>
        <v>794656</v>
      </c>
      <c r="MJ244" s="64">
        <f t="shared" si="401"/>
        <v>5938835</v>
      </c>
      <c r="MK244" s="64">
        <f t="shared" si="401"/>
        <v>990285</v>
      </c>
      <c r="ML244" s="64">
        <f t="shared" si="401"/>
        <v>4166704</v>
      </c>
      <c r="MM244" s="64">
        <f t="shared" si="401"/>
        <v>7864739</v>
      </c>
      <c r="MN244" s="64">
        <f t="shared" si="401"/>
        <v>5819851</v>
      </c>
      <c r="MO244" s="64">
        <f t="shared" si="401"/>
        <v>40701376</v>
      </c>
      <c r="MP244" s="64">
        <f t="shared" si="401"/>
        <v>2044936</v>
      </c>
      <c r="MQ244" s="64">
        <f t="shared" si="401"/>
        <v>2333513</v>
      </c>
      <c r="MR244" s="64">
        <f t="shared" si="401"/>
        <v>3578949</v>
      </c>
      <c r="MS244" s="64">
        <f t="shared" si="401"/>
        <v>4172022</v>
      </c>
      <c r="MT244" s="64">
        <f t="shared" si="401"/>
        <v>5270528</v>
      </c>
      <c r="MU244" s="64">
        <f t="shared" si="401"/>
        <v>826024</v>
      </c>
      <c r="MV244" s="64">
        <f t="shared" si="401"/>
        <v>4420508</v>
      </c>
      <c r="MW244" s="64">
        <f t="shared" si="401"/>
        <v>688218</v>
      </c>
      <c r="MX244" s="64">
        <f t="shared" si="401"/>
        <v>1305168</v>
      </c>
      <c r="MY244" s="64">
        <f t="shared" si="401"/>
        <v>2605971</v>
      </c>
      <c r="MZ244" s="64">
        <f t="shared" si="401"/>
        <v>7713992</v>
      </c>
      <c r="NA244" s="64">
        <f t="shared" si="401"/>
        <v>548712</v>
      </c>
      <c r="NB244" s="64">
        <f t="shared" si="401"/>
        <v>1238383</v>
      </c>
      <c r="NC244" s="64">
        <f t="shared" si="401"/>
        <v>981141</v>
      </c>
      <c r="ND244" s="64">
        <f t="shared" si="401"/>
        <v>411036</v>
      </c>
      <c r="NE244" s="64">
        <f t="shared" si="401"/>
        <v>1271324</v>
      </c>
      <c r="NF244" s="64">
        <f t="shared" si="401"/>
        <v>1265473</v>
      </c>
      <c r="NG244" s="64">
        <f t="shared" si="401"/>
        <v>2357382</v>
      </c>
      <c r="NH244" s="64">
        <f t="shared" si="401"/>
        <v>3673284</v>
      </c>
      <c r="NI244" s="64">
        <f t="shared" si="401"/>
        <v>650104</v>
      </c>
      <c r="NJ244" s="64">
        <f t="shared" si="401"/>
        <v>1433609</v>
      </c>
      <c r="NK244" s="64">
        <f t="shared" si="401"/>
        <v>1308775</v>
      </c>
      <c r="NL244" s="64">
        <f t="shared" si="401"/>
        <v>1811817</v>
      </c>
      <c r="NM244" s="64">
        <f t="shared" si="401"/>
        <v>1823439</v>
      </c>
      <c r="NN244" s="64">
        <f t="shared" si="401"/>
        <v>1574231</v>
      </c>
      <c r="NO244" s="64">
        <f t="shared" si="401"/>
        <v>1433856</v>
      </c>
      <c r="NP244" s="64">
        <f t="shared" si="401"/>
        <v>4811624</v>
      </c>
      <c r="NQ244" s="64">
        <f t="shared" si="401"/>
        <v>2679457</v>
      </c>
      <c r="NR244" s="64">
        <f t="shared" si="401"/>
        <v>486540</v>
      </c>
      <c r="NS244" s="64">
        <f t="shared" si="401"/>
        <v>1699097</v>
      </c>
      <c r="NT244" s="64">
        <f t="shared" si="401"/>
        <v>636662</v>
      </c>
      <c r="NU244" s="64">
        <f t="shared" si="401"/>
        <v>6646311</v>
      </c>
      <c r="NV244" s="64">
        <f t="shared" ref="NV244:OU244" si="402">NV156</f>
        <v>3333939</v>
      </c>
      <c r="NW244" s="64">
        <f t="shared" si="402"/>
        <v>3839180</v>
      </c>
      <c r="NX244" s="64">
        <f t="shared" si="402"/>
        <v>5139067</v>
      </c>
      <c r="NY244" s="64">
        <f t="shared" si="402"/>
        <v>373651</v>
      </c>
      <c r="NZ244" s="64">
        <f t="shared" si="402"/>
        <v>310213</v>
      </c>
      <c r="OA244" s="64">
        <f t="shared" si="402"/>
        <v>4433179</v>
      </c>
      <c r="OB244" s="64">
        <f t="shared" si="402"/>
        <v>23291044</v>
      </c>
      <c r="OC244" s="64">
        <f t="shared" si="402"/>
        <v>5764415</v>
      </c>
      <c r="OD244" s="64">
        <f t="shared" si="402"/>
        <v>615603</v>
      </c>
      <c r="OE244" s="64">
        <f t="shared" si="402"/>
        <v>789289</v>
      </c>
      <c r="OF244" s="64">
        <f t="shared" si="402"/>
        <v>4226366</v>
      </c>
      <c r="OG244" s="64">
        <f t="shared" si="402"/>
        <v>4293614</v>
      </c>
      <c r="OH244" s="64">
        <f t="shared" si="402"/>
        <v>1227590</v>
      </c>
      <c r="OI244" s="64">
        <f t="shared" si="402"/>
        <v>4082986</v>
      </c>
      <c r="OJ244" s="64">
        <f t="shared" si="402"/>
        <v>1864212</v>
      </c>
      <c r="OK244" s="64">
        <f t="shared" si="402"/>
        <v>2911719</v>
      </c>
      <c r="OL244" s="64">
        <f t="shared" si="402"/>
        <v>1489134</v>
      </c>
      <c r="OM244" s="64">
        <f t="shared" si="402"/>
        <v>2359072</v>
      </c>
      <c r="ON244" s="64">
        <f t="shared" si="402"/>
        <v>270435</v>
      </c>
      <c r="OO244" s="64">
        <f t="shared" si="402"/>
        <v>3644970</v>
      </c>
      <c r="OP244" s="64">
        <f t="shared" si="402"/>
        <v>101652</v>
      </c>
      <c r="OQ244" s="64">
        <f t="shared" si="402"/>
        <v>3888520</v>
      </c>
      <c r="OR244" s="64">
        <f t="shared" si="402"/>
        <v>2550464</v>
      </c>
      <c r="OS244" s="64">
        <f t="shared" si="402"/>
        <v>4797396</v>
      </c>
      <c r="OT244" s="64">
        <f t="shared" si="402"/>
        <v>3037316</v>
      </c>
      <c r="OU244" s="64">
        <f t="shared" si="402"/>
        <v>1039482</v>
      </c>
      <c r="OW244" s="150">
        <f t="shared" si="272"/>
        <v>1562042486</v>
      </c>
      <c r="OX244" s="6">
        <f t="shared" si="318"/>
        <v>7837.0543411183298</v>
      </c>
      <c r="OY244" s="153"/>
      <c r="OZ244" s="6"/>
    </row>
    <row r="245" spans="1:416">
      <c r="A245" s="13" t="s">
        <v>1310</v>
      </c>
      <c r="B245" s="64">
        <f t="shared" ref="B245:BM245" si="403">B164</f>
        <v>6959</v>
      </c>
      <c r="C245" s="64">
        <f t="shared" si="403"/>
        <v>196873</v>
      </c>
      <c r="D245" s="64">
        <f t="shared" si="403"/>
        <v>11642</v>
      </c>
      <c r="E245" s="64">
        <f t="shared" si="403"/>
        <v>1497643</v>
      </c>
      <c r="F245" s="64">
        <f t="shared" si="403"/>
        <v>533324</v>
      </c>
      <c r="G245" s="64">
        <f t="shared" si="403"/>
        <v>618091</v>
      </c>
      <c r="H245" s="64">
        <f t="shared" si="403"/>
        <v>270702</v>
      </c>
      <c r="I245" s="64">
        <f t="shared" si="403"/>
        <v>124208</v>
      </c>
      <c r="J245" s="64">
        <f t="shared" si="403"/>
        <v>85564</v>
      </c>
      <c r="K245" s="64">
        <f t="shared" si="403"/>
        <v>0</v>
      </c>
      <c r="L245" s="64">
        <f t="shared" si="403"/>
        <v>563853</v>
      </c>
      <c r="M245" s="64">
        <f t="shared" si="403"/>
        <v>288880</v>
      </c>
      <c r="N245" s="64">
        <f t="shared" si="403"/>
        <v>195764</v>
      </c>
      <c r="O245" s="64">
        <f t="shared" si="403"/>
        <v>543566</v>
      </c>
      <c r="P245" s="64">
        <f t="shared" si="403"/>
        <v>905695</v>
      </c>
      <c r="Q245" s="64">
        <f t="shared" si="403"/>
        <v>123173</v>
      </c>
      <c r="R245" s="64">
        <f t="shared" si="403"/>
        <v>0</v>
      </c>
      <c r="S245" s="64">
        <f t="shared" si="403"/>
        <v>0</v>
      </c>
      <c r="T245" s="64">
        <f t="shared" si="403"/>
        <v>687018</v>
      </c>
      <c r="U245" s="64">
        <f t="shared" si="403"/>
        <v>187055</v>
      </c>
      <c r="V245" s="64">
        <f t="shared" si="403"/>
        <v>451600</v>
      </c>
      <c r="W245" s="64">
        <f t="shared" si="403"/>
        <v>252179</v>
      </c>
      <c r="X245" s="64">
        <f t="shared" si="403"/>
        <v>288199</v>
      </c>
      <c r="Y245" s="64">
        <f t="shared" si="403"/>
        <v>490892</v>
      </c>
      <c r="Z245" s="64">
        <f t="shared" si="403"/>
        <v>505761</v>
      </c>
      <c r="AA245" s="64">
        <f t="shared" si="403"/>
        <v>492465</v>
      </c>
      <c r="AB245" s="64">
        <f t="shared" si="403"/>
        <v>551899</v>
      </c>
      <c r="AC245" s="64">
        <f t="shared" si="403"/>
        <v>628732</v>
      </c>
      <c r="AD245" s="64">
        <f t="shared" si="403"/>
        <v>2844573</v>
      </c>
      <c r="AE245" s="64">
        <f t="shared" si="403"/>
        <v>0</v>
      </c>
      <c r="AF245" s="64">
        <f t="shared" si="403"/>
        <v>494058</v>
      </c>
      <c r="AG245" s="64">
        <f t="shared" si="403"/>
        <v>85986</v>
      </c>
      <c r="AH245" s="64">
        <f t="shared" si="403"/>
        <v>61783</v>
      </c>
      <c r="AI245" s="64">
        <f t="shared" si="403"/>
        <v>60895</v>
      </c>
      <c r="AJ245" s="64">
        <f t="shared" si="403"/>
        <v>113567</v>
      </c>
      <c r="AK245" s="64">
        <f t="shared" si="403"/>
        <v>61938</v>
      </c>
      <c r="AL245" s="64">
        <f t="shared" si="403"/>
        <v>129908</v>
      </c>
      <c r="AM245" s="64">
        <f t="shared" si="403"/>
        <v>88715</v>
      </c>
      <c r="AN245" s="64">
        <f t="shared" si="403"/>
        <v>49467</v>
      </c>
      <c r="AO245" s="64">
        <f t="shared" si="403"/>
        <v>58750</v>
      </c>
      <c r="AP245" s="64">
        <f t="shared" si="403"/>
        <v>58147</v>
      </c>
      <c r="AQ245" s="64">
        <f t="shared" si="403"/>
        <v>63650</v>
      </c>
      <c r="AR245" s="64">
        <f t="shared" si="403"/>
        <v>61373</v>
      </c>
      <c r="AS245" s="64">
        <f t="shared" si="403"/>
        <v>98474</v>
      </c>
      <c r="AT245" s="64">
        <f t="shared" si="403"/>
        <v>77988</v>
      </c>
      <c r="AU245" s="64">
        <f t="shared" si="403"/>
        <v>56931</v>
      </c>
      <c r="AV245" s="64">
        <f t="shared" si="403"/>
        <v>42989</v>
      </c>
      <c r="AW245" s="64">
        <f t="shared" si="403"/>
        <v>522458</v>
      </c>
      <c r="AX245" s="64">
        <f t="shared" si="403"/>
        <v>43236</v>
      </c>
      <c r="AY245" s="64">
        <f t="shared" si="403"/>
        <v>0</v>
      </c>
      <c r="AZ245" s="64">
        <f t="shared" si="403"/>
        <v>58898</v>
      </c>
      <c r="BA245" s="64">
        <f t="shared" si="403"/>
        <v>75547</v>
      </c>
      <c r="BB245" s="64">
        <f t="shared" si="403"/>
        <v>308806</v>
      </c>
      <c r="BC245" s="64">
        <f t="shared" si="403"/>
        <v>37004</v>
      </c>
      <c r="BD245" s="64">
        <f t="shared" si="403"/>
        <v>393905</v>
      </c>
      <c r="BE245" s="64">
        <f t="shared" si="403"/>
        <v>90064</v>
      </c>
      <c r="BF245" s="64">
        <f t="shared" si="403"/>
        <v>203983</v>
      </c>
      <c r="BG245" s="64">
        <f t="shared" si="403"/>
        <v>73384</v>
      </c>
      <c r="BH245" s="64">
        <f t="shared" si="403"/>
        <v>618246</v>
      </c>
      <c r="BI245" s="64">
        <f t="shared" si="403"/>
        <v>78425</v>
      </c>
      <c r="BJ245" s="64">
        <f t="shared" si="403"/>
        <v>2552907</v>
      </c>
      <c r="BK245" s="64">
        <f t="shared" si="403"/>
        <v>799867</v>
      </c>
      <c r="BL245" s="64">
        <f t="shared" si="403"/>
        <v>15956</v>
      </c>
      <c r="BM245" s="64">
        <f t="shared" si="403"/>
        <v>0</v>
      </c>
      <c r="BN245" s="64">
        <f t="shared" ref="BN245:DY245" si="404">BN164</f>
        <v>141236</v>
      </c>
      <c r="BO245" s="64">
        <f t="shared" si="404"/>
        <v>94837</v>
      </c>
      <c r="BP245" s="64">
        <f t="shared" si="404"/>
        <v>231595</v>
      </c>
      <c r="BQ245" s="64">
        <f t="shared" si="404"/>
        <v>401778</v>
      </c>
      <c r="BR245" s="64">
        <f t="shared" si="404"/>
        <v>290706</v>
      </c>
      <c r="BS245" s="64">
        <f t="shared" si="404"/>
        <v>35969</v>
      </c>
      <c r="BT245" s="64">
        <f t="shared" si="404"/>
        <v>204707</v>
      </c>
      <c r="BU245" s="64">
        <f t="shared" si="404"/>
        <v>218699</v>
      </c>
      <c r="BV245" s="64">
        <f t="shared" si="404"/>
        <v>24722</v>
      </c>
      <c r="BW245" s="64">
        <f t="shared" si="404"/>
        <v>33902</v>
      </c>
      <c r="BX245" s="64">
        <f t="shared" si="404"/>
        <v>182262</v>
      </c>
      <c r="BY245" s="64">
        <f t="shared" si="404"/>
        <v>375893</v>
      </c>
      <c r="BZ245" s="64">
        <f t="shared" si="404"/>
        <v>262624</v>
      </c>
      <c r="CA245" s="64">
        <f t="shared" si="404"/>
        <v>4377</v>
      </c>
      <c r="CB245" s="64">
        <f t="shared" si="404"/>
        <v>0</v>
      </c>
      <c r="CC245" s="64">
        <f t="shared" si="404"/>
        <v>511788</v>
      </c>
      <c r="CD245" s="64">
        <f t="shared" si="404"/>
        <v>103292</v>
      </c>
      <c r="CE245" s="64">
        <f t="shared" si="404"/>
        <v>285645</v>
      </c>
      <c r="CF245" s="64">
        <f t="shared" si="404"/>
        <v>516070</v>
      </c>
      <c r="CG245" s="64">
        <f t="shared" si="404"/>
        <v>33221</v>
      </c>
      <c r="CH245" s="64">
        <f t="shared" si="404"/>
        <v>81427</v>
      </c>
      <c r="CI245" s="64">
        <f t="shared" si="404"/>
        <v>70393</v>
      </c>
      <c r="CJ245" s="64">
        <f t="shared" si="404"/>
        <v>110828</v>
      </c>
      <c r="CK245" s="64">
        <f t="shared" si="404"/>
        <v>90476</v>
      </c>
      <c r="CL245" s="64">
        <f t="shared" si="404"/>
        <v>92444</v>
      </c>
      <c r="CM245" s="64">
        <f t="shared" si="404"/>
        <v>86187</v>
      </c>
      <c r="CN245" s="64">
        <f t="shared" si="404"/>
        <v>673509</v>
      </c>
      <c r="CO245" s="64">
        <f t="shared" si="404"/>
        <v>43110</v>
      </c>
      <c r="CP245" s="64">
        <f t="shared" si="404"/>
        <v>67978</v>
      </c>
      <c r="CQ245" s="64">
        <f t="shared" si="404"/>
        <v>76736</v>
      </c>
      <c r="CR245" s="64">
        <f t="shared" si="404"/>
        <v>86841</v>
      </c>
      <c r="CS245" s="64">
        <f t="shared" si="404"/>
        <v>101425</v>
      </c>
      <c r="CT245" s="64">
        <f t="shared" si="404"/>
        <v>59178</v>
      </c>
      <c r="CU245" s="64">
        <f t="shared" si="404"/>
        <v>87049</v>
      </c>
      <c r="CV245" s="64">
        <f t="shared" si="404"/>
        <v>73812</v>
      </c>
      <c r="CW245" s="64">
        <f t="shared" si="404"/>
        <v>73665</v>
      </c>
      <c r="CX245" s="64">
        <f t="shared" si="404"/>
        <v>47526</v>
      </c>
      <c r="CY245" s="64">
        <f t="shared" si="404"/>
        <v>22017</v>
      </c>
      <c r="CZ245" s="64">
        <f t="shared" si="404"/>
        <v>79974</v>
      </c>
      <c r="DA245" s="64">
        <f t="shared" si="404"/>
        <v>99303</v>
      </c>
      <c r="DB245" s="64">
        <f t="shared" si="404"/>
        <v>86556</v>
      </c>
      <c r="DC245" s="64">
        <f t="shared" si="404"/>
        <v>87551</v>
      </c>
      <c r="DD245" s="64">
        <f t="shared" si="404"/>
        <v>62286</v>
      </c>
      <c r="DE245" s="64">
        <f t="shared" si="404"/>
        <v>0</v>
      </c>
      <c r="DF245" s="64">
        <f t="shared" si="404"/>
        <v>0</v>
      </c>
      <c r="DG245" s="64">
        <f t="shared" si="404"/>
        <v>201949</v>
      </c>
      <c r="DH245" s="64">
        <f t="shared" si="404"/>
        <v>291755</v>
      </c>
      <c r="DI245" s="64">
        <f t="shared" si="404"/>
        <v>0</v>
      </c>
      <c r="DJ245" s="64">
        <f t="shared" si="404"/>
        <v>510551</v>
      </c>
      <c r="DK245" s="64">
        <f t="shared" si="404"/>
        <v>4608</v>
      </c>
      <c r="DL245" s="64">
        <f t="shared" si="404"/>
        <v>238117</v>
      </c>
      <c r="DM245" s="64">
        <f t="shared" si="404"/>
        <v>231826</v>
      </c>
      <c r="DN245" s="64">
        <f t="shared" si="404"/>
        <v>37650</v>
      </c>
      <c r="DO245" s="64">
        <f t="shared" si="404"/>
        <v>769522</v>
      </c>
      <c r="DP245" s="64">
        <f t="shared" si="404"/>
        <v>68606</v>
      </c>
      <c r="DQ245" s="64">
        <f t="shared" si="404"/>
        <v>0</v>
      </c>
      <c r="DR245" s="64">
        <f t="shared" si="404"/>
        <v>11714</v>
      </c>
      <c r="DS245" s="64">
        <f t="shared" si="404"/>
        <v>113649</v>
      </c>
      <c r="DT245" s="64">
        <f t="shared" si="404"/>
        <v>453322</v>
      </c>
      <c r="DU245" s="64">
        <f t="shared" si="404"/>
        <v>158362</v>
      </c>
      <c r="DV245" s="64">
        <f t="shared" si="404"/>
        <v>223283</v>
      </c>
      <c r="DW245" s="64">
        <f t="shared" si="404"/>
        <v>2516150</v>
      </c>
      <c r="DX245" s="64">
        <f t="shared" si="404"/>
        <v>240737</v>
      </c>
      <c r="DY245" s="64">
        <f t="shared" si="404"/>
        <v>28037</v>
      </c>
      <c r="DZ245" s="64">
        <f t="shared" ref="DZ245:GK245" si="405">DZ164</f>
        <v>99719</v>
      </c>
      <c r="EA245" s="64">
        <f t="shared" si="405"/>
        <v>590900</v>
      </c>
      <c r="EB245" s="64">
        <f t="shared" si="405"/>
        <v>342557</v>
      </c>
      <c r="EC245" s="64">
        <f t="shared" si="405"/>
        <v>300279</v>
      </c>
      <c r="ED245" s="64">
        <f t="shared" si="405"/>
        <v>196847</v>
      </c>
      <c r="EE245" s="64">
        <f t="shared" si="405"/>
        <v>149418</v>
      </c>
      <c r="EF245" s="64">
        <f t="shared" si="405"/>
        <v>29798</v>
      </c>
      <c r="EG245" s="64">
        <f t="shared" si="405"/>
        <v>180146</v>
      </c>
      <c r="EH245" s="64">
        <f t="shared" si="405"/>
        <v>111126</v>
      </c>
      <c r="EI245" s="64">
        <f t="shared" si="405"/>
        <v>282141</v>
      </c>
      <c r="EJ245" s="64">
        <f t="shared" si="405"/>
        <v>167839</v>
      </c>
      <c r="EK245" s="64">
        <f t="shared" si="405"/>
        <v>233308</v>
      </c>
      <c r="EL245" s="64">
        <f t="shared" si="405"/>
        <v>239094</v>
      </c>
      <c r="EM245" s="64">
        <f t="shared" si="405"/>
        <v>36497</v>
      </c>
      <c r="EN245" s="64">
        <f t="shared" si="405"/>
        <v>316955</v>
      </c>
      <c r="EO245" s="64">
        <f t="shared" si="405"/>
        <v>413534</v>
      </c>
      <c r="EP245" s="64">
        <f t="shared" si="405"/>
        <v>728644</v>
      </c>
      <c r="EQ245" s="64">
        <f t="shared" si="405"/>
        <v>313704</v>
      </c>
      <c r="ER245" s="64">
        <f t="shared" si="405"/>
        <v>575145</v>
      </c>
      <c r="ES245" s="64">
        <f t="shared" si="405"/>
        <v>310545</v>
      </c>
      <c r="ET245" s="64">
        <f t="shared" si="405"/>
        <v>462616</v>
      </c>
      <c r="EU245" s="64">
        <f t="shared" si="405"/>
        <v>0</v>
      </c>
      <c r="EV245" s="64">
        <f t="shared" si="405"/>
        <v>26220</v>
      </c>
      <c r="EW245" s="64">
        <f t="shared" si="405"/>
        <v>286036</v>
      </c>
      <c r="EX245" s="64">
        <f t="shared" si="405"/>
        <v>126979</v>
      </c>
      <c r="EY245" s="64">
        <f t="shared" si="405"/>
        <v>970486</v>
      </c>
      <c r="EZ245" s="64">
        <f t="shared" si="405"/>
        <v>130680</v>
      </c>
      <c r="FA245" s="64">
        <f t="shared" si="405"/>
        <v>360920</v>
      </c>
      <c r="FB245" s="64">
        <f t="shared" si="405"/>
        <v>286671</v>
      </c>
      <c r="FC245" s="64">
        <f t="shared" si="405"/>
        <v>631657</v>
      </c>
      <c r="FD245" s="64">
        <f t="shared" si="405"/>
        <v>275959</v>
      </c>
      <c r="FE245" s="64">
        <f t="shared" si="405"/>
        <v>538741</v>
      </c>
      <c r="FF245" s="64">
        <f t="shared" si="405"/>
        <v>0</v>
      </c>
      <c r="FG245" s="64">
        <f t="shared" si="405"/>
        <v>181036</v>
      </c>
      <c r="FH245" s="64">
        <f t="shared" si="405"/>
        <v>279637</v>
      </c>
      <c r="FI245" s="64">
        <f t="shared" si="405"/>
        <v>367003</v>
      </c>
      <c r="FJ245" s="64">
        <f t="shared" si="405"/>
        <v>261274</v>
      </c>
      <c r="FK245" s="64">
        <f t="shared" si="405"/>
        <v>404688</v>
      </c>
      <c r="FL245" s="64">
        <f t="shared" si="405"/>
        <v>340114</v>
      </c>
      <c r="FM245" s="64">
        <f t="shared" si="405"/>
        <v>1508139</v>
      </c>
      <c r="FN245" s="64">
        <f t="shared" si="405"/>
        <v>384935</v>
      </c>
      <c r="FO245" s="64">
        <f t="shared" si="405"/>
        <v>787841</v>
      </c>
      <c r="FP245" s="64">
        <f t="shared" si="405"/>
        <v>928286</v>
      </c>
      <c r="FQ245" s="64">
        <f t="shared" si="405"/>
        <v>43524</v>
      </c>
      <c r="FR245" s="64">
        <f t="shared" si="405"/>
        <v>689683</v>
      </c>
      <c r="FS245" s="64">
        <f t="shared" si="405"/>
        <v>0</v>
      </c>
      <c r="FT245" s="64">
        <f t="shared" si="405"/>
        <v>291974</v>
      </c>
      <c r="FU245" s="64">
        <f t="shared" si="405"/>
        <v>139919</v>
      </c>
      <c r="FV245" s="64">
        <f t="shared" si="405"/>
        <v>0</v>
      </c>
      <c r="FW245" s="64">
        <f t="shared" si="405"/>
        <v>1276627</v>
      </c>
      <c r="FX245" s="64">
        <f t="shared" si="405"/>
        <v>1028115</v>
      </c>
      <c r="FY245" s="64">
        <f t="shared" si="405"/>
        <v>929536</v>
      </c>
      <c r="FZ245" s="64">
        <f t="shared" si="405"/>
        <v>106550</v>
      </c>
      <c r="GA245" s="64">
        <f t="shared" si="405"/>
        <v>47610</v>
      </c>
      <c r="GB245" s="64">
        <f t="shared" si="405"/>
        <v>432482</v>
      </c>
      <c r="GC245" s="64">
        <f t="shared" si="405"/>
        <v>510551</v>
      </c>
      <c r="GD245" s="64">
        <f t="shared" si="405"/>
        <v>1902335</v>
      </c>
      <c r="GE245" s="64">
        <f t="shared" si="405"/>
        <v>38144</v>
      </c>
      <c r="GF245" s="64">
        <f t="shared" si="405"/>
        <v>127279</v>
      </c>
      <c r="GG245" s="64">
        <f t="shared" si="405"/>
        <v>0</v>
      </c>
      <c r="GH245" s="64">
        <f t="shared" si="405"/>
        <v>41006</v>
      </c>
      <c r="GI245" s="64">
        <f t="shared" si="405"/>
        <v>43104</v>
      </c>
      <c r="GJ245" s="64">
        <f t="shared" si="405"/>
        <v>498545</v>
      </c>
      <c r="GK245" s="64">
        <f t="shared" si="405"/>
        <v>246243</v>
      </c>
      <c r="GL245" s="64">
        <f t="shared" ref="GL245:IW245" si="406">GL164</f>
        <v>56588</v>
      </c>
      <c r="GM245" s="64">
        <f t="shared" si="406"/>
        <v>0</v>
      </c>
      <c r="GN245" s="64">
        <f t="shared" si="406"/>
        <v>23844</v>
      </c>
      <c r="GO245" s="64">
        <f t="shared" si="406"/>
        <v>56598</v>
      </c>
      <c r="GP245" s="64">
        <f t="shared" si="406"/>
        <v>469756</v>
      </c>
      <c r="GQ245" s="64">
        <f t="shared" si="406"/>
        <v>138172</v>
      </c>
      <c r="GR245" s="64">
        <f t="shared" si="406"/>
        <v>444947</v>
      </c>
      <c r="GS245" s="64">
        <f t="shared" si="406"/>
        <v>780916</v>
      </c>
      <c r="GT245" s="64">
        <f t="shared" si="406"/>
        <v>180863</v>
      </c>
      <c r="GU245" s="64">
        <f t="shared" si="406"/>
        <v>625764</v>
      </c>
      <c r="GV245" s="64">
        <f t="shared" si="406"/>
        <v>2468761</v>
      </c>
      <c r="GW245" s="64">
        <f t="shared" si="406"/>
        <v>0</v>
      </c>
      <c r="GX245" s="64">
        <f t="shared" si="406"/>
        <v>53918</v>
      </c>
      <c r="GY245" s="64">
        <f t="shared" si="406"/>
        <v>53533</v>
      </c>
      <c r="GZ245" s="64">
        <f t="shared" si="406"/>
        <v>73256</v>
      </c>
      <c r="HA245" s="64">
        <f t="shared" si="406"/>
        <v>1167986</v>
      </c>
      <c r="HB245" s="64">
        <f t="shared" si="406"/>
        <v>62162</v>
      </c>
      <c r="HC245" s="64">
        <f t="shared" si="406"/>
        <v>55438</v>
      </c>
      <c r="HD245" s="64">
        <f t="shared" si="406"/>
        <v>254189</v>
      </c>
      <c r="HE245" s="64">
        <f t="shared" si="406"/>
        <v>107036</v>
      </c>
      <c r="HF245" s="64">
        <f t="shared" si="406"/>
        <v>131444</v>
      </c>
      <c r="HG245" s="64">
        <f t="shared" si="406"/>
        <v>0</v>
      </c>
      <c r="HH245" s="64">
        <f t="shared" si="406"/>
        <v>623374</v>
      </c>
      <c r="HI245" s="64">
        <f t="shared" si="406"/>
        <v>412772</v>
      </c>
      <c r="HJ245" s="64">
        <f t="shared" si="406"/>
        <v>415477</v>
      </c>
      <c r="HK245" s="64">
        <f t="shared" si="406"/>
        <v>770324</v>
      </c>
      <c r="HL245" s="64">
        <f t="shared" si="406"/>
        <v>237086</v>
      </c>
      <c r="HM245" s="64">
        <f t="shared" si="406"/>
        <v>473712</v>
      </c>
      <c r="HN245" s="64">
        <f t="shared" si="406"/>
        <v>842197</v>
      </c>
      <c r="HO245" s="64">
        <f t="shared" si="406"/>
        <v>1322810</v>
      </c>
      <c r="HP245" s="64">
        <f t="shared" si="406"/>
        <v>1024632</v>
      </c>
      <c r="HQ245" s="64">
        <f t="shared" si="406"/>
        <v>673589</v>
      </c>
      <c r="HR245" s="64">
        <f t="shared" si="406"/>
        <v>102907</v>
      </c>
      <c r="HS245" s="64">
        <f t="shared" si="406"/>
        <v>188027</v>
      </c>
      <c r="HT245" s="64">
        <f t="shared" si="406"/>
        <v>742917</v>
      </c>
      <c r="HU245" s="64">
        <f t="shared" si="406"/>
        <v>283951</v>
      </c>
      <c r="HV245" s="64">
        <f t="shared" si="406"/>
        <v>159926</v>
      </c>
      <c r="HW245" s="64">
        <f t="shared" si="406"/>
        <v>174087</v>
      </c>
      <c r="HX245" s="64">
        <f t="shared" si="406"/>
        <v>333028</v>
      </c>
      <c r="HY245" s="64">
        <f t="shared" si="406"/>
        <v>187752</v>
      </c>
      <c r="HZ245" s="64">
        <f t="shared" si="406"/>
        <v>76074</v>
      </c>
      <c r="IA245" s="64">
        <f t="shared" si="406"/>
        <v>56726</v>
      </c>
      <c r="IB245" s="64">
        <f t="shared" si="406"/>
        <v>221191</v>
      </c>
      <c r="IC245" s="64">
        <f t="shared" si="406"/>
        <v>78514</v>
      </c>
      <c r="ID245" s="64">
        <f t="shared" si="406"/>
        <v>60850</v>
      </c>
      <c r="IE245" s="64">
        <f t="shared" si="406"/>
        <v>0</v>
      </c>
      <c r="IF245" s="64">
        <f t="shared" si="406"/>
        <v>23451</v>
      </c>
      <c r="IG245" s="64">
        <f t="shared" si="406"/>
        <v>54075</v>
      </c>
      <c r="IH245" s="64">
        <f t="shared" si="406"/>
        <v>724911</v>
      </c>
      <c r="II245" s="64">
        <f t="shared" si="406"/>
        <v>162222</v>
      </c>
      <c r="IJ245" s="64">
        <f t="shared" si="406"/>
        <v>247365</v>
      </c>
      <c r="IK245" s="64">
        <f t="shared" si="406"/>
        <v>211370</v>
      </c>
      <c r="IL245" s="64">
        <f t="shared" si="406"/>
        <v>481880</v>
      </c>
      <c r="IM245" s="64">
        <f t="shared" si="406"/>
        <v>153997</v>
      </c>
      <c r="IN245" s="64">
        <f t="shared" si="406"/>
        <v>190494</v>
      </c>
      <c r="IO245" s="64">
        <f t="shared" si="406"/>
        <v>273805</v>
      </c>
      <c r="IP245" s="64">
        <f t="shared" si="406"/>
        <v>606951</v>
      </c>
      <c r="IQ245" s="64">
        <f t="shared" si="406"/>
        <v>215339</v>
      </c>
      <c r="IR245" s="64">
        <f t="shared" si="406"/>
        <v>241485</v>
      </c>
      <c r="IS245" s="64">
        <f t="shared" si="406"/>
        <v>515905</v>
      </c>
      <c r="IT245" s="64">
        <f t="shared" si="406"/>
        <v>340519</v>
      </c>
      <c r="IU245" s="64">
        <f t="shared" si="406"/>
        <v>374006</v>
      </c>
      <c r="IV245" s="64">
        <f t="shared" si="406"/>
        <v>136064</v>
      </c>
      <c r="IW245" s="64">
        <f t="shared" si="406"/>
        <v>403367</v>
      </c>
      <c r="IX245" s="64">
        <f t="shared" ref="IX245:LI245" si="407">IX164</f>
        <v>93513</v>
      </c>
      <c r="IY245" s="64">
        <f t="shared" si="407"/>
        <v>24709</v>
      </c>
      <c r="IZ245" s="64">
        <f t="shared" si="407"/>
        <v>22858</v>
      </c>
      <c r="JA245" s="64">
        <f t="shared" si="407"/>
        <v>42943</v>
      </c>
      <c r="JB245" s="64">
        <f t="shared" si="407"/>
        <v>41040</v>
      </c>
      <c r="JC245" s="64">
        <f t="shared" si="407"/>
        <v>521988</v>
      </c>
      <c r="JD245" s="64">
        <f t="shared" si="407"/>
        <v>69095</v>
      </c>
      <c r="JE245" s="64">
        <f t="shared" si="407"/>
        <v>342148</v>
      </c>
      <c r="JF245" s="64">
        <f t="shared" si="407"/>
        <v>496105</v>
      </c>
      <c r="JG245" s="64">
        <f t="shared" si="407"/>
        <v>224227</v>
      </c>
      <c r="JH245" s="64">
        <f t="shared" si="407"/>
        <v>207365</v>
      </c>
      <c r="JI245" s="64">
        <f t="shared" si="407"/>
        <v>566829</v>
      </c>
      <c r="JJ245" s="64">
        <f t="shared" si="407"/>
        <v>499444</v>
      </c>
      <c r="JK245" s="64">
        <f t="shared" si="407"/>
        <v>244984</v>
      </c>
      <c r="JL245" s="64">
        <f t="shared" si="407"/>
        <v>268299</v>
      </c>
      <c r="JM245" s="64">
        <f t="shared" si="407"/>
        <v>256025</v>
      </c>
      <c r="JN245" s="64">
        <f t="shared" si="407"/>
        <v>400679</v>
      </c>
      <c r="JO245" s="64">
        <f t="shared" si="407"/>
        <v>662394</v>
      </c>
      <c r="JP245" s="64">
        <f t="shared" si="407"/>
        <v>427524</v>
      </c>
      <c r="JQ245" s="64">
        <f t="shared" si="407"/>
        <v>378661</v>
      </c>
      <c r="JR245" s="64">
        <f t="shared" si="407"/>
        <v>173626</v>
      </c>
      <c r="JS245" s="64">
        <f t="shared" si="407"/>
        <v>438869</v>
      </c>
      <c r="JT245" s="64">
        <f t="shared" si="407"/>
        <v>351032</v>
      </c>
      <c r="JU245" s="64">
        <f t="shared" si="407"/>
        <v>563667</v>
      </c>
      <c r="JV245" s="64">
        <f t="shared" si="407"/>
        <v>776799</v>
      </c>
      <c r="JW245" s="64">
        <f t="shared" si="407"/>
        <v>354995</v>
      </c>
      <c r="JX245" s="64">
        <f t="shared" si="407"/>
        <v>89950</v>
      </c>
      <c r="JY245" s="64">
        <f t="shared" si="407"/>
        <v>755941</v>
      </c>
      <c r="JZ245" s="64">
        <f t="shared" si="407"/>
        <v>0</v>
      </c>
      <c r="KA245" s="64">
        <f t="shared" si="407"/>
        <v>37325</v>
      </c>
      <c r="KB245" s="64">
        <f t="shared" si="407"/>
        <v>217855</v>
      </c>
      <c r="KC245" s="64">
        <f t="shared" si="407"/>
        <v>181228</v>
      </c>
      <c r="KD245" s="64">
        <f t="shared" si="407"/>
        <v>7769</v>
      </c>
      <c r="KE245" s="64">
        <f t="shared" si="407"/>
        <v>320480</v>
      </c>
      <c r="KF245" s="64">
        <f t="shared" si="407"/>
        <v>1187543</v>
      </c>
      <c r="KG245" s="64">
        <f t="shared" si="407"/>
        <v>97021</v>
      </c>
      <c r="KH245" s="64">
        <f t="shared" si="407"/>
        <v>46869</v>
      </c>
      <c r="KI245" s="64">
        <f t="shared" si="407"/>
        <v>363654</v>
      </c>
      <c r="KJ245" s="64">
        <f t="shared" si="407"/>
        <v>303557</v>
      </c>
      <c r="KK245" s="64">
        <f t="shared" si="407"/>
        <v>1229479</v>
      </c>
      <c r="KL245" s="64">
        <f t="shared" si="407"/>
        <v>168054</v>
      </c>
      <c r="KM245" s="64">
        <f t="shared" si="407"/>
        <v>302736</v>
      </c>
      <c r="KN245" s="64">
        <f t="shared" si="407"/>
        <v>943959</v>
      </c>
      <c r="KO245" s="64">
        <f t="shared" si="407"/>
        <v>62162</v>
      </c>
      <c r="KP245" s="64">
        <f t="shared" si="407"/>
        <v>123104</v>
      </c>
      <c r="KQ245" s="64">
        <f t="shared" si="407"/>
        <v>62248</v>
      </c>
      <c r="KR245" s="64">
        <f t="shared" si="407"/>
        <v>0</v>
      </c>
      <c r="KS245" s="64">
        <f t="shared" si="407"/>
        <v>0</v>
      </c>
      <c r="KT245" s="64">
        <f t="shared" si="407"/>
        <v>374202</v>
      </c>
      <c r="KU245" s="64">
        <f t="shared" si="407"/>
        <v>84017</v>
      </c>
      <c r="KV245" s="64">
        <f t="shared" si="407"/>
        <v>0</v>
      </c>
      <c r="KW245" s="64">
        <f t="shared" si="407"/>
        <v>29560</v>
      </c>
      <c r="KX245" s="64">
        <f t="shared" si="407"/>
        <v>270990</v>
      </c>
      <c r="KY245" s="64">
        <f t="shared" si="407"/>
        <v>28043</v>
      </c>
      <c r="KZ245" s="64">
        <f t="shared" si="407"/>
        <v>14372</v>
      </c>
      <c r="LA245" s="64">
        <f t="shared" si="407"/>
        <v>445977</v>
      </c>
      <c r="LB245" s="64">
        <f t="shared" si="407"/>
        <v>748496</v>
      </c>
      <c r="LC245" s="64">
        <f t="shared" si="407"/>
        <v>438554</v>
      </c>
      <c r="LD245" s="64">
        <f t="shared" si="407"/>
        <v>167683</v>
      </c>
      <c r="LE245" s="64">
        <f t="shared" si="407"/>
        <v>79412</v>
      </c>
      <c r="LF245" s="64">
        <f t="shared" si="407"/>
        <v>389620</v>
      </c>
      <c r="LG245" s="64">
        <f t="shared" si="407"/>
        <v>76992</v>
      </c>
      <c r="LH245" s="64">
        <f t="shared" si="407"/>
        <v>570252</v>
      </c>
      <c r="LI245" s="64">
        <f t="shared" si="407"/>
        <v>113028</v>
      </c>
      <c r="LJ245" s="64">
        <f t="shared" ref="LJ245:NU245" si="408">LJ164</f>
        <v>1564418</v>
      </c>
      <c r="LK245" s="64">
        <f t="shared" si="408"/>
        <v>21914</v>
      </c>
      <c r="LL245" s="64">
        <f t="shared" si="408"/>
        <v>2540613</v>
      </c>
      <c r="LM245" s="64">
        <f t="shared" si="408"/>
        <v>0</v>
      </c>
      <c r="LN245" s="64">
        <f t="shared" si="408"/>
        <v>7164</v>
      </c>
      <c r="LO245" s="64">
        <f t="shared" si="408"/>
        <v>913887</v>
      </c>
      <c r="LP245" s="64">
        <f t="shared" si="408"/>
        <v>1305193</v>
      </c>
      <c r="LQ245" s="64">
        <f t="shared" si="408"/>
        <v>317840</v>
      </c>
      <c r="LR245" s="64">
        <f t="shared" si="408"/>
        <v>161109</v>
      </c>
      <c r="LS245" s="64">
        <f t="shared" si="408"/>
        <v>198368</v>
      </c>
      <c r="LT245" s="64">
        <f t="shared" si="408"/>
        <v>17098</v>
      </c>
      <c r="LU245" s="64">
        <f t="shared" si="408"/>
        <v>1113518</v>
      </c>
      <c r="LV245" s="64">
        <f t="shared" si="408"/>
        <v>0</v>
      </c>
      <c r="LW245" s="64">
        <f t="shared" si="408"/>
        <v>258033</v>
      </c>
      <c r="LX245" s="64">
        <f t="shared" si="408"/>
        <v>503894</v>
      </c>
      <c r="LY245" s="64">
        <f t="shared" si="408"/>
        <v>617848</v>
      </c>
      <c r="LZ245" s="64">
        <f t="shared" si="408"/>
        <v>326159</v>
      </c>
      <c r="MA245" s="64">
        <f t="shared" si="408"/>
        <v>124549</v>
      </c>
      <c r="MB245" s="64">
        <f t="shared" si="408"/>
        <v>35177</v>
      </c>
      <c r="MC245" s="64">
        <f t="shared" si="408"/>
        <v>244341</v>
      </c>
      <c r="MD245" s="64">
        <f t="shared" si="408"/>
        <v>205247</v>
      </c>
      <c r="ME245" s="64">
        <f t="shared" si="408"/>
        <v>577085</v>
      </c>
      <c r="MF245" s="64">
        <f t="shared" si="408"/>
        <v>0</v>
      </c>
      <c r="MG245" s="64">
        <f t="shared" si="408"/>
        <v>120733</v>
      </c>
      <c r="MH245" s="64">
        <f t="shared" si="408"/>
        <v>0</v>
      </c>
      <c r="MI245" s="64">
        <f t="shared" si="408"/>
        <v>0</v>
      </c>
      <c r="MJ245" s="64">
        <f t="shared" si="408"/>
        <v>0</v>
      </c>
      <c r="MK245" s="64">
        <f t="shared" si="408"/>
        <v>0</v>
      </c>
      <c r="ML245" s="64">
        <f t="shared" si="408"/>
        <v>593781</v>
      </c>
      <c r="MM245" s="64">
        <f t="shared" si="408"/>
        <v>150724</v>
      </c>
      <c r="MN245" s="64">
        <f t="shared" si="408"/>
        <v>863810</v>
      </c>
      <c r="MO245" s="64">
        <f t="shared" si="408"/>
        <v>2041648</v>
      </c>
      <c r="MP245" s="64">
        <f t="shared" si="408"/>
        <v>345418</v>
      </c>
      <c r="MQ245" s="64">
        <f t="shared" si="408"/>
        <v>282185</v>
      </c>
      <c r="MR245" s="64">
        <f t="shared" si="408"/>
        <v>498310</v>
      </c>
      <c r="MS245" s="64">
        <f t="shared" si="408"/>
        <v>71700</v>
      </c>
      <c r="MT245" s="64">
        <f t="shared" si="408"/>
        <v>93776</v>
      </c>
      <c r="MU245" s="64">
        <f t="shared" si="408"/>
        <v>226386</v>
      </c>
      <c r="MV245" s="64">
        <f t="shared" si="408"/>
        <v>90268</v>
      </c>
      <c r="MW245" s="64">
        <f t="shared" si="408"/>
        <v>142121</v>
      </c>
      <c r="MX245" s="64">
        <f t="shared" si="408"/>
        <v>135799</v>
      </c>
      <c r="MY245" s="64">
        <f t="shared" si="408"/>
        <v>2297511</v>
      </c>
      <c r="MZ245" s="64">
        <f t="shared" si="408"/>
        <v>230090</v>
      </c>
      <c r="NA245" s="64">
        <f t="shared" si="408"/>
        <v>26682</v>
      </c>
      <c r="NB245" s="64">
        <f t="shared" si="408"/>
        <v>29874</v>
      </c>
      <c r="NC245" s="64">
        <f t="shared" si="408"/>
        <v>91087</v>
      </c>
      <c r="ND245" s="64">
        <f t="shared" si="408"/>
        <v>7521</v>
      </c>
      <c r="NE245" s="64">
        <f t="shared" si="408"/>
        <v>22891</v>
      </c>
      <c r="NF245" s="64">
        <f t="shared" si="408"/>
        <v>106909</v>
      </c>
      <c r="NG245" s="64">
        <f t="shared" si="408"/>
        <v>412189</v>
      </c>
      <c r="NH245" s="64">
        <f t="shared" si="408"/>
        <v>0</v>
      </c>
      <c r="NI245" s="64">
        <f t="shared" si="408"/>
        <v>1045603</v>
      </c>
      <c r="NJ245" s="64">
        <f t="shared" si="408"/>
        <v>1582170</v>
      </c>
      <c r="NK245" s="64">
        <f t="shared" si="408"/>
        <v>966505</v>
      </c>
      <c r="NL245" s="64">
        <f t="shared" si="408"/>
        <v>82852</v>
      </c>
      <c r="NM245" s="64">
        <f t="shared" si="408"/>
        <v>212928</v>
      </c>
      <c r="NN245" s="64">
        <f t="shared" si="408"/>
        <v>241504</v>
      </c>
      <c r="NO245" s="64">
        <f t="shared" si="408"/>
        <v>0</v>
      </c>
      <c r="NP245" s="64">
        <f t="shared" si="408"/>
        <v>1174763</v>
      </c>
      <c r="NQ245" s="64">
        <f t="shared" si="408"/>
        <v>333129</v>
      </c>
      <c r="NR245" s="64">
        <f t="shared" si="408"/>
        <v>131422</v>
      </c>
      <c r="NS245" s="64">
        <f t="shared" si="408"/>
        <v>44695</v>
      </c>
      <c r="NT245" s="64">
        <f t="shared" si="408"/>
        <v>181156</v>
      </c>
      <c r="NU245" s="64">
        <f t="shared" si="408"/>
        <v>561937</v>
      </c>
      <c r="NV245" s="64">
        <f t="shared" ref="NV245:OU245" si="409">NV164</f>
        <v>380840</v>
      </c>
      <c r="NW245" s="64">
        <f t="shared" si="409"/>
        <v>4608</v>
      </c>
      <c r="NX245" s="64">
        <f t="shared" si="409"/>
        <v>724141</v>
      </c>
      <c r="NY245" s="64">
        <f t="shared" si="409"/>
        <v>3627</v>
      </c>
      <c r="NZ245" s="64">
        <f t="shared" si="409"/>
        <v>4868</v>
      </c>
      <c r="OA245" s="64">
        <f t="shared" si="409"/>
        <v>346608</v>
      </c>
      <c r="OB245" s="64">
        <f t="shared" si="409"/>
        <v>332877</v>
      </c>
      <c r="OC245" s="64">
        <f t="shared" si="409"/>
        <v>914978</v>
      </c>
      <c r="OD245" s="64">
        <f t="shared" si="409"/>
        <v>330374</v>
      </c>
      <c r="OE245" s="64">
        <f t="shared" si="409"/>
        <v>20003</v>
      </c>
      <c r="OF245" s="64">
        <f t="shared" si="409"/>
        <v>190567</v>
      </c>
      <c r="OG245" s="64">
        <f t="shared" si="409"/>
        <v>663422</v>
      </c>
      <c r="OH245" s="64">
        <f t="shared" si="409"/>
        <v>79308</v>
      </c>
      <c r="OI245" s="64">
        <f t="shared" si="409"/>
        <v>247827</v>
      </c>
      <c r="OJ245" s="64">
        <f t="shared" si="409"/>
        <v>0</v>
      </c>
      <c r="OK245" s="64">
        <f t="shared" si="409"/>
        <v>42933</v>
      </c>
      <c r="OL245" s="64">
        <f t="shared" si="409"/>
        <v>417105</v>
      </c>
      <c r="OM245" s="64">
        <f t="shared" si="409"/>
        <v>604835</v>
      </c>
      <c r="ON245" s="64">
        <f t="shared" si="409"/>
        <v>17752</v>
      </c>
      <c r="OO245" s="64">
        <f t="shared" si="409"/>
        <v>78584</v>
      </c>
      <c r="OP245" s="64">
        <f t="shared" si="409"/>
        <v>0</v>
      </c>
      <c r="OQ245" s="64">
        <f t="shared" si="409"/>
        <v>1288351</v>
      </c>
      <c r="OR245" s="64">
        <f t="shared" si="409"/>
        <v>404086</v>
      </c>
      <c r="OS245" s="64">
        <f t="shared" si="409"/>
        <v>332741</v>
      </c>
      <c r="OT245" s="64">
        <f t="shared" si="409"/>
        <v>212559</v>
      </c>
      <c r="OU245" s="64">
        <f t="shared" si="409"/>
        <v>62586</v>
      </c>
      <c r="OW245" s="150">
        <f t="shared" si="272"/>
        <v>131853750</v>
      </c>
      <c r="OX245" s="6">
        <f t="shared" si="318"/>
        <v>661.5345056819607</v>
      </c>
      <c r="OY245" s="153"/>
      <c r="OZ245" s="6"/>
    </row>
    <row r="246" spans="1:416">
      <c r="A246" s="13" t="s">
        <v>1319</v>
      </c>
      <c r="B246" s="64">
        <f>SUM(B244:B245)</f>
        <v>529052</v>
      </c>
      <c r="C246" s="64">
        <f t="shared" ref="C246:BN246" si="410">SUM(C244:C245)</f>
        <v>5622337</v>
      </c>
      <c r="D246" s="64">
        <f t="shared" si="410"/>
        <v>1060571</v>
      </c>
      <c r="E246" s="64">
        <f t="shared" si="410"/>
        <v>11718696</v>
      </c>
      <c r="F246" s="64">
        <f t="shared" si="410"/>
        <v>4602542</v>
      </c>
      <c r="G246" s="64">
        <f t="shared" si="410"/>
        <v>8499357</v>
      </c>
      <c r="H246" s="64">
        <f t="shared" si="410"/>
        <v>5262466</v>
      </c>
      <c r="I246" s="64">
        <f t="shared" si="410"/>
        <v>1325079</v>
      </c>
      <c r="J246" s="64">
        <f t="shared" si="410"/>
        <v>1583097</v>
      </c>
      <c r="K246" s="64">
        <f t="shared" si="410"/>
        <v>1699857</v>
      </c>
      <c r="L246" s="64">
        <f t="shared" si="410"/>
        <v>3464133</v>
      </c>
      <c r="M246" s="64">
        <f t="shared" si="410"/>
        <v>3993174</v>
      </c>
      <c r="N246" s="64">
        <f t="shared" si="410"/>
        <v>1120472</v>
      </c>
      <c r="O246" s="64">
        <f t="shared" si="410"/>
        <v>633139</v>
      </c>
      <c r="P246" s="64">
        <f t="shared" si="410"/>
        <v>1002340</v>
      </c>
      <c r="Q246" s="64">
        <f t="shared" si="410"/>
        <v>1167091</v>
      </c>
      <c r="R246" s="64">
        <f t="shared" si="410"/>
        <v>2711302</v>
      </c>
      <c r="S246" s="64">
        <f t="shared" si="410"/>
        <v>5789402</v>
      </c>
      <c r="T246" s="64">
        <f t="shared" si="410"/>
        <v>4780150</v>
      </c>
      <c r="U246" s="64">
        <f t="shared" si="410"/>
        <v>1629034</v>
      </c>
      <c r="V246" s="64">
        <f t="shared" si="410"/>
        <v>2745984</v>
      </c>
      <c r="W246" s="64">
        <f t="shared" si="410"/>
        <v>2119152</v>
      </c>
      <c r="X246" s="64">
        <f t="shared" si="410"/>
        <v>2474346</v>
      </c>
      <c r="Y246" s="64">
        <f t="shared" si="410"/>
        <v>4331172</v>
      </c>
      <c r="Z246" s="64">
        <f t="shared" si="410"/>
        <v>4505580</v>
      </c>
      <c r="AA246" s="64">
        <f t="shared" si="410"/>
        <v>3905232</v>
      </c>
      <c r="AB246" s="64">
        <f t="shared" si="410"/>
        <v>4086266</v>
      </c>
      <c r="AC246" s="64">
        <f t="shared" si="410"/>
        <v>3723247</v>
      </c>
      <c r="AD246" s="64">
        <f t="shared" si="410"/>
        <v>77073305</v>
      </c>
      <c r="AE246" s="64">
        <f t="shared" si="410"/>
        <v>50591027</v>
      </c>
      <c r="AF246" s="64">
        <f t="shared" si="410"/>
        <v>2560560</v>
      </c>
      <c r="AG246" s="64">
        <f t="shared" si="410"/>
        <v>6046154</v>
      </c>
      <c r="AH246" s="64">
        <f t="shared" si="410"/>
        <v>3800714</v>
      </c>
      <c r="AI246" s="64">
        <f t="shared" si="410"/>
        <v>3741956</v>
      </c>
      <c r="AJ246" s="64">
        <f t="shared" si="410"/>
        <v>3781979</v>
      </c>
      <c r="AK246" s="64">
        <f t="shared" si="410"/>
        <v>3910218</v>
      </c>
      <c r="AL246" s="64">
        <f t="shared" si="410"/>
        <v>5082600</v>
      </c>
      <c r="AM246" s="64">
        <f t="shared" si="410"/>
        <v>5903185</v>
      </c>
      <c r="AN246" s="64">
        <f t="shared" si="410"/>
        <v>6166518</v>
      </c>
      <c r="AO246" s="64">
        <f t="shared" si="410"/>
        <v>3575157</v>
      </c>
      <c r="AP246" s="64">
        <f t="shared" si="410"/>
        <v>3750223</v>
      </c>
      <c r="AQ246" s="64">
        <f t="shared" si="410"/>
        <v>5083731</v>
      </c>
      <c r="AR246" s="64">
        <f t="shared" si="410"/>
        <v>4217256</v>
      </c>
      <c r="AS246" s="64">
        <f t="shared" si="410"/>
        <v>3517179</v>
      </c>
      <c r="AT246" s="64">
        <f t="shared" si="410"/>
        <v>5635229</v>
      </c>
      <c r="AU246" s="64">
        <f t="shared" si="410"/>
        <v>4349531</v>
      </c>
      <c r="AV246" s="64">
        <f t="shared" si="410"/>
        <v>3479810</v>
      </c>
      <c r="AW246" s="64">
        <f t="shared" si="410"/>
        <v>4829567</v>
      </c>
      <c r="AX246" s="64">
        <f t="shared" si="410"/>
        <v>3425487</v>
      </c>
      <c r="AY246" s="64">
        <f t="shared" si="410"/>
        <v>5946745</v>
      </c>
      <c r="AZ246" s="64">
        <f t="shared" si="410"/>
        <v>6185714</v>
      </c>
      <c r="BA246" s="64">
        <f t="shared" si="410"/>
        <v>5722972</v>
      </c>
      <c r="BB246" s="64">
        <f t="shared" si="410"/>
        <v>928580</v>
      </c>
      <c r="BC246" s="64">
        <f t="shared" si="410"/>
        <v>999311</v>
      </c>
      <c r="BD246" s="64">
        <f t="shared" si="410"/>
        <v>4228413</v>
      </c>
      <c r="BE246" s="64">
        <f t="shared" si="410"/>
        <v>2327870</v>
      </c>
      <c r="BF246" s="64">
        <f t="shared" si="410"/>
        <v>3825298</v>
      </c>
      <c r="BG246" s="64">
        <f t="shared" si="410"/>
        <v>2653099</v>
      </c>
      <c r="BH246" s="64">
        <f t="shared" si="410"/>
        <v>6004286</v>
      </c>
      <c r="BI246" s="64">
        <f t="shared" si="410"/>
        <v>1129744</v>
      </c>
      <c r="BJ246" s="64">
        <f t="shared" si="410"/>
        <v>16156633</v>
      </c>
      <c r="BK246" s="64">
        <f t="shared" si="410"/>
        <v>20566710</v>
      </c>
      <c r="BL246" s="64">
        <f t="shared" si="410"/>
        <v>1872622</v>
      </c>
      <c r="BM246" s="64">
        <f t="shared" si="410"/>
        <v>575056</v>
      </c>
      <c r="BN246" s="64">
        <f t="shared" si="410"/>
        <v>4522987</v>
      </c>
      <c r="BO246" s="64">
        <f t="shared" ref="BO246:DZ246" si="411">SUM(BO244:BO245)</f>
        <v>7144866</v>
      </c>
      <c r="BP246" s="64">
        <f t="shared" si="411"/>
        <v>2066693</v>
      </c>
      <c r="BQ246" s="64">
        <f t="shared" si="411"/>
        <v>3181675</v>
      </c>
      <c r="BR246" s="64">
        <f t="shared" si="411"/>
        <v>2926823</v>
      </c>
      <c r="BS246" s="64">
        <f t="shared" si="411"/>
        <v>2528465</v>
      </c>
      <c r="BT246" s="64">
        <f t="shared" si="411"/>
        <v>1298823</v>
      </c>
      <c r="BU246" s="64">
        <f t="shared" si="411"/>
        <v>3418822</v>
      </c>
      <c r="BV246" s="64">
        <f t="shared" si="411"/>
        <v>2832447</v>
      </c>
      <c r="BW246" s="64">
        <f t="shared" si="411"/>
        <v>2867128</v>
      </c>
      <c r="BX246" s="64">
        <f t="shared" si="411"/>
        <v>540503</v>
      </c>
      <c r="BY246" s="64">
        <f t="shared" si="411"/>
        <v>2233766</v>
      </c>
      <c r="BZ246" s="64">
        <f t="shared" si="411"/>
        <v>2127181</v>
      </c>
      <c r="CA246" s="64">
        <f t="shared" si="411"/>
        <v>2467538</v>
      </c>
      <c r="CB246" s="64">
        <f t="shared" si="411"/>
        <v>701440</v>
      </c>
      <c r="CC246" s="64">
        <f t="shared" si="411"/>
        <v>1901329</v>
      </c>
      <c r="CD246" s="64">
        <f t="shared" si="411"/>
        <v>1030890</v>
      </c>
      <c r="CE246" s="64">
        <f t="shared" si="411"/>
        <v>3599694</v>
      </c>
      <c r="CF246" s="64">
        <f t="shared" si="411"/>
        <v>5039453</v>
      </c>
      <c r="CG246" s="64">
        <f t="shared" si="411"/>
        <v>2455834</v>
      </c>
      <c r="CH246" s="64">
        <f t="shared" si="411"/>
        <v>6338853</v>
      </c>
      <c r="CI246" s="64">
        <f t="shared" si="411"/>
        <v>6968737</v>
      </c>
      <c r="CJ246" s="64">
        <f t="shared" si="411"/>
        <v>8086667</v>
      </c>
      <c r="CK246" s="64">
        <f t="shared" si="411"/>
        <v>4592300</v>
      </c>
      <c r="CL246" s="64">
        <f t="shared" si="411"/>
        <v>8802277</v>
      </c>
      <c r="CM246" s="64">
        <f t="shared" si="411"/>
        <v>5559796</v>
      </c>
      <c r="CN246" s="64">
        <f t="shared" si="411"/>
        <v>2322653</v>
      </c>
      <c r="CO246" s="64">
        <f t="shared" si="411"/>
        <v>2500844</v>
      </c>
      <c r="CP246" s="64">
        <f t="shared" si="411"/>
        <v>4413856</v>
      </c>
      <c r="CQ246" s="64">
        <f t="shared" si="411"/>
        <v>4522910</v>
      </c>
      <c r="CR246" s="64">
        <f t="shared" si="411"/>
        <v>5040096</v>
      </c>
      <c r="CS246" s="64">
        <f t="shared" si="411"/>
        <v>7534164</v>
      </c>
      <c r="CT246" s="64">
        <f t="shared" si="411"/>
        <v>5504578</v>
      </c>
      <c r="CU246" s="64">
        <f t="shared" si="411"/>
        <v>5751873</v>
      </c>
      <c r="CV246" s="64">
        <f t="shared" si="411"/>
        <v>6215366</v>
      </c>
      <c r="CW246" s="64">
        <f t="shared" si="411"/>
        <v>3764940</v>
      </c>
      <c r="CX246" s="64">
        <f t="shared" si="411"/>
        <v>3467475</v>
      </c>
      <c r="CY246" s="64">
        <f t="shared" si="411"/>
        <v>1963431</v>
      </c>
      <c r="CZ246" s="64">
        <f t="shared" si="411"/>
        <v>4702923</v>
      </c>
      <c r="DA246" s="64">
        <f t="shared" si="411"/>
        <v>5209032</v>
      </c>
      <c r="DB246" s="64">
        <f t="shared" si="411"/>
        <v>5432917</v>
      </c>
      <c r="DC246" s="64">
        <f t="shared" si="411"/>
        <v>5942950</v>
      </c>
      <c r="DD246" s="64">
        <f t="shared" si="411"/>
        <v>3110409</v>
      </c>
      <c r="DE246" s="64">
        <f t="shared" si="411"/>
        <v>11933154</v>
      </c>
      <c r="DF246" s="64">
        <f t="shared" si="411"/>
        <v>654163</v>
      </c>
      <c r="DG246" s="64">
        <f t="shared" si="411"/>
        <v>3910114</v>
      </c>
      <c r="DH246" s="64">
        <f t="shared" si="411"/>
        <v>2365603</v>
      </c>
      <c r="DI246" s="64">
        <f t="shared" si="411"/>
        <v>1966994</v>
      </c>
      <c r="DJ246" s="64">
        <f t="shared" si="411"/>
        <v>2849001</v>
      </c>
      <c r="DK246" s="64">
        <f t="shared" si="411"/>
        <v>3843788</v>
      </c>
      <c r="DL246" s="64">
        <f t="shared" si="411"/>
        <v>1319812</v>
      </c>
      <c r="DM246" s="64">
        <f t="shared" si="411"/>
        <v>3962094</v>
      </c>
      <c r="DN246" s="64">
        <f t="shared" si="411"/>
        <v>2530310</v>
      </c>
      <c r="DO246" s="64">
        <f t="shared" si="411"/>
        <v>4929683</v>
      </c>
      <c r="DP246" s="64">
        <f t="shared" si="411"/>
        <v>4260476</v>
      </c>
      <c r="DQ246" s="64">
        <f t="shared" si="411"/>
        <v>2797593</v>
      </c>
      <c r="DR246" s="64">
        <f t="shared" si="411"/>
        <v>792973</v>
      </c>
      <c r="DS246" s="64">
        <f t="shared" si="411"/>
        <v>696829</v>
      </c>
      <c r="DT246" s="64">
        <f t="shared" si="411"/>
        <v>6966023</v>
      </c>
      <c r="DU246" s="64">
        <f t="shared" si="411"/>
        <v>2281775</v>
      </c>
      <c r="DV246" s="64">
        <f t="shared" si="411"/>
        <v>1362653</v>
      </c>
      <c r="DW246" s="64">
        <f t="shared" si="411"/>
        <v>11698638</v>
      </c>
      <c r="DX246" s="64">
        <f t="shared" si="411"/>
        <v>3802724</v>
      </c>
      <c r="DY246" s="64">
        <f t="shared" si="411"/>
        <v>2269426</v>
      </c>
      <c r="DZ246" s="64">
        <f t="shared" si="411"/>
        <v>6022824</v>
      </c>
      <c r="EA246" s="64">
        <f t="shared" ref="EA246:GL246" si="412">SUM(EA244:EA245)</f>
        <v>5178407</v>
      </c>
      <c r="EB246" s="64">
        <f t="shared" si="412"/>
        <v>3642042</v>
      </c>
      <c r="EC246" s="64">
        <f t="shared" si="412"/>
        <v>3430583</v>
      </c>
      <c r="ED246" s="64">
        <f t="shared" si="412"/>
        <v>1100564</v>
      </c>
      <c r="EE246" s="64">
        <f t="shared" si="412"/>
        <v>3903174</v>
      </c>
      <c r="EF246" s="64">
        <f t="shared" si="412"/>
        <v>1954644</v>
      </c>
      <c r="EG246" s="64">
        <f t="shared" si="412"/>
        <v>1154599</v>
      </c>
      <c r="EH246" s="64">
        <f t="shared" si="412"/>
        <v>1887116</v>
      </c>
      <c r="EI246" s="64">
        <f t="shared" si="412"/>
        <v>3964748</v>
      </c>
      <c r="EJ246" s="64">
        <f t="shared" si="412"/>
        <v>854243</v>
      </c>
      <c r="EK246" s="64">
        <f t="shared" si="412"/>
        <v>1666880</v>
      </c>
      <c r="EL246" s="64">
        <f t="shared" si="412"/>
        <v>1299702</v>
      </c>
      <c r="EM246" s="64">
        <f t="shared" si="412"/>
        <v>2211625</v>
      </c>
      <c r="EN246" s="64">
        <f t="shared" si="412"/>
        <v>4367595</v>
      </c>
      <c r="EO246" s="64">
        <f t="shared" si="412"/>
        <v>5626056</v>
      </c>
      <c r="EP246" s="64">
        <f t="shared" si="412"/>
        <v>3533038</v>
      </c>
      <c r="EQ246" s="64">
        <f t="shared" si="412"/>
        <v>3448567</v>
      </c>
      <c r="ER246" s="64">
        <f t="shared" si="412"/>
        <v>1898625</v>
      </c>
      <c r="ES246" s="64">
        <f t="shared" si="412"/>
        <v>2408873</v>
      </c>
      <c r="ET246" s="64">
        <f t="shared" si="412"/>
        <v>6914745</v>
      </c>
      <c r="EU246" s="64">
        <f t="shared" si="412"/>
        <v>1599758</v>
      </c>
      <c r="EV246" s="64">
        <f t="shared" si="412"/>
        <v>435297</v>
      </c>
      <c r="EW246" s="64">
        <f t="shared" si="412"/>
        <v>3684119</v>
      </c>
      <c r="EX246" s="64">
        <f t="shared" si="412"/>
        <v>1638870</v>
      </c>
      <c r="EY246" s="64">
        <f t="shared" si="412"/>
        <v>3529375</v>
      </c>
      <c r="EZ246" s="64">
        <f t="shared" si="412"/>
        <v>970912</v>
      </c>
      <c r="FA246" s="64">
        <f t="shared" si="412"/>
        <v>4787932</v>
      </c>
      <c r="FB246" s="64">
        <f t="shared" si="412"/>
        <v>1748598</v>
      </c>
      <c r="FC246" s="64">
        <f t="shared" si="412"/>
        <v>3313697</v>
      </c>
      <c r="FD246" s="64">
        <f t="shared" si="412"/>
        <v>1677301</v>
      </c>
      <c r="FE246" s="64">
        <f t="shared" si="412"/>
        <v>5194880</v>
      </c>
      <c r="FF246" s="64">
        <f t="shared" si="412"/>
        <v>4781398</v>
      </c>
      <c r="FG246" s="64">
        <f t="shared" si="412"/>
        <v>676965</v>
      </c>
      <c r="FH246" s="64">
        <f t="shared" si="412"/>
        <v>2272008</v>
      </c>
      <c r="FI246" s="64">
        <f t="shared" si="412"/>
        <v>3463722</v>
      </c>
      <c r="FJ246" s="64">
        <f t="shared" si="412"/>
        <v>3006078</v>
      </c>
      <c r="FK246" s="64">
        <f t="shared" si="412"/>
        <v>5677647</v>
      </c>
      <c r="FL246" s="64">
        <f t="shared" si="412"/>
        <v>2253154</v>
      </c>
      <c r="FM246" s="64">
        <f t="shared" si="412"/>
        <v>7931528</v>
      </c>
      <c r="FN246" s="64">
        <f t="shared" si="412"/>
        <v>6686063</v>
      </c>
      <c r="FO246" s="64">
        <f t="shared" si="412"/>
        <v>8986048</v>
      </c>
      <c r="FP246" s="64">
        <f t="shared" si="412"/>
        <v>2657801</v>
      </c>
      <c r="FQ246" s="64">
        <f t="shared" si="412"/>
        <v>3114511</v>
      </c>
      <c r="FR246" s="64">
        <f t="shared" si="412"/>
        <v>4126579</v>
      </c>
      <c r="FS246" s="64">
        <f t="shared" si="412"/>
        <v>1229707</v>
      </c>
      <c r="FT246" s="64">
        <f t="shared" si="412"/>
        <v>4383258</v>
      </c>
      <c r="FU246" s="64">
        <f t="shared" si="412"/>
        <v>661881</v>
      </c>
      <c r="FV246" s="64">
        <f t="shared" si="412"/>
        <v>25408642</v>
      </c>
      <c r="FW246" s="64">
        <f t="shared" si="412"/>
        <v>6815279</v>
      </c>
      <c r="FX246" s="64">
        <f t="shared" si="412"/>
        <v>4711423</v>
      </c>
      <c r="FY246" s="64">
        <f t="shared" si="412"/>
        <v>4228101</v>
      </c>
      <c r="FZ246" s="64">
        <f t="shared" si="412"/>
        <v>530742</v>
      </c>
      <c r="GA246" s="64">
        <f t="shared" si="412"/>
        <v>1532729</v>
      </c>
      <c r="GB246" s="64">
        <f t="shared" si="412"/>
        <v>3121491</v>
      </c>
      <c r="GC246" s="64">
        <f t="shared" si="412"/>
        <v>2849001</v>
      </c>
      <c r="GD246" s="64">
        <f t="shared" si="412"/>
        <v>12264465</v>
      </c>
      <c r="GE246" s="64">
        <f t="shared" si="412"/>
        <v>2819303</v>
      </c>
      <c r="GF246" s="64">
        <f t="shared" si="412"/>
        <v>2424086</v>
      </c>
      <c r="GG246" s="64">
        <f t="shared" si="412"/>
        <v>1402687</v>
      </c>
      <c r="GH246" s="64">
        <f t="shared" si="412"/>
        <v>3144155</v>
      </c>
      <c r="GI246" s="64">
        <f t="shared" si="412"/>
        <v>544322</v>
      </c>
      <c r="GJ246" s="64">
        <f t="shared" si="412"/>
        <v>3875349</v>
      </c>
      <c r="GK246" s="64">
        <f t="shared" si="412"/>
        <v>814943</v>
      </c>
      <c r="GL246" s="64">
        <f t="shared" si="412"/>
        <v>3131319</v>
      </c>
      <c r="GM246" s="64">
        <f t="shared" ref="GM246:IX246" si="413">SUM(GM244:GM245)</f>
        <v>10785143</v>
      </c>
      <c r="GN246" s="64">
        <f t="shared" si="413"/>
        <v>304371</v>
      </c>
      <c r="GO246" s="64">
        <f t="shared" si="413"/>
        <v>826341</v>
      </c>
      <c r="GP246" s="64">
        <f t="shared" si="413"/>
        <v>1772416</v>
      </c>
      <c r="GQ246" s="64">
        <f t="shared" si="413"/>
        <v>2561424</v>
      </c>
      <c r="GR246" s="64">
        <f t="shared" si="413"/>
        <v>2069430</v>
      </c>
      <c r="GS246" s="64">
        <f t="shared" si="413"/>
        <v>1784379</v>
      </c>
      <c r="GT246" s="64">
        <f t="shared" si="413"/>
        <v>3966921</v>
      </c>
      <c r="GU246" s="64">
        <f t="shared" si="413"/>
        <v>4685748</v>
      </c>
      <c r="GV246" s="64">
        <f t="shared" si="413"/>
        <v>15622064</v>
      </c>
      <c r="GW246" s="64">
        <f t="shared" si="413"/>
        <v>639574</v>
      </c>
      <c r="GX246" s="64">
        <f t="shared" si="413"/>
        <v>3703927</v>
      </c>
      <c r="GY246" s="64">
        <f t="shared" si="413"/>
        <v>4254390</v>
      </c>
      <c r="GZ246" s="64">
        <f t="shared" si="413"/>
        <v>5458416</v>
      </c>
      <c r="HA246" s="64">
        <f t="shared" si="413"/>
        <v>7935495</v>
      </c>
      <c r="HB246" s="64">
        <f t="shared" si="413"/>
        <v>1335572</v>
      </c>
      <c r="HC246" s="64">
        <f t="shared" si="413"/>
        <v>550530</v>
      </c>
      <c r="HD246" s="64">
        <f t="shared" si="413"/>
        <v>1523909</v>
      </c>
      <c r="HE246" s="64">
        <f t="shared" si="413"/>
        <v>6452175</v>
      </c>
      <c r="HF246" s="64">
        <f t="shared" si="413"/>
        <v>6349213</v>
      </c>
      <c r="HG246" s="64">
        <f t="shared" si="413"/>
        <v>2207863</v>
      </c>
      <c r="HH246" s="64">
        <f t="shared" si="413"/>
        <v>5039787</v>
      </c>
      <c r="HI246" s="64">
        <f t="shared" si="413"/>
        <v>3213838</v>
      </c>
      <c r="HJ246" s="64">
        <f t="shared" si="413"/>
        <v>2096088</v>
      </c>
      <c r="HK246" s="64">
        <f t="shared" si="413"/>
        <v>4479625</v>
      </c>
      <c r="HL246" s="64">
        <f t="shared" si="413"/>
        <v>2038348</v>
      </c>
      <c r="HM246" s="64">
        <f t="shared" si="413"/>
        <v>1956849</v>
      </c>
      <c r="HN246" s="64">
        <f t="shared" si="413"/>
        <v>4163553</v>
      </c>
      <c r="HO246" s="64">
        <f t="shared" si="413"/>
        <v>7524274</v>
      </c>
      <c r="HP246" s="64">
        <f t="shared" si="413"/>
        <v>5424183</v>
      </c>
      <c r="HQ246" s="64">
        <f t="shared" si="413"/>
        <v>4093651</v>
      </c>
      <c r="HR246" s="64">
        <f t="shared" si="413"/>
        <v>1073677</v>
      </c>
      <c r="HS246" s="64">
        <f t="shared" si="413"/>
        <v>2944184</v>
      </c>
      <c r="HT246" s="64">
        <f t="shared" si="413"/>
        <v>5095928</v>
      </c>
      <c r="HU246" s="64">
        <f t="shared" si="413"/>
        <v>3318947</v>
      </c>
      <c r="HV246" s="64">
        <f t="shared" si="413"/>
        <v>2830029</v>
      </c>
      <c r="HW246" s="64">
        <f t="shared" si="413"/>
        <v>1237261</v>
      </c>
      <c r="HX246" s="64">
        <f t="shared" si="413"/>
        <v>5318722</v>
      </c>
      <c r="HY246" s="64">
        <f t="shared" si="413"/>
        <v>1513344</v>
      </c>
      <c r="HZ246" s="64">
        <f t="shared" si="413"/>
        <v>590870</v>
      </c>
      <c r="IA246" s="64">
        <f t="shared" si="413"/>
        <v>3050470</v>
      </c>
      <c r="IB246" s="64">
        <f t="shared" si="413"/>
        <v>1222479</v>
      </c>
      <c r="IC246" s="64">
        <f t="shared" si="413"/>
        <v>470381</v>
      </c>
      <c r="ID246" s="64">
        <f t="shared" si="413"/>
        <v>855839</v>
      </c>
      <c r="IE246" s="64">
        <f t="shared" si="413"/>
        <v>3756385</v>
      </c>
      <c r="IF246" s="64">
        <f t="shared" si="413"/>
        <v>1762970</v>
      </c>
      <c r="IG246" s="64">
        <f t="shared" si="413"/>
        <v>547492</v>
      </c>
      <c r="IH246" s="64">
        <f t="shared" si="413"/>
        <v>6809360</v>
      </c>
      <c r="II246" s="64">
        <f t="shared" si="413"/>
        <v>571407</v>
      </c>
      <c r="IJ246" s="64">
        <f t="shared" si="413"/>
        <v>1710752</v>
      </c>
      <c r="IK246" s="64">
        <f t="shared" si="413"/>
        <v>1426407</v>
      </c>
      <c r="IL246" s="64">
        <f t="shared" si="413"/>
        <v>4594834</v>
      </c>
      <c r="IM246" s="64">
        <f t="shared" si="413"/>
        <v>1189829</v>
      </c>
      <c r="IN246" s="64">
        <f t="shared" si="413"/>
        <v>1875147</v>
      </c>
      <c r="IO246" s="64">
        <f t="shared" si="413"/>
        <v>1954260</v>
      </c>
      <c r="IP246" s="64">
        <f t="shared" si="413"/>
        <v>3984435</v>
      </c>
      <c r="IQ246" s="64">
        <f t="shared" si="413"/>
        <v>2901980</v>
      </c>
      <c r="IR246" s="64">
        <f t="shared" si="413"/>
        <v>1675509</v>
      </c>
      <c r="IS246" s="64">
        <f t="shared" si="413"/>
        <v>2656948</v>
      </c>
      <c r="IT246" s="64">
        <f t="shared" si="413"/>
        <v>1606794</v>
      </c>
      <c r="IU246" s="64">
        <f t="shared" si="413"/>
        <v>2618478</v>
      </c>
      <c r="IV246" s="64">
        <f t="shared" si="413"/>
        <v>606726</v>
      </c>
      <c r="IW246" s="64">
        <f t="shared" si="413"/>
        <v>2203898</v>
      </c>
      <c r="IX246" s="64">
        <f t="shared" si="413"/>
        <v>543638</v>
      </c>
      <c r="IY246" s="64">
        <f t="shared" ref="IY246:LJ246" si="414">SUM(IY244:IY245)</f>
        <v>303962</v>
      </c>
      <c r="IZ246" s="64">
        <f t="shared" si="414"/>
        <v>1821031</v>
      </c>
      <c r="JA246" s="64">
        <f t="shared" si="414"/>
        <v>2208128</v>
      </c>
      <c r="JB246" s="64">
        <f t="shared" si="414"/>
        <v>1159902</v>
      </c>
      <c r="JC246" s="64">
        <f t="shared" si="414"/>
        <v>10703342</v>
      </c>
      <c r="JD246" s="64">
        <f t="shared" si="414"/>
        <v>1030020</v>
      </c>
      <c r="JE246" s="64">
        <f t="shared" si="414"/>
        <v>6104965</v>
      </c>
      <c r="JF246" s="64">
        <f t="shared" si="414"/>
        <v>5813049</v>
      </c>
      <c r="JG246" s="64">
        <f t="shared" si="414"/>
        <v>3203295</v>
      </c>
      <c r="JH246" s="64">
        <f t="shared" si="414"/>
        <v>1784653</v>
      </c>
      <c r="JI246" s="64">
        <f t="shared" si="414"/>
        <v>9875493</v>
      </c>
      <c r="JJ246" s="64">
        <f t="shared" si="414"/>
        <v>8444772</v>
      </c>
      <c r="JK246" s="64">
        <f t="shared" si="414"/>
        <v>9387780</v>
      </c>
      <c r="JL246" s="64">
        <f t="shared" si="414"/>
        <v>4551341</v>
      </c>
      <c r="JM246" s="64">
        <f t="shared" si="414"/>
        <v>7697829</v>
      </c>
      <c r="JN246" s="64">
        <f t="shared" si="414"/>
        <v>8536802</v>
      </c>
      <c r="JO246" s="64">
        <f t="shared" si="414"/>
        <v>9141229</v>
      </c>
      <c r="JP246" s="64">
        <f t="shared" si="414"/>
        <v>6003100</v>
      </c>
      <c r="JQ246" s="64">
        <f t="shared" si="414"/>
        <v>9298308</v>
      </c>
      <c r="JR246" s="64">
        <f t="shared" si="414"/>
        <v>4681794</v>
      </c>
      <c r="JS246" s="64">
        <f t="shared" si="414"/>
        <v>8789535</v>
      </c>
      <c r="JT246" s="64">
        <f t="shared" si="414"/>
        <v>9087598</v>
      </c>
      <c r="JU246" s="64">
        <f t="shared" si="414"/>
        <v>14222843</v>
      </c>
      <c r="JV246" s="64">
        <f t="shared" si="414"/>
        <v>9145630</v>
      </c>
      <c r="JW246" s="64">
        <f t="shared" si="414"/>
        <v>20948140</v>
      </c>
      <c r="JX246" s="64">
        <f t="shared" si="414"/>
        <v>836747</v>
      </c>
      <c r="JY246" s="64">
        <f t="shared" si="414"/>
        <v>4394717</v>
      </c>
      <c r="JZ246" s="64">
        <f t="shared" si="414"/>
        <v>436547</v>
      </c>
      <c r="KA246" s="64">
        <f t="shared" si="414"/>
        <v>1943554</v>
      </c>
      <c r="KB246" s="64">
        <f t="shared" si="414"/>
        <v>4272534</v>
      </c>
      <c r="KC246" s="64">
        <f t="shared" si="414"/>
        <v>2456497</v>
      </c>
      <c r="KD246" s="64">
        <f t="shared" si="414"/>
        <v>1947150</v>
      </c>
      <c r="KE246" s="64">
        <f t="shared" si="414"/>
        <v>4375098</v>
      </c>
      <c r="KF246" s="64">
        <f t="shared" si="414"/>
        <v>6250072</v>
      </c>
      <c r="KG246" s="64">
        <f t="shared" si="414"/>
        <v>1745504</v>
      </c>
      <c r="KH246" s="64">
        <f t="shared" si="414"/>
        <v>2235799</v>
      </c>
      <c r="KI246" s="64">
        <f t="shared" si="414"/>
        <v>2278484</v>
      </c>
      <c r="KJ246" s="64">
        <f t="shared" si="414"/>
        <v>1146476</v>
      </c>
      <c r="KK246" s="64">
        <f t="shared" si="414"/>
        <v>2587794</v>
      </c>
      <c r="KL246" s="64">
        <f t="shared" si="414"/>
        <v>1411556</v>
      </c>
      <c r="KM246" s="64">
        <f t="shared" si="414"/>
        <v>4348769</v>
      </c>
      <c r="KN246" s="64">
        <f t="shared" si="414"/>
        <v>5207529</v>
      </c>
      <c r="KO246" s="64">
        <f t="shared" si="414"/>
        <v>1335572</v>
      </c>
      <c r="KP246" s="64">
        <f t="shared" si="414"/>
        <v>2389956</v>
      </c>
      <c r="KQ246" s="64">
        <f t="shared" si="414"/>
        <v>3561991</v>
      </c>
      <c r="KR246" s="64">
        <f t="shared" si="414"/>
        <v>368988</v>
      </c>
      <c r="KS246" s="64">
        <f t="shared" si="414"/>
        <v>809306</v>
      </c>
      <c r="KT246" s="64">
        <f t="shared" si="414"/>
        <v>3925474</v>
      </c>
      <c r="KU246" s="64">
        <f t="shared" si="414"/>
        <v>1436194</v>
      </c>
      <c r="KV246" s="64">
        <f t="shared" si="414"/>
        <v>2389452</v>
      </c>
      <c r="KW246" s="64">
        <f t="shared" si="414"/>
        <v>1595281</v>
      </c>
      <c r="KX246" s="64">
        <f t="shared" si="414"/>
        <v>1556674</v>
      </c>
      <c r="KY246" s="64">
        <f t="shared" si="414"/>
        <v>1643913</v>
      </c>
      <c r="KZ246" s="64">
        <f t="shared" si="414"/>
        <v>545029</v>
      </c>
      <c r="LA246" s="64">
        <f t="shared" si="414"/>
        <v>2371611</v>
      </c>
      <c r="LB246" s="64">
        <f t="shared" si="414"/>
        <v>7041109</v>
      </c>
      <c r="LC246" s="64">
        <f t="shared" si="414"/>
        <v>4147851</v>
      </c>
      <c r="LD246" s="64">
        <f t="shared" si="414"/>
        <v>5442820</v>
      </c>
      <c r="LE246" s="64">
        <f t="shared" si="414"/>
        <v>5423455</v>
      </c>
      <c r="LF246" s="64">
        <f t="shared" si="414"/>
        <v>2714959</v>
      </c>
      <c r="LG246" s="64">
        <f t="shared" si="414"/>
        <v>12206107</v>
      </c>
      <c r="LH246" s="64">
        <f t="shared" si="414"/>
        <v>2964613</v>
      </c>
      <c r="LI246" s="64">
        <f t="shared" si="414"/>
        <v>1396115</v>
      </c>
      <c r="LJ246" s="64">
        <f t="shared" si="414"/>
        <v>9929200</v>
      </c>
      <c r="LK246" s="64">
        <f t="shared" ref="LK246:NV246" si="415">SUM(LK244:LK245)</f>
        <v>762034</v>
      </c>
      <c r="LL246" s="64">
        <f t="shared" si="415"/>
        <v>3507832</v>
      </c>
      <c r="LM246" s="64">
        <f t="shared" si="415"/>
        <v>2833487</v>
      </c>
      <c r="LN246" s="64">
        <f t="shared" si="415"/>
        <v>684771</v>
      </c>
      <c r="LO246" s="64">
        <f t="shared" si="415"/>
        <v>6525498</v>
      </c>
      <c r="LP246" s="64">
        <f t="shared" si="415"/>
        <v>20821442</v>
      </c>
      <c r="LQ246" s="64">
        <f t="shared" si="415"/>
        <v>2693598</v>
      </c>
      <c r="LR246" s="64">
        <f t="shared" si="415"/>
        <v>2190203</v>
      </c>
      <c r="LS246" s="64">
        <f t="shared" si="415"/>
        <v>2230127</v>
      </c>
      <c r="LT246" s="64">
        <f t="shared" si="415"/>
        <v>256237</v>
      </c>
      <c r="LU246" s="64">
        <f t="shared" si="415"/>
        <v>4916583</v>
      </c>
      <c r="LV246" s="64">
        <f t="shared" si="415"/>
        <v>1450114</v>
      </c>
      <c r="LW246" s="64">
        <f t="shared" si="415"/>
        <v>1522579</v>
      </c>
      <c r="LX246" s="64">
        <f t="shared" si="415"/>
        <v>2533790</v>
      </c>
      <c r="LY246" s="64">
        <f t="shared" si="415"/>
        <v>2807266</v>
      </c>
      <c r="LZ246" s="64">
        <f t="shared" si="415"/>
        <v>4846625</v>
      </c>
      <c r="MA246" s="64">
        <f t="shared" si="415"/>
        <v>953949</v>
      </c>
      <c r="MB246" s="64">
        <f t="shared" si="415"/>
        <v>377360</v>
      </c>
      <c r="MC246" s="64">
        <f t="shared" si="415"/>
        <v>1502977</v>
      </c>
      <c r="MD246" s="64">
        <f t="shared" si="415"/>
        <v>983657</v>
      </c>
      <c r="ME246" s="64">
        <f t="shared" si="415"/>
        <v>2704420</v>
      </c>
      <c r="MF246" s="64">
        <f t="shared" si="415"/>
        <v>3209848</v>
      </c>
      <c r="MG246" s="64">
        <f t="shared" si="415"/>
        <v>2116568</v>
      </c>
      <c r="MH246" s="64">
        <f t="shared" si="415"/>
        <v>299679</v>
      </c>
      <c r="MI246" s="64">
        <f t="shared" si="415"/>
        <v>794656</v>
      </c>
      <c r="MJ246" s="64">
        <f t="shared" si="415"/>
        <v>5938835</v>
      </c>
      <c r="MK246" s="64">
        <f t="shared" si="415"/>
        <v>990285</v>
      </c>
      <c r="ML246" s="64">
        <f t="shared" si="415"/>
        <v>4760485</v>
      </c>
      <c r="MM246" s="64">
        <f t="shared" si="415"/>
        <v>8015463</v>
      </c>
      <c r="MN246" s="64">
        <f t="shared" si="415"/>
        <v>6683661</v>
      </c>
      <c r="MO246" s="64">
        <f t="shared" si="415"/>
        <v>42743024</v>
      </c>
      <c r="MP246" s="64">
        <f t="shared" si="415"/>
        <v>2390354</v>
      </c>
      <c r="MQ246" s="64">
        <f t="shared" si="415"/>
        <v>2615698</v>
      </c>
      <c r="MR246" s="64">
        <f t="shared" si="415"/>
        <v>4077259</v>
      </c>
      <c r="MS246" s="64">
        <f t="shared" si="415"/>
        <v>4243722</v>
      </c>
      <c r="MT246" s="64">
        <f t="shared" si="415"/>
        <v>5364304</v>
      </c>
      <c r="MU246" s="64">
        <f t="shared" si="415"/>
        <v>1052410</v>
      </c>
      <c r="MV246" s="64">
        <f t="shared" si="415"/>
        <v>4510776</v>
      </c>
      <c r="MW246" s="64">
        <f t="shared" si="415"/>
        <v>830339</v>
      </c>
      <c r="MX246" s="64">
        <f t="shared" si="415"/>
        <v>1440967</v>
      </c>
      <c r="MY246" s="64">
        <f t="shared" si="415"/>
        <v>4903482</v>
      </c>
      <c r="MZ246" s="64">
        <f t="shared" si="415"/>
        <v>7944082</v>
      </c>
      <c r="NA246" s="64">
        <f t="shared" si="415"/>
        <v>575394</v>
      </c>
      <c r="NB246" s="64">
        <f t="shared" si="415"/>
        <v>1268257</v>
      </c>
      <c r="NC246" s="64">
        <f t="shared" si="415"/>
        <v>1072228</v>
      </c>
      <c r="ND246" s="64">
        <f t="shared" si="415"/>
        <v>418557</v>
      </c>
      <c r="NE246" s="64">
        <f t="shared" si="415"/>
        <v>1294215</v>
      </c>
      <c r="NF246" s="64">
        <f t="shared" si="415"/>
        <v>1372382</v>
      </c>
      <c r="NG246" s="64">
        <f t="shared" si="415"/>
        <v>2769571</v>
      </c>
      <c r="NH246" s="64">
        <f t="shared" si="415"/>
        <v>3673284</v>
      </c>
      <c r="NI246" s="64">
        <f t="shared" si="415"/>
        <v>1695707</v>
      </c>
      <c r="NJ246" s="64">
        <f t="shared" si="415"/>
        <v>3015779</v>
      </c>
      <c r="NK246" s="64">
        <f t="shared" si="415"/>
        <v>2275280</v>
      </c>
      <c r="NL246" s="64">
        <f t="shared" si="415"/>
        <v>1894669</v>
      </c>
      <c r="NM246" s="64">
        <f t="shared" si="415"/>
        <v>2036367</v>
      </c>
      <c r="NN246" s="64">
        <f t="shared" si="415"/>
        <v>1815735</v>
      </c>
      <c r="NO246" s="64">
        <f t="shared" si="415"/>
        <v>1433856</v>
      </c>
      <c r="NP246" s="64">
        <f t="shared" si="415"/>
        <v>5986387</v>
      </c>
      <c r="NQ246" s="64">
        <f t="shared" si="415"/>
        <v>3012586</v>
      </c>
      <c r="NR246" s="64">
        <f t="shared" si="415"/>
        <v>617962</v>
      </c>
      <c r="NS246" s="64">
        <f t="shared" si="415"/>
        <v>1743792</v>
      </c>
      <c r="NT246" s="64">
        <f t="shared" si="415"/>
        <v>817818</v>
      </c>
      <c r="NU246" s="64">
        <f t="shared" si="415"/>
        <v>7208248</v>
      </c>
      <c r="NV246" s="64">
        <f t="shared" si="415"/>
        <v>3714779</v>
      </c>
      <c r="NW246" s="64">
        <f t="shared" ref="NW246:OW246" si="416">SUM(NW244:NW245)</f>
        <v>3843788</v>
      </c>
      <c r="NX246" s="64">
        <f t="shared" si="416"/>
        <v>5863208</v>
      </c>
      <c r="NY246" s="64">
        <f t="shared" si="416"/>
        <v>377278</v>
      </c>
      <c r="NZ246" s="64">
        <f t="shared" si="416"/>
        <v>315081</v>
      </c>
      <c r="OA246" s="64">
        <f t="shared" si="416"/>
        <v>4779787</v>
      </c>
      <c r="OB246" s="64">
        <f t="shared" si="416"/>
        <v>23623921</v>
      </c>
      <c r="OC246" s="64">
        <f t="shared" si="416"/>
        <v>6679393</v>
      </c>
      <c r="OD246" s="64">
        <f t="shared" si="416"/>
        <v>945977</v>
      </c>
      <c r="OE246" s="64">
        <f t="shared" si="416"/>
        <v>809292</v>
      </c>
      <c r="OF246" s="64">
        <f t="shared" si="416"/>
        <v>4416933</v>
      </c>
      <c r="OG246" s="64">
        <f t="shared" si="416"/>
        <v>4957036</v>
      </c>
      <c r="OH246" s="64">
        <f t="shared" si="416"/>
        <v>1306898</v>
      </c>
      <c r="OI246" s="64">
        <f t="shared" si="416"/>
        <v>4330813</v>
      </c>
      <c r="OJ246" s="64">
        <f t="shared" si="416"/>
        <v>1864212</v>
      </c>
      <c r="OK246" s="64">
        <f t="shared" si="416"/>
        <v>2954652</v>
      </c>
      <c r="OL246" s="64">
        <f t="shared" si="416"/>
        <v>1906239</v>
      </c>
      <c r="OM246" s="64">
        <f t="shared" si="416"/>
        <v>2963907</v>
      </c>
      <c r="ON246" s="64">
        <f t="shared" si="416"/>
        <v>288187</v>
      </c>
      <c r="OO246" s="64">
        <f t="shared" si="416"/>
        <v>3723554</v>
      </c>
      <c r="OP246" s="64">
        <f t="shared" si="416"/>
        <v>101652</v>
      </c>
      <c r="OQ246" s="64">
        <f t="shared" si="416"/>
        <v>5176871</v>
      </c>
      <c r="OR246" s="64">
        <f t="shared" si="416"/>
        <v>2954550</v>
      </c>
      <c r="OS246" s="64">
        <f t="shared" si="416"/>
        <v>5130137</v>
      </c>
      <c r="OT246" s="64">
        <f t="shared" si="416"/>
        <v>3249875</v>
      </c>
      <c r="OU246" s="64">
        <f t="shared" si="416"/>
        <v>1102068</v>
      </c>
      <c r="OV246" s="4"/>
      <c r="OW246" s="149">
        <f t="shared" si="416"/>
        <v>1693896236</v>
      </c>
      <c r="OX246" s="6"/>
      <c r="OY246" s="153"/>
      <c r="OZ246" s="6"/>
    </row>
    <row r="247" spans="1:416">
      <c r="A247" s="13" t="s">
        <v>1321</v>
      </c>
      <c r="B247" s="64">
        <f t="shared" ref="B247:BM247" si="417">B246/B9</f>
        <v>9121.5862068965525</v>
      </c>
      <c r="C247" s="64">
        <f t="shared" si="417"/>
        <v>7691.2954856361148</v>
      </c>
      <c r="D247" s="64">
        <f t="shared" si="417"/>
        <v>9222.3565217391297</v>
      </c>
      <c r="E247" s="64">
        <f t="shared" si="417"/>
        <v>8616.6882352941175</v>
      </c>
      <c r="F247" s="64">
        <f t="shared" si="417"/>
        <v>9168.4103585657376</v>
      </c>
      <c r="G247" s="64">
        <f t="shared" si="417"/>
        <v>8086.9238820171267</v>
      </c>
      <c r="H247" s="64">
        <f t="shared" si="417"/>
        <v>8626.9934426229502</v>
      </c>
      <c r="I247" s="64">
        <f t="shared" si="417"/>
        <v>10115.106870229007</v>
      </c>
      <c r="J247" s="64">
        <f t="shared" si="417"/>
        <v>10083.420382165605</v>
      </c>
      <c r="K247" s="64">
        <f t="shared" si="417"/>
        <v>9443.65</v>
      </c>
      <c r="L247" s="64">
        <f t="shared" si="417"/>
        <v>9622.5916666666672</v>
      </c>
      <c r="M247" s="64">
        <f t="shared" si="417"/>
        <v>8933.2751677852357</v>
      </c>
      <c r="N247" s="64">
        <f t="shared" si="417"/>
        <v>11204.72</v>
      </c>
      <c r="O247" s="64">
        <f t="shared" si="417"/>
        <v>63313.9</v>
      </c>
      <c r="P247" s="64">
        <f t="shared" si="417"/>
        <v>91121.818181818177</v>
      </c>
      <c r="Q247" s="64">
        <f t="shared" si="417"/>
        <v>9807.4873949579833</v>
      </c>
      <c r="R247" s="64">
        <f t="shared" si="417"/>
        <v>8553.0031545741331</v>
      </c>
      <c r="S247" s="64">
        <f t="shared" si="417"/>
        <v>7470.1961290322579</v>
      </c>
      <c r="T247" s="64">
        <f t="shared" si="417"/>
        <v>9876.3429752066113</v>
      </c>
      <c r="U247" s="64">
        <f t="shared" si="417"/>
        <v>8853.4456521739139</v>
      </c>
      <c r="V247" s="64">
        <f t="shared" si="417"/>
        <v>9703.1236749116615</v>
      </c>
      <c r="W247" s="64">
        <f t="shared" si="417"/>
        <v>8866.7447698744763</v>
      </c>
      <c r="X247" s="64">
        <f t="shared" si="417"/>
        <v>9232.6343283582082</v>
      </c>
      <c r="Y247" s="64">
        <f t="shared" si="417"/>
        <v>9023.2749999999996</v>
      </c>
      <c r="Z247" s="64">
        <f t="shared" si="417"/>
        <v>9029.2184368737471</v>
      </c>
      <c r="AA247" s="64">
        <f t="shared" si="417"/>
        <v>9232.2269503546104</v>
      </c>
      <c r="AB247" s="64">
        <f t="shared" si="417"/>
        <v>9020.4547461368657</v>
      </c>
      <c r="AC247" s="64">
        <f t="shared" si="417"/>
        <v>9546.7871794871789</v>
      </c>
      <c r="AD247" s="64">
        <f t="shared" si="417"/>
        <v>8393.9561097800051</v>
      </c>
      <c r="AE247" s="64">
        <f t="shared" si="417"/>
        <v>7409.3478324545986</v>
      </c>
      <c r="AF247" s="64">
        <f t="shared" si="417"/>
        <v>10804.050632911392</v>
      </c>
      <c r="AG247" s="64">
        <f t="shared" si="417"/>
        <v>7781.4079794079798</v>
      </c>
      <c r="AH247" s="64">
        <f t="shared" si="417"/>
        <v>7756.5591836734693</v>
      </c>
      <c r="AI247" s="64">
        <f t="shared" si="417"/>
        <v>7590.1744421906697</v>
      </c>
      <c r="AJ247" s="64">
        <f t="shared" si="417"/>
        <v>7781.849794238683</v>
      </c>
      <c r="AK247" s="64">
        <f t="shared" si="417"/>
        <v>7667.0941176470587</v>
      </c>
      <c r="AL247" s="64">
        <f t="shared" si="417"/>
        <v>7953.9906103286385</v>
      </c>
      <c r="AM247" s="64">
        <f t="shared" si="417"/>
        <v>7666.4740259740256</v>
      </c>
      <c r="AN247" s="64">
        <f t="shared" si="417"/>
        <v>7631.8292079207922</v>
      </c>
      <c r="AO247" s="64">
        <f t="shared" si="417"/>
        <v>7479.4079497907951</v>
      </c>
      <c r="AP247" s="64">
        <f t="shared" si="417"/>
        <v>7684.8831967213118</v>
      </c>
      <c r="AQ247" s="64">
        <f t="shared" si="417"/>
        <v>7726.0349544072951</v>
      </c>
      <c r="AR247" s="64">
        <f t="shared" si="417"/>
        <v>7653.8221415607986</v>
      </c>
      <c r="AS247" s="64">
        <f t="shared" si="417"/>
        <v>7531.4325481798714</v>
      </c>
      <c r="AT247" s="64">
        <f t="shared" si="417"/>
        <v>7772.7296551724139</v>
      </c>
      <c r="AU247" s="64">
        <f t="shared" si="417"/>
        <v>7879.585144927536</v>
      </c>
      <c r="AV247" s="64">
        <f t="shared" si="417"/>
        <v>7548.3947939262471</v>
      </c>
      <c r="AW247" s="64">
        <f t="shared" si="417"/>
        <v>8563.0620567375881</v>
      </c>
      <c r="AX247" s="64">
        <f t="shared" si="417"/>
        <v>7802.931662870159</v>
      </c>
      <c r="AY247" s="64">
        <f t="shared" si="417"/>
        <v>7546.6307106598988</v>
      </c>
      <c r="AZ247" s="64">
        <f t="shared" si="417"/>
        <v>7580.5318627450979</v>
      </c>
      <c r="BA247" s="64">
        <f t="shared" si="417"/>
        <v>7681.8416107382554</v>
      </c>
      <c r="BB247" s="64">
        <f t="shared" si="417"/>
        <v>11904.871794871795</v>
      </c>
      <c r="BC247" s="64">
        <f t="shared" si="417"/>
        <v>8258.7685950413215</v>
      </c>
      <c r="BD247" s="64">
        <f t="shared" si="417"/>
        <v>8664.7807377049176</v>
      </c>
      <c r="BE247" s="64">
        <f t="shared" si="417"/>
        <v>8373.633093525179</v>
      </c>
      <c r="BF247" s="64">
        <f t="shared" si="417"/>
        <v>8261.98272138229</v>
      </c>
      <c r="BG247" s="64">
        <f t="shared" si="417"/>
        <v>8064.1306990881458</v>
      </c>
      <c r="BH247" s="64">
        <f t="shared" si="417"/>
        <v>32281.107526881722</v>
      </c>
      <c r="BI247" s="64">
        <f t="shared" si="417"/>
        <v>10759.466666666667</v>
      </c>
      <c r="BJ247" s="64">
        <f t="shared" si="417"/>
        <v>8580.2618162506642</v>
      </c>
      <c r="BK247" s="64">
        <f t="shared" si="417"/>
        <v>9128.5885486018633</v>
      </c>
      <c r="BL247" s="64">
        <f t="shared" si="417"/>
        <v>8285.9380530973449</v>
      </c>
      <c r="BM247" s="64">
        <f t="shared" si="417"/>
        <v>8456.7058823529405</v>
      </c>
      <c r="BN247" s="64">
        <f t="shared" ref="BN247:DY247" si="418">BN246/BN9</f>
        <v>8501.855263157895</v>
      </c>
      <c r="BO247" s="64">
        <f t="shared" si="418"/>
        <v>8475.5231316725985</v>
      </c>
      <c r="BP247" s="64">
        <f t="shared" si="418"/>
        <v>9024.8602620087331</v>
      </c>
      <c r="BQ247" s="64">
        <f t="shared" si="418"/>
        <v>9583.3584337349403</v>
      </c>
      <c r="BR247" s="64">
        <f t="shared" si="418"/>
        <v>8459.0260115606943</v>
      </c>
      <c r="BS247" s="64">
        <f t="shared" si="418"/>
        <v>8344.7689768976907</v>
      </c>
      <c r="BT247" s="64">
        <f t="shared" si="418"/>
        <v>10147.0546875</v>
      </c>
      <c r="BU247" s="64">
        <f t="shared" si="418"/>
        <v>9315.5912806539509</v>
      </c>
      <c r="BV247" s="64">
        <f t="shared" si="418"/>
        <v>9317.2598684210534</v>
      </c>
      <c r="BW247" s="64">
        <f t="shared" si="418"/>
        <v>8609.9939939939941</v>
      </c>
      <c r="BX247" s="64">
        <f t="shared" si="418"/>
        <v>10810.06</v>
      </c>
      <c r="BY247" s="64">
        <f t="shared" si="418"/>
        <v>10843.524271844661</v>
      </c>
      <c r="BZ247" s="64">
        <f t="shared" si="418"/>
        <v>10177.899521531101</v>
      </c>
      <c r="CA247" s="64">
        <f t="shared" si="418"/>
        <v>8421.6313993174062</v>
      </c>
      <c r="CB247" s="64">
        <f t="shared" si="418"/>
        <v>9229.4736842105267</v>
      </c>
      <c r="CC247" s="64">
        <f t="shared" si="418"/>
        <v>11736.598765432098</v>
      </c>
      <c r="CD247" s="64">
        <f t="shared" si="418"/>
        <v>10008.640776699029</v>
      </c>
      <c r="CE247" s="64">
        <f t="shared" si="418"/>
        <v>8758.3795620437959</v>
      </c>
      <c r="CF247" s="64">
        <f t="shared" si="418"/>
        <v>8089.0096308186194</v>
      </c>
      <c r="CG247" s="64">
        <f t="shared" si="418"/>
        <v>8708.6312056737588</v>
      </c>
      <c r="CH247" s="64">
        <f t="shared" si="418"/>
        <v>7702.1300121506683</v>
      </c>
      <c r="CI247" s="64">
        <f t="shared" si="418"/>
        <v>7599.4950926935662</v>
      </c>
      <c r="CJ247" s="64">
        <f t="shared" si="418"/>
        <v>7679.6457739791076</v>
      </c>
      <c r="CK247" s="64">
        <f t="shared" si="418"/>
        <v>7757.2635135135133</v>
      </c>
      <c r="CL247" s="64">
        <f t="shared" si="418"/>
        <v>7621.0190476190473</v>
      </c>
      <c r="CM247" s="64">
        <f t="shared" si="418"/>
        <v>7668.6841379310345</v>
      </c>
      <c r="CN247" s="64">
        <f t="shared" si="418"/>
        <v>10853.518691588784</v>
      </c>
      <c r="CO247" s="64">
        <f t="shared" si="418"/>
        <v>7532.6626506024095</v>
      </c>
      <c r="CP247" s="64">
        <f t="shared" si="418"/>
        <v>7730.0455341506131</v>
      </c>
      <c r="CQ247" s="64">
        <f t="shared" si="418"/>
        <v>7414.6065573770493</v>
      </c>
      <c r="CR247" s="64">
        <f t="shared" si="418"/>
        <v>7466.8088888888888</v>
      </c>
      <c r="CS247" s="64">
        <f t="shared" si="418"/>
        <v>7751.1975308641977</v>
      </c>
      <c r="CT247" s="64">
        <f t="shared" si="418"/>
        <v>7841.2792022792019</v>
      </c>
      <c r="CU247" s="64">
        <f t="shared" si="418"/>
        <v>7618.3748344370861</v>
      </c>
      <c r="CV247" s="64">
        <f t="shared" si="418"/>
        <v>7818.0704402515721</v>
      </c>
      <c r="CW247" s="64">
        <f t="shared" si="418"/>
        <v>7699.2638036809813</v>
      </c>
      <c r="CX247" s="64">
        <f t="shared" si="418"/>
        <v>7671.4048672566369</v>
      </c>
      <c r="CY247" s="64">
        <f t="shared" si="418"/>
        <v>7353.6741573033705</v>
      </c>
      <c r="CZ247" s="64">
        <f t="shared" si="418"/>
        <v>7622.2414910858997</v>
      </c>
      <c r="DA247" s="64">
        <f t="shared" si="418"/>
        <v>7717.0844444444447</v>
      </c>
      <c r="DB247" s="64">
        <f t="shared" si="418"/>
        <v>7695.3498583569408</v>
      </c>
      <c r="DC247" s="64">
        <f t="shared" si="418"/>
        <v>7678.2299741602064</v>
      </c>
      <c r="DD247" s="64">
        <f t="shared" si="418"/>
        <v>8316.6016042780757</v>
      </c>
      <c r="DE247" s="64">
        <f t="shared" si="418"/>
        <v>4107.798278829604</v>
      </c>
      <c r="DF247" s="64">
        <f t="shared" si="418"/>
        <v>10723.983606557376</v>
      </c>
      <c r="DG247" s="64">
        <f t="shared" si="418"/>
        <v>8786.7730337078647</v>
      </c>
      <c r="DH247" s="64">
        <f t="shared" si="418"/>
        <v>10608.085201793721</v>
      </c>
      <c r="DI247" s="64">
        <f t="shared" si="418"/>
        <v>8370.1872340425525</v>
      </c>
      <c r="DJ247" s="64">
        <f t="shared" si="418"/>
        <v>13965.691176470587</v>
      </c>
      <c r="DK247" s="64">
        <f t="shared" si="418"/>
        <v>4966.1343669250646</v>
      </c>
      <c r="DL247" s="64">
        <f t="shared" si="418"/>
        <v>8857.79865771812</v>
      </c>
      <c r="DM247" s="64">
        <f t="shared" si="418"/>
        <v>8152.4567901234568</v>
      </c>
      <c r="DN247" s="64">
        <f t="shared" si="418"/>
        <v>8084.0575079872206</v>
      </c>
      <c r="DO247" s="64">
        <f t="shared" si="418"/>
        <v>9480.1596153846149</v>
      </c>
      <c r="DP247" s="64">
        <f t="shared" si="418"/>
        <v>7860.6568265682654</v>
      </c>
      <c r="DQ247" s="64">
        <f t="shared" si="418"/>
        <v>8853.1424050632904</v>
      </c>
      <c r="DR247" s="64">
        <f t="shared" si="418"/>
        <v>8909.8089887640454</v>
      </c>
      <c r="DS247" s="64">
        <f t="shared" si="418"/>
        <v>14826.148936170213</v>
      </c>
      <c r="DT247" s="64">
        <f t="shared" si="418"/>
        <v>8234.069739952718</v>
      </c>
      <c r="DU247" s="64">
        <f t="shared" si="418"/>
        <v>10324.773755656108</v>
      </c>
      <c r="DV247" s="64">
        <f t="shared" si="418"/>
        <v>10323.128787878788</v>
      </c>
      <c r="DW247" s="64">
        <f t="shared" si="418"/>
        <v>10007.389221556887</v>
      </c>
      <c r="DX247" s="64">
        <f t="shared" si="418"/>
        <v>8622.9569160997726</v>
      </c>
      <c r="DY247" s="64">
        <f t="shared" si="418"/>
        <v>8563.8716981132075</v>
      </c>
      <c r="DZ247" s="64">
        <f t="shared" ref="DZ247:GK247" si="419">DZ246/DZ9</f>
        <v>7987.8302387267904</v>
      </c>
      <c r="EA247" s="64">
        <f t="shared" si="419"/>
        <v>9415.2854545454538</v>
      </c>
      <c r="EB247" s="64">
        <f t="shared" si="419"/>
        <v>10839.410714285714</v>
      </c>
      <c r="EC247" s="64">
        <f t="shared" si="419"/>
        <v>9663.6140845070422</v>
      </c>
      <c r="ED247" s="64">
        <f t="shared" si="419"/>
        <v>10789.843137254902</v>
      </c>
      <c r="EE247" s="64">
        <f t="shared" si="419"/>
        <v>9831.672544080604</v>
      </c>
      <c r="EF247" s="64">
        <f t="shared" si="419"/>
        <v>9922.0507614213202</v>
      </c>
      <c r="EG247" s="64">
        <f t="shared" si="419"/>
        <v>10996.180952380952</v>
      </c>
      <c r="EH247" s="64">
        <f t="shared" si="419"/>
        <v>9482.9949748743711</v>
      </c>
      <c r="EI247" s="64">
        <f t="shared" si="419"/>
        <v>9093.4587155963309</v>
      </c>
      <c r="EJ247" s="64">
        <f t="shared" si="419"/>
        <v>11864.486111111111</v>
      </c>
      <c r="EK247" s="64">
        <f t="shared" si="419"/>
        <v>10685.128205128205</v>
      </c>
      <c r="EL247" s="64">
        <f t="shared" si="419"/>
        <v>10481.467741935483</v>
      </c>
      <c r="EM247" s="64">
        <f t="shared" si="419"/>
        <v>8042.272727272727</v>
      </c>
      <c r="EN247" s="64">
        <f t="shared" si="419"/>
        <v>8447.9593810444876</v>
      </c>
      <c r="EO247" s="64">
        <f t="shared" si="419"/>
        <v>8372.1071428571431</v>
      </c>
      <c r="EP247" s="64">
        <f t="shared" si="419"/>
        <v>10065.635327635327</v>
      </c>
      <c r="EQ247" s="64">
        <f t="shared" si="419"/>
        <v>8057.3995327102803</v>
      </c>
      <c r="ER247" s="64">
        <f t="shared" si="419"/>
        <v>10974.71098265896</v>
      </c>
      <c r="ES247" s="64">
        <f t="shared" si="419"/>
        <v>8791.5072992700734</v>
      </c>
      <c r="ET247" s="64">
        <f t="shared" si="419"/>
        <v>8154.180424528302</v>
      </c>
      <c r="EU247" s="64">
        <f t="shared" si="419"/>
        <v>8937.1955307262579</v>
      </c>
      <c r="EV247" s="64">
        <f t="shared" si="419"/>
        <v>8883.6122448979586</v>
      </c>
      <c r="EW247" s="64">
        <f t="shared" si="419"/>
        <v>8813.681818181818</v>
      </c>
      <c r="EX247" s="64">
        <f t="shared" si="419"/>
        <v>9054.5303867403309</v>
      </c>
      <c r="EY247" s="64">
        <f t="shared" si="419"/>
        <v>11609.786184210527</v>
      </c>
      <c r="EZ247" s="64">
        <f t="shared" si="419"/>
        <v>10113.666666666666</v>
      </c>
      <c r="FA247" s="64">
        <f t="shared" si="419"/>
        <v>8882.9907235621522</v>
      </c>
      <c r="FB247" s="64">
        <f t="shared" si="419"/>
        <v>8786.9246231155776</v>
      </c>
      <c r="FC247" s="64">
        <f t="shared" si="419"/>
        <v>9308.1376404494385</v>
      </c>
      <c r="FD247" s="64">
        <f t="shared" si="419"/>
        <v>8969.5240641711225</v>
      </c>
      <c r="FE247" s="64">
        <f t="shared" si="419"/>
        <v>8219.7468354430384</v>
      </c>
      <c r="FF247" s="64">
        <f t="shared" si="419"/>
        <v>7903.1371900826443</v>
      </c>
      <c r="FG247" s="64">
        <f t="shared" si="419"/>
        <v>11876.578947368422</v>
      </c>
      <c r="FH247" s="64">
        <f t="shared" si="419"/>
        <v>10142.892857142857</v>
      </c>
      <c r="FI247" s="64">
        <f t="shared" si="419"/>
        <v>8510.3734643734642</v>
      </c>
      <c r="FJ247" s="64">
        <f t="shared" si="419"/>
        <v>8350.2166666666672</v>
      </c>
      <c r="FK247" s="64">
        <f t="shared" si="419"/>
        <v>7831.23724137931</v>
      </c>
      <c r="FL247" s="64">
        <f t="shared" si="419"/>
        <v>9085.2983870967746</v>
      </c>
      <c r="FM247" s="64">
        <f t="shared" si="419"/>
        <v>9397.5450236966826</v>
      </c>
      <c r="FN247" s="64">
        <f t="shared" si="419"/>
        <v>8484.8515228426404</v>
      </c>
      <c r="FO247" s="64">
        <f t="shared" si="419"/>
        <v>8088.2520252025206</v>
      </c>
      <c r="FP247" s="64">
        <f t="shared" si="419"/>
        <v>11167.231092436974</v>
      </c>
      <c r="FQ247" s="64">
        <f t="shared" si="419"/>
        <v>26619.752136752137</v>
      </c>
      <c r="FR247" s="64">
        <f t="shared" si="419"/>
        <v>11336.755494505494</v>
      </c>
      <c r="FS247" s="64">
        <f t="shared" si="419"/>
        <v>8659.9084507042262</v>
      </c>
      <c r="FT247" s="64">
        <f t="shared" si="419"/>
        <v>7317.6260434056758</v>
      </c>
      <c r="FU247" s="64">
        <f t="shared" si="419"/>
        <v>11218.322033898305</v>
      </c>
      <c r="FV247" s="64">
        <f t="shared" si="419"/>
        <v>7555.3499851323222</v>
      </c>
      <c r="FW247" s="64">
        <f t="shared" si="419"/>
        <v>10452.88190184049</v>
      </c>
      <c r="FX247" s="64">
        <f t="shared" si="419"/>
        <v>9479.7243460764585</v>
      </c>
      <c r="FY247" s="64">
        <f t="shared" si="419"/>
        <v>11244.949468085106</v>
      </c>
      <c r="FZ247" s="64">
        <f t="shared" si="419"/>
        <v>10014</v>
      </c>
      <c r="GA247" s="64">
        <f t="shared" si="419"/>
        <v>9579.5562499999996</v>
      </c>
      <c r="GB247" s="64">
        <f t="shared" si="419"/>
        <v>9430.4864048338368</v>
      </c>
      <c r="GC247" s="64">
        <f t="shared" si="419"/>
        <v>9961.5419580419584</v>
      </c>
      <c r="GD247" s="64">
        <f t="shared" si="419"/>
        <v>8534.7703549060534</v>
      </c>
      <c r="GE247" s="64">
        <f t="shared" si="419"/>
        <v>8921.8449367088615</v>
      </c>
      <c r="GF247" s="64">
        <f t="shared" si="419"/>
        <v>8535.5140845070418</v>
      </c>
      <c r="GG247" s="64">
        <f t="shared" si="419"/>
        <v>8449.9216867469877</v>
      </c>
      <c r="GH247" s="64">
        <f t="shared" si="419"/>
        <v>9615.1529051987764</v>
      </c>
      <c r="GI247" s="64">
        <f t="shared" si="419"/>
        <v>10672.980392156862</v>
      </c>
      <c r="GJ247" s="64">
        <f t="shared" si="419"/>
        <v>9012.4395348837206</v>
      </c>
      <c r="GK247" s="64">
        <f t="shared" si="419"/>
        <v>11478.070422535211</v>
      </c>
      <c r="GL247" s="64">
        <f t="shared" ref="GL247:IW247" si="420">GL246/GL9</f>
        <v>8133.2961038961039</v>
      </c>
      <c r="GM247" s="64">
        <f t="shared" si="420"/>
        <v>7736.831420373027</v>
      </c>
      <c r="GN247" s="64">
        <f t="shared" si="420"/>
        <v>10495.551724137931</v>
      </c>
      <c r="GO247" s="64">
        <f t="shared" si="420"/>
        <v>9955.9156626506028</v>
      </c>
      <c r="GP247" s="64">
        <f t="shared" si="420"/>
        <v>11289.273885350318</v>
      </c>
      <c r="GQ247" s="64">
        <f t="shared" si="420"/>
        <v>8742.0614334470993</v>
      </c>
      <c r="GR247" s="64">
        <f t="shared" si="420"/>
        <v>10451.666666666666</v>
      </c>
      <c r="GS247" s="64">
        <f t="shared" si="420"/>
        <v>16370.449541284404</v>
      </c>
      <c r="GT247" s="64">
        <f t="shared" si="420"/>
        <v>8128.936475409836</v>
      </c>
      <c r="GU247" s="64">
        <f t="shared" si="420"/>
        <v>9134.0116959064326</v>
      </c>
      <c r="GV247" s="64">
        <f t="shared" si="420"/>
        <v>8866.0976163450632</v>
      </c>
      <c r="GW247" s="64">
        <f t="shared" si="420"/>
        <v>9008.0845070422529</v>
      </c>
      <c r="GX247" s="64">
        <f t="shared" si="420"/>
        <v>7814.1919831223631</v>
      </c>
      <c r="GY247" s="64">
        <f t="shared" si="420"/>
        <v>7749.3442622950815</v>
      </c>
      <c r="GZ247" s="64">
        <f t="shared" si="420"/>
        <v>7742.4340425531918</v>
      </c>
      <c r="HA247" s="64">
        <f t="shared" si="420"/>
        <v>8451.0063897763575</v>
      </c>
      <c r="HB247" s="64">
        <f t="shared" si="420"/>
        <v>6070.7818181818184</v>
      </c>
      <c r="HC247" s="64">
        <f t="shared" si="420"/>
        <v>10009.636363636364</v>
      </c>
      <c r="HD247" s="64">
        <f t="shared" si="420"/>
        <v>10731.75352112676</v>
      </c>
      <c r="HE247" s="64">
        <f t="shared" si="420"/>
        <v>9074.7890295358648</v>
      </c>
      <c r="HF247" s="64">
        <f t="shared" si="420"/>
        <v>8192.5329032258069</v>
      </c>
      <c r="HG247" s="64">
        <f t="shared" si="420"/>
        <v>7746.8877192982454</v>
      </c>
      <c r="HH247" s="64">
        <f t="shared" si="420"/>
        <v>8316.4801980198026</v>
      </c>
      <c r="HI247" s="64">
        <f t="shared" si="420"/>
        <v>8952.1949860724235</v>
      </c>
      <c r="HJ247" s="64">
        <f t="shared" si="420"/>
        <v>8770.242677824268</v>
      </c>
      <c r="HK247" s="64">
        <f t="shared" si="420"/>
        <v>8766.3894324853227</v>
      </c>
      <c r="HL247" s="64">
        <f t="shared" si="420"/>
        <v>8219.145161290322</v>
      </c>
      <c r="HM247" s="64">
        <f t="shared" si="420"/>
        <v>9499.2669902912621</v>
      </c>
      <c r="HN247" s="64">
        <f t="shared" si="420"/>
        <v>9377.3716216216217</v>
      </c>
      <c r="HO247" s="64">
        <f t="shared" si="420"/>
        <v>9548.5710659898468</v>
      </c>
      <c r="HP247" s="64">
        <f t="shared" si="420"/>
        <v>9224.8010204081638</v>
      </c>
      <c r="HQ247" s="64">
        <f t="shared" si="420"/>
        <v>8510.7089397089403</v>
      </c>
      <c r="HR247" s="64">
        <f t="shared" si="420"/>
        <v>7953.1629629629633</v>
      </c>
      <c r="HS247" s="64">
        <f t="shared" si="420"/>
        <v>7707.2879581151828</v>
      </c>
      <c r="HT247" s="64">
        <f t="shared" si="420"/>
        <v>8770.9604130808948</v>
      </c>
      <c r="HU247" s="64">
        <f t="shared" si="420"/>
        <v>8598.3082901554408</v>
      </c>
      <c r="HV247" s="64">
        <f t="shared" si="420"/>
        <v>9070.6057692307695</v>
      </c>
      <c r="HW247" s="64">
        <f t="shared" si="420"/>
        <v>8303.7651006711403</v>
      </c>
      <c r="HX247" s="64">
        <f t="shared" si="420"/>
        <v>7674.9235209235212</v>
      </c>
      <c r="HY247" s="64">
        <f t="shared" si="420"/>
        <v>9008</v>
      </c>
      <c r="HZ247" s="64">
        <f t="shared" si="420"/>
        <v>9378.8888888888887</v>
      </c>
      <c r="IA247" s="64">
        <f t="shared" si="420"/>
        <v>9105.880597014926</v>
      </c>
      <c r="IB247" s="64">
        <f t="shared" si="420"/>
        <v>11985.088235294117</v>
      </c>
      <c r="IC247" s="64">
        <f t="shared" si="420"/>
        <v>10690.477272727272</v>
      </c>
      <c r="ID247" s="64">
        <f t="shared" si="420"/>
        <v>9837.2298850574716</v>
      </c>
      <c r="IE247" s="64">
        <f t="shared" si="420"/>
        <v>7793.3298755186725</v>
      </c>
      <c r="IF247" s="64">
        <f t="shared" si="420"/>
        <v>9904.3258426966295</v>
      </c>
      <c r="IG247" s="64">
        <f t="shared" si="420"/>
        <v>10735.137254901962</v>
      </c>
      <c r="IH247" s="64">
        <f t="shared" si="420"/>
        <v>8543.7390213299877</v>
      </c>
      <c r="II247" s="64">
        <f t="shared" si="420"/>
        <v>10581.611111111111</v>
      </c>
      <c r="IJ247" s="64">
        <f t="shared" si="420"/>
        <v>9451.6685082872937</v>
      </c>
      <c r="IK247" s="64">
        <f t="shared" si="420"/>
        <v>9322.9215686274511</v>
      </c>
      <c r="IL247" s="64">
        <f t="shared" si="420"/>
        <v>8752.0647619047613</v>
      </c>
      <c r="IM247" s="64">
        <f t="shared" si="420"/>
        <v>9013.8560606060601</v>
      </c>
      <c r="IN247" s="64">
        <f t="shared" si="420"/>
        <v>8260.5594713656392</v>
      </c>
      <c r="IO247" s="64">
        <f t="shared" si="420"/>
        <v>8883</v>
      </c>
      <c r="IP247" s="64">
        <f t="shared" si="420"/>
        <v>9331.2295081967204</v>
      </c>
      <c r="IQ247" s="64">
        <f t="shared" si="420"/>
        <v>8560.4129793510328</v>
      </c>
      <c r="IR247" s="64">
        <f t="shared" si="420"/>
        <v>9741.3313953488378</v>
      </c>
      <c r="IS247" s="64">
        <f t="shared" si="420"/>
        <v>9421.8014184397161</v>
      </c>
      <c r="IT247" s="64">
        <f t="shared" si="420"/>
        <v>9026.9325842696635</v>
      </c>
      <c r="IU247" s="64">
        <f t="shared" si="420"/>
        <v>9285.3829787234044</v>
      </c>
      <c r="IV247" s="64">
        <f t="shared" si="420"/>
        <v>10644.315789473685</v>
      </c>
      <c r="IW247" s="64">
        <f t="shared" si="420"/>
        <v>9795.1022222222218</v>
      </c>
      <c r="IX247" s="64">
        <f t="shared" ref="IX247:LI247" si="421">IX246/IX9</f>
        <v>8629.1746031746025</v>
      </c>
      <c r="IY247" s="64">
        <f t="shared" si="421"/>
        <v>10132.066666666668</v>
      </c>
      <c r="IZ247" s="64">
        <f t="shared" si="421"/>
        <v>8839.9563106796122</v>
      </c>
      <c r="JA247" s="64">
        <f t="shared" si="421"/>
        <v>8525.5907335907341</v>
      </c>
      <c r="JB247" s="64">
        <f t="shared" si="421"/>
        <v>8787.136363636364</v>
      </c>
      <c r="JC247" s="64">
        <f t="shared" si="421"/>
        <v>8195.514548238898</v>
      </c>
      <c r="JD247" s="64">
        <f t="shared" si="421"/>
        <v>8879.4827586206902</v>
      </c>
      <c r="JE247" s="64">
        <f t="shared" si="421"/>
        <v>8771.5014367816093</v>
      </c>
      <c r="JF247" s="64">
        <f t="shared" si="421"/>
        <v>8040.1784232365144</v>
      </c>
      <c r="JG247" s="64">
        <f t="shared" si="421"/>
        <v>9023.3661971830988</v>
      </c>
      <c r="JH247" s="64">
        <f t="shared" si="421"/>
        <v>10315.913294797689</v>
      </c>
      <c r="JI247" s="64">
        <f t="shared" si="421"/>
        <v>7887.7739616613417</v>
      </c>
      <c r="JJ247" s="64">
        <f t="shared" si="421"/>
        <v>7804.7800369685765</v>
      </c>
      <c r="JK247" s="64">
        <f t="shared" si="421"/>
        <v>7829.674728940784</v>
      </c>
      <c r="JL247" s="64">
        <f t="shared" si="421"/>
        <v>7766.7935153583621</v>
      </c>
      <c r="JM247" s="64">
        <f t="shared" si="421"/>
        <v>7705.5345345345349</v>
      </c>
      <c r="JN247" s="64">
        <f t="shared" si="421"/>
        <v>7595.0195729537363</v>
      </c>
      <c r="JO247" s="64">
        <f t="shared" si="421"/>
        <v>7893.9801381692578</v>
      </c>
      <c r="JP247" s="64">
        <f t="shared" si="421"/>
        <v>7919.6569920844331</v>
      </c>
      <c r="JQ247" s="64">
        <f t="shared" si="421"/>
        <v>7947.2717948717946</v>
      </c>
      <c r="JR247" s="64">
        <f t="shared" si="421"/>
        <v>7962.2346938775509</v>
      </c>
      <c r="JS247" s="64">
        <f t="shared" si="421"/>
        <v>7676.4497816593885</v>
      </c>
      <c r="JT247" s="64">
        <f t="shared" si="421"/>
        <v>7881.6981786643537</v>
      </c>
      <c r="JU247" s="64">
        <f t="shared" si="421"/>
        <v>7888.4320576816417</v>
      </c>
      <c r="JV247" s="64">
        <f t="shared" si="421"/>
        <v>7966.5766550522649</v>
      </c>
      <c r="JW247" s="64">
        <f t="shared" si="421"/>
        <v>7352.8044928044928</v>
      </c>
      <c r="JX247" s="64">
        <f t="shared" si="421"/>
        <v>10459.3375</v>
      </c>
      <c r="JY247" s="64">
        <f t="shared" si="421"/>
        <v>8093.4014732965006</v>
      </c>
      <c r="JZ247" s="64">
        <f t="shared" si="421"/>
        <v>24252.611111111109</v>
      </c>
      <c r="KA247" s="64">
        <f t="shared" si="421"/>
        <v>9527.2254901960787</v>
      </c>
      <c r="KB247" s="64">
        <f t="shared" si="421"/>
        <v>9410.8678414096921</v>
      </c>
      <c r="KC247" s="64">
        <f t="shared" si="421"/>
        <v>9709.4743083003959</v>
      </c>
      <c r="KD247" s="64">
        <f t="shared" si="421"/>
        <v>8973.0414746543775</v>
      </c>
      <c r="KE247" s="64">
        <f t="shared" si="421"/>
        <v>9172.1132075471705</v>
      </c>
      <c r="KF247" s="64">
        <f t="shared" si="421"/>
        <v>9426.9562594268482</v>
      </c>
      <c r="KG247" s="64">
        <f t="shared" si="421"/>
        <v>9486.434782608696</v>
      </c>
      <c r="KH247" s="64">
        <f t="shared" si="421"/>
        <v>8907.5657370517929</v>
      </c>
      <c r="KI247" s="64">
        <f t="shared" si="421"/>
        <v>10849.923809523809</v>
      </c>
      <c r="KJ247" s="64">
        <f t="shared" si="421"/>
        <v>11464.76</v>
      </c>
      <c r="KK247" s="64">
        <f t="shared" si="421"/>
        <v>15876.036809815951</v>
      </c>
      <c r="KL247" s="64">
        <f t="shared" si="421"/>
        <v>9537.54054054054</v>
      </c>
      <c r="KM247" s="64">
        <f t="shared" si="421"/>
        <v>8732.4678714859438</v>
      </c>
      <c r="KN247" s="64">
        <f t="shared" si="421"/>
        <v>10759.357438016528</v>
      </c>
      <c r="KO247" s="64">
        <f t="shared" si="421"/>
        <v>8963.5704697986585</v>
      </c>
      <c r="KP247" s="64">
        <f t="shared" si="421"/>
        <v>8786.6029411764703</v>
      </c>
      <c r="KQ247" s="64">
        <f t="shared" si="421"/>
        <v>8420.7825059101651</v>
      </c>
      <c r="KR247" s="64">
        <f t="shared" si="421"/>
        <v>8386.0909090909099</v>
      </c>
      <c r="KS247" s="64">
        <f t="shared" si="421"/>
        <v>8258.224489795919</v>
      </c>
      <c r="KT247" s="64">
        <f t="shared" si="421"/>
        <v>8589.65864332604</v>
      </c>
      <c r="KU247" s="64">
        <f t="shared" si="421"/>
        <v>9448.644736842105</v>
      </c>
      <c r="KV247" s="64">
        <f t="shared" si="421"/>
        <v>8949.258426966293</v>
      </c>
      <c r="KW247" s="64">
        <f t="shared" si="421"/>
        <v>8912.1843575418989</v>
      </c>
      <c r="KX247" s="64">
        <f t="shared" si="421"/>
        <v>10241.276315789473</v>
      </c>
      <c r="KY247" s="64">
        <f t="shared" si="421"/>
        <v>9727.2958579881652</v>
      </c>
      <c r="KZ247" s="64">
        <f t="shared" si="421"/>
        <v>8651.2539682539682</v>
      </c>
      <c r="LA247" s="64">
        <f t="shared" si="421"/>
        <v>10311.352173913043</v>
      </c>
      <c r="LB247" s="64">
        <f t="shared" si="421"/>
        <v>8225.5946261682238</v>
      </c>
      <c r="LC247" s="64">
        <f t="shared" si="421"/>
        <v>8825.2148936170215</v>
      </c>
      <c r="LD247" s="64">
        <f t="shared" si="421"/>
        <v>9896.0363636363636</v>
      </c>
      <c r="LE247" s="64">
        <f t="shared" si="421"/>
        <v>8622.3449920508738</v>
      </c>
      <c r="LF247" s="64">
        <f t="shared" si="421"/>
        <v>10092.784386617101</v>
      </c>
      <c r="LG247" s="64">
        <f t="shared" si="421"/>
        <v>7854.637709137709</v>
      </c>
      <c r="LH247" s="64">
        <f t="shared" si="421"/>
        <v>10258.176470588236</v>
      </c>
      <c r="LI247" s="64">
        <f t="shared" si="421"/>
        <v>9497.3809523809523</v>
      </c>
      <c r="LJ247" s="64">
        <f t="shared" ref="LJ247:NU247" si="422">LJ246/LJ9</f>
        <v>8386.1486486486483</v>
      </c>
      <c r="LK247" s="64">
        <f t="shared" si="422"/>
        <v>9769.6666666666661</v>
      </c>
      <c r="LL247" s="64">
        <f t="shared" si="422"/>
        <v>30239.931034482757</v>
      </c>
      <c r="LM247" s="64">
        <f t="shared" si="422"/>
        <v>8772.4055727554187</v>
      </c>
      <c r="LN247" s="64">
        <f t="shared" si="422"/>
        <v>8667.9873417721519</v>
      </c>
      <c r="LO247" s="64">
        <f t="shared" si="422"/>
        <v>9063.1916666666675</v>
      </c>
      <c r="LP247" s="64">
        <f t="shared" si="422"/>
        <v>8092.282160901671</v>
      </c>
      <c r="LQ247" s="64">
        <f t="shared" si="422"/>
        <v>9224.6506849315065</v>
      </c>
      <c r="LR247" s="64">
        <f t="shared" si="422"/>
        <v>9777.6919642857138</v>
      </c>
      <c r="LS247" s="64">
        <f t="shared" si="422"/>
        <v>9696.2043478260875</v>
      </c>
      <c r="LT247" s="64">
        <f t="shared" si="422"/>
        <v>9151.3214285714294</v>
      </c>
      <c r="LU247" s="64">
        <f t="shared" si="422"/>
        <v>9755.125</v>
      </c>
      <c r="LV247" s="64">
        <f t="shared" si="422"/>
        <v>8333.9885057471256</v>
      </c>
      <c r="LW247" s="64">
        <f t="shared" si="422"/>
        <v>10150.526666666667</v>
      </c>
      <c r="LX247" s="64">
        <f t="shared" si="422"/>
        <v>10342</v>
      </c>
      <c r="LY247" s="64">
        <f t="shared" si="422"/>
        <v>11008.886274509803</v>
      </c>
      <c r="LZ247" s="64">
        <f t="shared" si="422"/>
        <v>7754.6</v>
      </c>
      <c r="MA247" s="64">
        <f t="shared" si="422"/>
        <v>8153.4102564102568</v>
      </c>
      <c r="MB247" s="64">
        <f t="shared" si="422"/>
        <v>10482.222222222223</v>
      </c>
      <c r="MC247" s="64">
        <f t="shared" si="422"/>
        <v>10437.340277777777</v>
      </c>
      <c r="MD247" s="64">
        <f t="shared" si="422"/>
        <v>11851.289156626506</v>
      </c>
      <c r="ME247" s="64">
        <f t="shared" si="422"/>
        <v>13322.266009852217</v>
      </c>
      <c r="MF247" s="64">
        <f t="shared" si="422"/>
        <v>8698.7750677506774</v>
      </c>
      <c r="MG247" s="64">
        <f t="shared" si="422"/>
        <v>8746.1487603305777</v>
      </c>
      <c r="MH247" s="64">
        <f t="shared" si="422"/>
        <v>7886.2894736842109</v>
      </c>
      <c r="MI247" s="64">
        <f t="shared" si="422"/>
        <v>7790.7450980392159</v>
      </c>
      <c r="MJ247" s="64">
        <f t="shared" si="422"/>
        <v>7340.9579728059334</v>
      </c>
      <c r="MK247" s="64">
        <f t="shared" si="422"/>
        <v>7676.6279069767443</v>
      </c>
      <c r="ML247" s="64">
        <f t="shared" si="422"/>
        <v>8948.2800751879695</v>
      </c>
      <c r="MM247" s="64">
        <f t="shared" si="422"/>
        <v>8246.3611111111113</v>
      </c>
      <c r="MN247" s="64">
        <f t="shared" si="422"/>
        <v>9282.8624999999993</v>
      </c>
      <c r="MO247" s="64">
        <f t="shared" si="422"/>
        <v>8550.3148629725947</v>
      </c>
      <c r="MP247" s="64">
        <f t="shared" si="422"/>
        <v>10484.008771929824</v>
      </c>
      <c r="MQ247" s="64">
        <f t="shared" si="422"/>
        <v>9833.4511278195496</v>
      </c>
      <c r="MR247" s="64">
        <f t="shared" si="422"/>
        <v>10092.225247524753</v>
      </c>
      <c r="MS247" s="64">
        <f t="shared" si="422"/>
        <v>7632.5935251798564</v>
      </c>
      <c r="MT247" s="64">
        <f t="shared" si="422"/>
        <v>7534.1348314606739</v>
      </c>
      <c r="MU247" s="64">
        <f t="shared" si="422"/>
        <v>10524.1</v>
      </c>
      <c r="MV247" s="64">
        <f t="shared" si="422"/>
        <v>7455.8280991735537</v>
      </c>
      <c r="MW247" s="64">
        <f t="shared" si="422"/>
        <v>10645.371794871795</v>
      </c>
      <c r="MX247" s="64">
        <f t="shared" si="422"/>
        <v>10292.621428571429</v>
      </c>
      <c r="MY247" s="64">
        <f t="shared" si="422"/>
        <v>16510.040404040403</v>
      </c>
      <c r="MZ247" s="64">
        <f t="shared" si="422"/>
        <v>8266.4745057232049</v>
      </c>
      <c r="NA247" s="64">
        <f t="shared" si="422"/>
        <v>9589.9</v>
      </c>
      <c r="NB247" s="64">
        <f t="shared" si="422"/>
        <v>8627.5986394557822</v>
      </c>
      <c r="NC247" s="64">
        <f t="shared" si="422"/>
        <v>10722.28</v>
      </c>
      <c r="ND247" s="64">
        <f t="shared" si="422"/>
        <v>9099.065217391304</v>
      </c>
      <c r="NE247" s="64">
        <f t="shared" si="422"/>
        <v>8628.1</v>
      </c>
      <c r="NF247" s="64">
        <f t="shared" si="422"/>
        <v>9399.8767123287671</v>
      </c>
      <c r="NG247" s="64">
        <f t="shared" si="422"/>
        <v>9650.0731707317082</v>
      </c>
      <c r="NH247" s="64">
        <f t="shared" si="422"/>
        <v>8073.151648351648</v>
      </c>
      <c r="NI247" s="64">
        <f t="shared" si="422"/>
        <v>26495.421875</v>
      </c>
      <c r="NJ247" s="64">
        <f t="shared" si="422"/>
        <v>17533.598837209302</v>
      </c>
      <c r="NK247" s="64">
        <f t="shared" si="422"/>
        <v>15800.555555555555</v>
      </c>
      <c r="NL247" s="64">
        <f t="shared" si="422"/>
        <v>8895.1596244131451</v>
      </c>
      <c r="NM247" s="64">
        <f t="shared" si="422"/>
        <v>8211.157258064517</v>
      </c>
      <c r="NN247" s="64">
        <f t="shared" si="422"/>
        <v>8329.0596330275221</v>
      </c>
      <c r="NO247" s="64">
        <f t="shared" si="422"/>
        <v>9191.3846153846152</v>
      </c>
      <c r="NP247" s="64">
        <f t="shared" si="422"/>
        <v>10502.433333333332</v>
      </c>
      <c r="NQ247" s="64">
        <f t="shared" si="422"/>
        <v>11368.249056603774</v>
      </c>
      <c r="NR247" s="64">
        <f t="shared" si="422"/>
        <v>11883.884615384615</v>
      </c>
      <c r="NS247" s="64">
        <f t="shared" si="422"/>
        <v>8383.6153846153848</v>
      </c>
      <c r="NT247" s="64">
        <f t="shared" si="422"/>
        <v>12026.735294117647</v>
      </c>
      <c r="NU247" s="64">
        <f t="shared" si="422"/>
        <v>8779.8392204628508</v>
      </c>
      <c r="NV247" s="64">
        <f t="shared" ref="NV247:OU247" si="423">NV246/NV9</f>
        <v>9194.9975247524744</v>
      </c>
      <c r="NW247" s="64">
        <f t="shared" si="423"/>
        <v>8897.6574074074069</v>
      </c>
      <c r="NX247" s="64">
        <f t="shared" si="423"/>
        <v>8304.8271954674219</v>
      </c>
      <c r="NY247" s="64">
        <f t="shared" si="423"/>
        <v>8982.8095238095229</v>
      </c>
      <c r="NZ247" s="64">
        <f t="shared" si="423"/>
        <v>8515.7027027027034</v>
      </c>
      <c r="OA247" s="64">
        <f t="shared" si="423"/>
        <v>7810.1094771241833</v>
      </c>
      <c r="OB247" s="64">
        <f t="shared" si="423"/>
        <v>7662.6406097956533</v>
      </c>
      <c r="OC247" s="64">
        <f t="shared" si="423"/>
        <v>8541.4232736572885</v>
      </c>
      <c r="OD247" s="64">
        <f t="shared" si="423"/>
        <v>14780.890625</v>
      </c>
      <c r="OE247" s="64">
        <f t="shared" si="423"/>
        <v>8702.0645161290322</v>
      </c>
      <c r="OF247" s="64">
        <f t="shared" si="423"/>
        <v>7524.587734241908</v>
      </c>
      <c r="OG247" s="64">
        <f t="shared" si="423"/>
        <v>9370.5784499054826</v>
      </c>
      <c r="OH247" s="64">
        <f t="shared" si="423"/>
        <v>9680.7259259259263</v>
      </c>
      <c r="OI247" s="64">
        <f t="shared" si="423"/>
        <v>8491.7901960784311</v>
      </c>
      <c r="OJ247" s="64">
        <f t="shared" si="423"/>
        <v>7368.426877470356</v>
      </c>
      <c r="OK247" s="64">
        <f t="shared" si="423"/>
        <v>9350.164556962025</v>
      </c>
      <c r="OL247" s="64">
        <f t="shared" si="423"/>
        <v>10193.791443850267</v>
      </c>
      <c r="OM247" s="64">
        <f t="shared" si="423"/>
        <v>10777.843636363636</v>
      </c>
      <c r="ON247" s="64">
        <f t="shared" si="423"/>
        <v>10292.392857142857</v>
      </c>
      <c r="OO247" s="64">
        <f t="shared" si="423"/>
        <v>8042.2332613390927</v>
      </c>
      <c r="OP247" s="64">
        <f t="shared" si="423"/>
        <v>10165.200000000001</v>
      </c>
      <c r="OQ247" s="64">
        <f t="shared" si="423"/>
        <v>11181.14686825054</v>
      </c>
      <c r="OR247" s="64">
        <f t="shared" si="423"/>
        <v>9439.4568690095839</v>
      </c>
      <c r="OS247" s="64">
        <f t="shared" si="423"/>
        <v>9535.5706319702604</v>
      </c>
      <c r="OT247" s="64">
        <f t="shared" si="423"/>
        <v>8666.3333333333339</v>
      </c>
      <c r="OU247" s="64">
        <f t="shared" si="423"/>
        <v>8816.5439999999999</v>
      </c>
      <c r="OV247" s="4"/>
      <c r="OX247" s="6"/>
      <c r="OY247" s="153"/>
      <c r="OZ247" s="6"/>
    </row>
    <row r="248" spans="1:416">
      <c r="A248" s="13" t="s">
        <v>1311</v>
      </c>
      <c r="B248" s="64">
        <f t="shared" ref="B248:BM248" si="424">B166</f>
        <v>620344</v>
      </c>
      <c r="C248" s="64">
        <f t="shared" si="424"/>
        <v>5721611</v>
      </c>
      <c r="D248" s="64">
        <f t="shared" si="424"/>
        <v>1280963</v>
      </c>
      <c r="E248" s="64">
        <f t="shared" si="424"/>
        <v>12020678</v>
      </c>
      <c r="F248" s="64">
        <f t="shared" si="424"/>
        <v>5490363</v>
      </c>
      <c r="G248" s="64">
        <f t="shared" si="424"/>
        <v>8627243</v>
      </c>
      <c r="H248" s="64">
        <f t="shared" si="424"/>
        <v>5507032</v>
      </c>
      <c r="I248" s="64">
        <f t="shared" si="424"/>
        <v>1345271</v>
      </c>
      <c r="J248" s="64">
        <f t="shared" si="424"/>
        <v>1817119</v>
      </c>
      <c r="K248" s="64">
        <f t="shared" si="424"/>
        <v>1706084</v>
      </c>
      <c r="L248" s="64">
        <f t="shared" si="424"/>
        <v>3525374</v>
      </c>
      <c r="M248" s="64">
        <f t="shared" si="424"/>
        <v>4178142</v>
      </c>
      <c r="N248" s="64">
        <f t="shared" si="424"/>
        <v>1223808</v>
      </c>
      <c r="O248" s="64">
        <f t="shared" si="424"/>
        <v>633139</v>
      </c>
      <c r="P248" s="64">
        <f t="shared" si="424"/>
        <v>1002340</v>
      </c>
      <c r="Q248" s="64">
        <f t="shared" si="424"/>
        <v>1175300</v>
      </c>
      <c r="R248" s="64">
        <f t="shared" si="424"/>
        <v>2882091</v>
      </c>
      <c r="S248" s="64">
        <f t="shared" si="424"/>
        <v>5807488</v>
      </c>
      <c r="T248" s="64">
        <f t="shared" si="424"/>
        <v>4933892</v>
      </c>
      <c r="U248" s="64">
        <f t="shared" si="424"/>
        <v>1655641</v>
      </c>
      <c r="V248" s="64">
        <f t="shared" si="424"/>
        <v>2788159</v>
      </c>
      <c r="W248" s="64">
        <f t="shared" si="424"/>
        <v>2179274</v>
      </c>
      <c r="X248" s="64">
        <f t="shared" si="424"/>
        <v>2512394</v>
      </c>
      <c r="Y248" s="64">
        <f t="shared" si="424"/>
        <v>4414092</v>
      </c>
      <c r="Z248" s="64">
        <f t="shared" si="424"/>
        <v>4599439</v>
      </c>
      <c r="AA248" s="64">
        <f t="shared" si="424"/>
        <v>3978890</v>
      </c>
      <c r="AB248" s="64">
        <f t="shared" si="424"/>
        <v>4126861</v>
      </c>
      <c r="AC248" s="64">
        <f t="shared" si="424"/>
        <v>3756398</v>
      </c>
      <c r="AD248" s="64">
        <f t="shared" si="424"/>
        <v>82394133</v>
      </c>
      <c r="AE248" s="64">
        <f t="shared" si="424"/>
        <v>50726276</v>
      </c>
      <c r="AF248" s="64">
        <f t="shared" si="424"/>
        <v>2697592</v>
      </c>
      <c r="AG248" s="64">
        <f t="shared" si="424"/>
        <v>7112460</v>
      </c>
      <c r="AH248" s="64">
        <f t="shared" si="424"/>
        <v>4408038</v>
      </c>
      <c r="AI248" s="64">
        <f t="shared" si="424"/>
        <v>4581526</v>
      </c>
      <c r="AJ248" s="64">
        <f t="shared" si="424"/>
        <v>4612591</v>
      </c>
      <c r="AK248" s="64">
        <f t="shared" si="424"/>
        <v>4842464</v>
      </c>
      <c r="AL248" s="64">
        <f t="shared" si="424"/>
        <v>5995076</v>
      </c>
      <c r="AM248" s="64">
        <f t="shared" si="424"/>
        <v>6909000</v>
      </c>
      <c r="AN248" s="64">
        <f t="shared" si="424"/>
        <v>8379384</v>
      </c>
      <c r="AO248" s="64">
        <f t="shared" si="424"/>
        <v>4021296</v>
      </c>
      <c r="AP248" s="64">
        <f t="shared" si="424"/>
        <v>4307364</v>
      </c>
      <c r="AQ248" s="64">
        <f t="shared" si="424"/>
        <v>6428000</v>
      </c>
      <c r="AR248" s="64">
        <f t="shared" si="424"/>
        <v>5144916</v>
      </c>
      <c r="AS248" s="64">
        <f t="shared" si="424"/>
        <v>4292093</v>
      </c>
      <c r="AT248" s="64">
        <f t="shared" si="424"/>
        <v>6806919</v>
      </c>
      <c r="AU248" s="64">
        <f t="shared" si="424"/>
        <v>5384934</v>
      </c>
      <c r="AV248" s="64">
        <f t="shared" si="424"/>
        <v>3907698</v>
      </c>
      <c r="AW248" s="64">
        <f t="shared" si="424"/>
        <v>5709773</v>
      </c>
      <c r="AX248" s="64">
        <f t="shared" si="424"/>
        <v>4226221</v>
      </c>
      <c r="AY248" s="64">
        <f t="shared" si="424"/>
        <v>7909353</v>
      </c>
      <c r="AZ248" s="64">
        <f t="shared" si="424"/>
        <v>7155405</v>
      </c>
      <c r="BA248" s="64">
        <f t="shared" si="424"/>
        <v>7455468</v>
      </c>
      <c r="BB248" s="64">
        <f t="shared" si="424"/>
        <v>946811</v>
      </c>
      <c r="BC248" s="64">
        <f t="shared" si="424"/>
        <v>1027001</v>
      </c>
      <c r="BD248" s="64">
        <f t="shared" si="424"/>
        <v>4290606</v>
      </c>
      <c r="BE248" s="64">
        <f t="shared" si="424"/>
        <v>2382969</v>
      </c>
      <c r="BF248" s="64">
        <f t="shared" si="424"/>
        <v>3892154</v>
      </c>
      <c r="BG248" s="64">
        <f t="shared" si="424"/>
        <v>2707697</v>
      </c>
      <c r="BH248" s="64">
        <f t="shared" si="424"/>
        <v>6060407</v>
      </c>
      <c r="BI248" s="64">
        <f t="shared" si="424"/>
        <v>1310186</v>
      </c>
      <c r="BJ248" s="64">
        <f t="shared" si="424"/>
        <v>16587041</v>
      </c>
      <c r="BK248" s="64">
        <f t="shared" si="424"/>
        <v>20584194</v>
      </c>
      <c r="BL248" s="64">
        <f t="shared" si="424"/>
        <v>1872884</v>
      </c>
      <c r="BM248" s="64">
        <f t="shared" si="424"/>
        <v>750931</v>
      </c>
      <c r="BN248" s="64">
        <f t="shared" ref="BN248:DY248" si="425">BN166</f>
        <v>4978833</v>
      </c>
      <c r="BO248" s="64">
        <f t="shared" si="425"/>
        <v>8785334</v>
      </c>
      <c r="BP248" s="64">
        <f t="shared" si="425"/>
        <v>3805322</v>
      </c>
      <c r="BQ248" s="64">
        <f t="shared" si="425"/>
        <v>4780764</v>
      </c>
      <c r="BR248" s="64">
        <f t="shared" si="425"/>
        <v>4106742</v>
      </c>
      <c r="BS248" s="64">
        <f t="shared" si="425"/>
        <v>3748022</v>
      </c>
      <c r="BT248" s="64">
        <f t="shared" si="425"/>
        <v>2971106</v>
      </c>
      <c r="BU248" s="64">
        <f t="shared" si="425"/>
        <v>5770672</v>
      </c>
      <c r="BV248" s="64">
        <f t="shared" si="425"/>
        <v>4856322</v>
      </c>
      <c r="BW248" s="64">
        <f t="shared" si="425"/>
        <v>4390577</v>
      </c>
      <c r="BX248" s="64">
        <f t="shared" si="425"/>
        <v>1245217</v>
      </c>
      <c r="BY248" s="64">
        <f t="shared" si="425"/>
        <v>3911522</v>
      </c>
      <c r="BZ248" s="64">
        <f t="shared" si="425"/>
        <v>3119390</v>
      </c>
      <c r="CA248" s="64">
        <f t="shared" si="425"/>
        <v>7065586</v>
      </c>
      <c r="CB248" s="64">
        <f t="shared" si="425"/>
        <v>787150</v>
      </c>
      <c r="CC248" s="64">
        <f t="shared" si="425"/>
        <v>2646837</v>
      </c>
      <c r="CD248" s="64">
        <f t="shared" si="425"/>
        <v>1038190</v>
      </c>
      <c r="CE248" s="64">
        <f t="shared" si="425"/>
        <v>4215101</v>
      </c>
      <c r="CF248" s="64">
        <f t="shared" si="425"/>
        <v>5183681</v>
      </c>
      <c r="CG248" s="64">
        <f t="shared" si="425"/>
        <v>3262119</v>
      </c>
      <c r="CH248" s="64">
        <f t="shared" si="425"/>
        <v>7381670</v>
      </c>
      <c r="CI248" s="64">
        <f t="shared" si="425"/>
        <v>7874923</v>
      </c>
      <c r="CJ248" s="64">
        <f t="shared" si="425"/>
        <v>9308684</v>
      </c>
      <c r="CK248" s="64">
        <f t="shared" si="425"/>
        <v>5343911</v>
      </c>
      <c r="CL248" s="64">
        <f t="shared" si="425"/>
        <v>10607772</v>
      </c>
      <c r="CM248" s="64">
        <f t="shared" si="425"/>
        <v>6743546</v>
      </c>
      <c r="CN248" s="64">
        <f t="shared" si="425"/>
        <v>2545792</v>
      </c>
      <c r="CO248" s="64">
        <f t="shared" si="425"/>
        <v>3222000</v>
      </c>
      <c r="CP248" s="64">
        <f t="shared" si="425"/>
        <v>5278488</v>
      </c>
      <c r="CQ248" s="64">
        <f t="shared" si="425"/>
        <v>5511898</v>
      </c>
      <c r="CR248" s="64">
        <f t="shared" si="425"/>
        <v>6159100</v>
      </c>
      <c r="CS248" s="64">
        <f t="shared" si="425"/>
        <v>8482733</v>
      </c>
      <c r="CT248" s="64">
        <f t="shared" si="425"/>
        <v>6563099</v>
      </c>
      <c r="CU248" s="64">
        <f t="shared" si="425"/>
        <v>6556984</v>
      </c>
      <c r="CV248" s="64">
        <f t="shared" si="425"/>
        <v>6967690</v>
      </c>
      <c r="CW248" s="64">
        <f t="shared" si="425"/>
        <v>4953151</v>
      </c>
      <c r="CX248" s="64">
        <f t="shared" si="425"/>
        <v>4354551</v>
      </c>
      <c r="CY248" s="64">
        <f t="shared" si="425"/>
        <v>2221903</v>
      </c>
      <c r="CZ248" s="64">
        <f t="shared" si="425"/>
        <v>5089380</v>
      </c>
      <c r="DA248" s="64">
        <f t="shared" si="425"/>
        <v>6095546</v>
      </c>
      <c r="DB248" s="64">
        <f t="shared" si="425"/>
        <v>6386310</v>
      </c>
      <c r="DC248" s="64">
        <f t="shared" si="425"/>
        <v>6646537</v>
      </c>
      <c r="DD248" s="64">
        <f t="shared" si="425"/>
        <v>3340203</v>
      </c>
      <c r="DE248" s="64">
        <f t="shared" si="425"/>
        <v>12525090</v>
      </c>
      <c r="DF248" s="64">
        <f t="shared" si="425"/>
        <v>698007</v>
      </c>
      <c r="DG248" s="64">
        <f t="shared" si="425"/>
        <v>3975519</v>
      </c>
      <c r="DH248" s="64">
        <f t="shared" si="425"/>
        <v>2393316</v>
      </c>
      <c r="DI248" s="64">
        <f t="shared" si="425"/>
        <v>2194615</v>
      </c>
      <c r="DJ248" s="64">
        <f t="shared" si="425"/>
        <v>2888606</v>
      </c>
      <c r="DK248" s="64">
        <f t="shared" si="425"/>
        <v>4691275</v>
      </c>
      <c r="DL248" s="64">
        <f t="shared" si="425"/>
        <v>1324539</v>
      </c>
      <c r="DM248" s="64">
        <f t="shared" si="425"/>
        <v>4675328</v>
      </c>
      <c r="DN248" s="64">
        <f t="shared" si="425"/>
        <v>2586687</v>
      </c>
      <c r="DO248" s="64">
        <f t="shared" si="425"/>
        <v>4975853</v>
      </c>
      <c r="DP248" s="64">
        <f t="shared" si="425"/>
        <v>4782129</v>
      </c>
      <c r="DQ248" s="64">
        <f t="shared" si="425"/>
        <v>2797593</v>
      </c>
      <c r="DR248" s="64">
        <f t="shared" si="425"/>
        <v>853795</v>
      </c>
      <c r="DS248" s="64">
        <f t="shared" si="425"/>
        <v>716981</v>
      </c>
      <c r="DT248" s="64">
        <f t="shared" si="425"/>
        <v>7049558</v>
      </c>
      <c r="DU248" s="64">
        <f t="shared" si="425"/>
        <v>2621364</v>
      </c>
      <c r="DV248" s="64">
        <f t="shared" si="425"/>
        <v>1477197</v>
      </c>
      <c r="DW248" s="64">
        <f t="shared" si="425"/>
        <v>11771606</v>
      </c>
      <c r="DX248" s="64">
        <f t="shared" si="425"/>
        <v>4328498</v>
      </c>
      <c r="DY248" s="64">
        <f t="shared" si="425"/>
        <v>2334194</v>
      </c>
      <c r="DZ248" s="64">
        <f t="shared" ref="DZ248:GK248" si="426">DZ166</f>
        <v>7111297</v>
      </c>
      <c r="EA248" s="64">
        <f t="shared" si="426"/>
        <v>5189504</v>
      </c>
      <c r="EB248" s="64">
        <f t="shared" si="426"/>
        <v>4268898</v>
      </c>
      <c r="EC248" s="64">
        <f t="shared" si="426"/>
        <v>3567933</v>
      </c>
      <c r="ED248" s="64">
        <f t="shared" si="426"/>
        <v>1126648</v>
      </c>
      <c r="EE248" s="64">
        <f t="shared" si="426"/>
        <v>4093072</v>
      </c>
      <c r="EF248" s="64">
        <f t="shared" si="426"/>
        <v>2098479</v>
      </c>
      <c r="EG248" s="64">
        <f t="shared" si="426"/>
        <v>1198356</v>
      </c>
      <c r="EH248" s="64">
        <f t="shared" si="426"/>
        <v>1897455</v>
      </c>
      <c r="EI248" s="64">
        <f t="shared" si="426"/>
        <v>4183263</v>
      </c>
      <c r="EJ248" s="64">
        <f t="shared" si="426"/>
        <v>859253</v>
      </c>
      <c r="EK248" s="64">
        <f t="shared" si="426"/>
        <v>1722208</v>
      </c>
      <c r="EL248" s="64">
        <f t="shared" si="426"/>
        <v>1373365</v>
      </c>
      <c r="EM248" s="64">
        <f t="shared" si="426"/>
        <v>2246912</v>
      </c>
      <c r="EN248" s="64">
        <f t="shared" si="426"/>
        <v>4532793</v>
      </c>
      <c r="EO248" s="64">
        <f t="shared" si="426"/>
        <v>5864775</v>
      </c>
      <c r="EP248" s="64">
        <f t="shared" si="426"/>
        <v>3563949</v>
      </c>
      <c r="EQ248" s="64">
        <f t="shared" si="426"/>
        <v>3512675</v>
      </c>
      <c r="ER248" s="64">
        <f t="shared" si="426"/>
        <v>1925615</v>
      </c>
      <c r="ES248" s="64">
        <f t="shared" si="426"/>
        <v>2477899</v>
      </c>
      <c r="ET248" s="64">
        <f t="shared" si="426"/>
        <v>7319056</v>
      </c>
      <c r="EU248" s="64">
        <f t="shared" si="426"/>
        <v>1599758</v>
      </c>
      <c r="EV248" s="64">
        <f t="shared" si="426"/>
        <v>473336</v>
      </c>
      <c r="EW248" s="64">
        <f t="shared" si="426"/>
        <v>3794527</v>
      </c>
      <c r="EX248" s="64">
        <f t="shared" si="426"/>
        <v>1704862</v>
      </c>
      <c r="EY248" s="64">
        <f t="shared" si="426"/>
        <v>3563033</v>
      </c>
      <c r="EZ248" s="64">
        <f t="shared" si="426"/>
        <v>1004313</v>
      </c>
      <c r="FA248" s="64">
        <f t="shared" si="426"/>
        <v>4959178</v>
      </c>
      <c r="FB248" s="64">
        <f t="shared" si="426"/>
        <v>2209849</v>
      </c>
      <c r="FC248" s="64">
        <f t="shared" si="426"/>
        <v>3389671</v>
      </c>
      <c r="FD248" s="64">
        <f t="shared" si="426"/>
        <v>1743750</v>
      </c>
      <c r="FE248" s="64">
        <f t="shared" si="426"/>
        <v>5357898</v>
      </c>
      <c r="FF248" s="64">
        <f t="shared" si="426"/>
        <v>4788072</v>
      </c>
      <c r="FG248" s="64">
        <f t="shared" si="426"/>
        <v>683966</v>
      </c>
      <c r="FH248" s="64">
        <f t="shared" si="426"/>
        <v>2322248</v>
      </c>
      <c r="FI248" s="64">
        <f t="shared" si="426"/>
        <v>3504182</v>
      </c>
      <c r="FJ248" s="64">
        <f t="shared" si="426"/>
        <v>3109395</v>
      </c>
      <c r="FK248" s="64">
        <f t="shared" si="426"/>
        <v>5884732</v>
      </c>
      <c r="FL248" s="64">
        <f t="shared" si="426"/>
        <v>2270246</v>
      </c>
      <c r="FM248" s="64">
        <f t="shared" si="426"/>
        <v>7944091</v>
      </c>
      <c r="FN248" s="64">
        <f t="shared" si="426"/>
        <v>6746687</v>
      </c>
      <c r="FO248" s="64">
        <f t="shared" si="426"/>
        <v>9196949</v>
      </c>
      <c r="FP248" s="64">
        <f t="shared" si="426"/>
        <v>3254301</v>
      </c>
      <c r="FQ248" s="64">
        <f t="shared" si="426"/>
        <v>3139522</v>
      </c>
      <c r="FR248" s="64">
        <f t="shared" si="426"/>
        <v>4151633</v>
      </c>
      <c r="FS248" s="64">
        <f t="shared" si="426"/>
        <v>1286373</v>
      </c>
      <c r="FT248" s="64">
        <f t="shared" si="426"/>
        <v>4642811</v>
      </c>
      <c r="FU248" s="64">
        <f t="shared" si="426"/>
        <v>664289</v>
      </c>
      <c r="FV248" s="64">
        <f t="shared" si="426"/>
        <v>26622519</v>
      </c>
      <c r="FW248" s="64">
        <f t="shared" si="426"/>
        <v>7138852</v>
      </c>
      <c r="FX248" s="64">
        <f t="shared" si="426"/>
        <v>4775903</v>
      </c>
      <c r="FY248" s="64">
        <f t="shared" si="426"/>
        <v>4311818</v>
      </c>
      <c r="FZ248" s="64">
        <f t="shared" si="426"/>
        <v>1091255</v>
      </c>
      <c r="GA248" s="64">
        <f t="shared" si="426"/>
        <v>1561844</v>
      </c>
      <c r="GB248" s="64">
        <f t="shared" si="426"/>
        <v>3174128</v>
      </c>
      <c r="GC248" s="64">
        <f t="shared" si="426"/>
        <v>2888606</v>
      </c>
      <c r="GD248" s="64">
        <f t="shared" si="426"/>
        <v>12764025</v>
      </c>
      <c r="GE248" s="64">
        <f t="shared" si="426"/>
        <v>3084523</v>
      </c>
      <c r="GF248" s="64">
        <f t="shared" si="426"/>
        <v>2810773</v>
      </c>
      <c r="GG248" s="64">
        <f t="shared" si="426"/>
        <v>1417966</v>
      </c>
      <c r="GH248" s="64">
        <f t="shared" si="426"/>
        <v>3582069</v>
      </c>
      <c r="GI248" s="64">
        <f t="shared" si="426"/>
        <v>589217</v>
      </c>
      <c r="GJ248" s="64">
        <f t="shared" si="426"/>
        <v>4070182</v>
      </c>
      <c r="GK248" s="64">
        <f t="shared" si="426"/>
        <v>853371</v>
      </c>
      <c r="GL248" s="64">
        <f t="shared" ref="GL248:IW248" si="427">GL166</f>
        <v>3468440</v>
      </c>
      <c r="GM248" s="64">
        <f t="shared" si="427"/>
        <v>10787249</v>
      </c>
      <c r="GN248" s="64">
        <f t="shared" si="427"/>
        <v>314208</v>
      </c>
      <c r="GO248" s="64">
        <f t="shared" si="427"/>
        <v>1151922</v>
      </c>
      <c r="GP248" s="64">
        <f t="shared" si="427"/>
        <v>2138518</v>
      </c>
      <c r="GQ248" s="64">
        <f t="shared" si="427"/>
        <v>2613217</v>
      </c>
      <c r="GR248" s="64">
        <f t="shared" si="427"/>
        <v>2196202</v>
      </c>
      <c r="GS248" s="64">
        <f t="shared" si="427"/>
        <v>1836438</v>
      </c>
      <c r="GT248" s="64">
        <f t="shared" si="427"/>
        <v>4022726</v>
      </c>
      <c r="GU248" s="64">
        <f t="shared" si="427"/>
        <v>4986581</v>
      </c>
      <c r="GV248" s="64">
        <f t="shared" si="427"/>
        <v>15959833</v>
      </c>
      <c r="GW248" s="64">
        <f t="shared" si="427"/>
        <v>655193</v>
      </c>
      <c r="GX248" s="64">
        <f t="shared" si="427"/>
        <v>3892283</v>
      </c>
      <c r="GY248" s="64">
        <f t="shared" si="427"/>
        <v>4718828</v>
      </c>
      <c r="GZ248" s="64">
        <f t="shared" si="427"/>
        <v>6058393</v>
      </c>
      <c r="HA248" s="64">
        <f t="shared" si="427"/>
        <v>8104750</v>
      </c>
      <c r="HB248" s="64">
        <f t="shared" si="427"/>
        <v>2333148</v>
      </c>
      <c r="HC248" s="64">
        <f t="shared" si="427"/>
        <v>561309</v>
      </c>
      <c r="HD248" s="64">
        <f t="shared" si="427"/>
        <v>1540036</v>
      </c>
      <c r="HE248" s="64">
        <f t="shared" si="427"/>
        <v>6990748</v>
      </c>
      <c r="HF248" s="64">
        <f t="shared" si="427"/>
        <v>7304396</v>
      </c>
      <c r="HG248" s="64">
        <f t="shared" si="427"/>
        <v>2207888</v>
      </c>
      <c r="HH248" s="64">
        <f t="shared" si="427"/>
        <v>5754049</v>
      </c>
      <c r="HI248" s="64">
        <f t="shared" si="427"/>
        <v>3399238</v>
      </c>
      <c r="HJ248" s="64">
        <f t="shared" si="427"/>
        <v>2124044</v>
      </c>
      <c r="HK248" s="64">
        <f t="shared" si="427"/>
        <v>5123164</v>
      </c>
      <c r="HL248" s="64">
        <f t="shared" si="427"/>
        <v>2122489</v>
      </c>
      <c r="HM248" s="64">
        <f t="shared" si="427"/>
        <v>1963049</v>
      </c>
      <c r="HN248" s="64">
        <f t="shared" si="427"/>
        <v>4394864</v>
      </c>
      <c r="HO248" s="64">
        <f t="shared" si="427"/>
        <v>7564193</v>
      </c>
      <c r="HP248" s="64">
        <f t="shared" si="427"/>
        <v>5564050</v>
      </c>
      <c r="HQ248" s="64">
        <f t="shared" si="427"/>
        <v>4165361</v>
      </c>
      <c r="HR248" s="64">
        <f t="shared" si="427"/>
        <v>1144318</v>
      </c>
      <c r="HS248" s="64">
        <f t="shared" si="427"/>
        <v>3055484</v>
      </c>
      <c r="HT248" s="64">
        <f t="shared" si="427"/>
        <v>5171974</v>
      </c>
      <c r="HU248" s="64">
        <f t="shared" si="427"/>
        <v>3828417</v>
      </c>
      <c r="HV248" s="64">
        <f t="shared" si="427"/>
        <v>2957815</v>
      </c>
      <c r="HW248" s="64">
        <f t="shared" si="427"/>
        <v>1247523</v>
      </c>
      <c r="HX248" s="64">
        <f t="shared" si="427"/>
        <v>5875223</v>
      </c>
      <c r="HY248" s="64">
        <f t="shared" si="427"/>
        <v>1705958</v>
      </c>
      <c r="HZ248" s="64">
        <f t="shared" si="427"/>
        <v>613015</v>
      </c>
      <c r="IA248" s="64">
        <f t="shared" si="427"/>
        <v>3436752</v>
      </c>
      <c r="IB248" s="64">
        <f t="shared" si="427"/>
        <v>1312431</v>
      </c>
      <c r="IC248" s="64">
        <f t="shared" si="427"/>
        <v>470782</v>
      </c>
      <c r="ID248" s="64">
        <f t="shared" si="427"/>
        <v>863585</v>
      </c>
      <c r="IE248" s="64">
        <f t="shared" si="427"/>
        <v>3756433</v>
      </c>
      <c r="IF248" s="64">
        <f t="shared" si="427"/>
        <v>1938942</v>
      </c>
      <c r="IG248" s="64">
        <f t="shared" si="427"/>
        <v>572850</v>
      </c>
      <c r="IH248" s="64">
        <f t="shared" si="427"/>
        <v>7158084</v>
      </c>
      <c r="II248" s="64">
        <f t="shared" si="427"/>
        <v>606091</v>
      </c>
      <c r="IJ248" s="64">
        <f t="shared" si="427"/>
        <v>1738243</v>
      </c>
      <c r="IK248" s="64">
        <f t="shared" si="427"/>
        <v>1482581</v>
      </c>
      <c r="IL248" s="64">
        <f t="shared" si="427"/>
        <v>4678492</v>
      </c>
      <c r="IM248" s="64">
        <f t="shared" si="427"/>
        <v>1239090</v>
      </c>
      <c r="IN248" s="64">
        <f t="shared" si="427"/>
        <v>1943662</v>
      </c>
      <c r="IO248" s="64">
        <f t="shared" si="427"/>
        <v>2049943</v>
      </c>
      <c r="IP248" s="64">
        <f t="shared" si="427"/>
        <v>4032524</v>
      </c>
      <c r="IQ248" s="64">
        <f t="shared" si="427"/>
        <v>3088304</v>
      </c>
      <c r="IR248" s="64">
        <f t="shared" si="427"/>
        <v>1713993</v>
      </c>
      <c r="IS248" s="64">
        <f t="shared" si="427"/>
        <v>2822564</v>
      </c>
      <c r="IT248" s="64">
        <f t="shared" si="427"/>
        <v>1624846</v>
      </c>
      <c r="IU248" s="64">
        <f t="shared" si="427"/>
        <v>2660174</v>
      </c>
      <c r="IV248" s="64">
        <f t="shared" si="427"/>
        <v>626297</v>
      </c>
      <c r="IW248" s="64">
        <f t="shared" si="427"/>
        <v>2264833</v>
      </c>
      <c r="IX248" s="64">
        <f t="shared" ref="IX248:LI248" si="428">IX166</f>
        <v>554511</v>
      </c>
      <c r="IY248" s="64">
        <f t="shared" si="428"/>
        <v>310189</v>
      </c>
      <c r="IZ248" s="64">
        <f t="shared" si="428"/>
        <v>3571382</v>
      </c>
      <c r="JA248" s="64">
        <f t="shared" si="428"/>
        <v>2550893</v>
      </c>
      <c r="JB248" s="64">
        <f t="shared" si="428"/>
        <v>1536419</v>
      </c>
      <c r="JC248" s="64">
        <f t="shared" si="428"/>
        <v>12316601</v>
      </c>
      <c r="JD248" s="64">
        <f t="shared" si="428"/>
        <v>1091078</v>
      </c>
      <c r="JE248" s="64">
        <f t="shared" si="428"/>
        <v>6358975</v>
      </c>
      <c r="JF248" s="64">
        <f t="shared" si="428"/>
        <v>6023249</v>
      </c>
      <c r="JG248" s="64">
        <f t="shared" si="428"/>
        <v>3455863</v>
      </c>
      <c r="JH248" s="64">
        <f t="shared" si="428"/>
        <v>1809170</v>
      </c>
      <c r="JI248" s="64">
        <f t="shared" si="428"/>
        <v>10781096</v>
      </c>
      <c r="JJ248" s="64">
        <f t="shared" si="428"/>
        <v>8959421</v>
      </c>
      <c r="JK248" s="64">
        <f t="shared" si="428"/>
        <v>11204001</v>
      </c>
      <c r="JL248" s="64">
        <f t="shared" si="428"/>
        <v>5446276</v>
      </c>
      <c r="JM248" s="64">
        <f t="shared" si="428"/>
        <v>8702588</v>
      </c>
      <c r="JN248" s="64">
        <f t="shared" si="428"/>
        <v>9476464</v>
      </c>
      <c r="JO248" s="64">
        <f t="shared" si="428"/>
        <v>9720742</v>
      </c>
      <c r="JP248" s="64">
        <f t="shared" si="428"/>
        <v>7069633</v>
      </c>
      <c r="JQ248" s="64">
        <f t="shared" si="428"/>
        <v>10349917</v>
      </c>
      <c r="JR248" s="64">
        <f t="shared" si="428"/>
        <v>5919868</v>
      </c>
      <c r="JS248" s="64">
        <f t="shared" si="428"/>
        <v>9542357</v>
      </c>
      <c r="JT248" s="64">
        <f t="shared" si="428"/>
        <v>9663033</v>
      </c>
      <c r="JU248" s="64">
        <f t="shared" si="428"/>
        <v>15466003</v>
      </c>
      <c r="JV248" s="64">
        <f t="shared" si="428"/>
        <v>9764671</v>
      </c>
      <c r="JW248" s="64">
        <f t="shared" si="428"/>
        <v>24688843</v>
      </c>
      <c r="JX248" s="64">
        <f t="shared" si="428"/>
        <v>843312</v>
      </c>
      <c r="JY248" s="64">
        <f t="shared" si="428"/>
        <v>4449811</v>
      </c>
      <c r="JZ248" s="64">
        <f t="shared" si="428"/>
        <v>436894</v>
      </c>
      <c r="KA248" s="64">
        <f t="shared" si="428"/>
        <v>2562425</v>
      </c>
      <c r="KB248" s="64">
        <f t="shared" si="428"/>
        <v>4457621</v>
      </c>
      <c r="KC248" s="64">
        <f t="shared" si="428"/>
        <v>2456497</v>
      </c>
      <c r="KD248" s="64">
        <f t="shared" si="428"/>
        <v>1996201</v>
      </c>
      <c r="KE248" s="64">
        <f t="shared" si="428"/>
        <v>4488750</v>
      </c>
      <c r="KF248" s="64">
        <f t="shared" si="428"/>
        <v>6852297</v>
      </c>
      <c r="KG248" s="64">
        <f t="shared" si="428"/>
        <v>1745504</v>
      </c>
      <c r="KH248" s="64">
        <f t="shared" si="428"/>
        <v>2416361</v>
      </c>
      <c r="KI248" s="64">
        <f t="shared" si="428"/>
        <v>2334301</v>
      </c>
      <c r="KJ248" s="64">
        <f t="shared" si="428"/>
        <v>1182034</v>
      </c>
      <c r="KK248" s="64">
        <f t="shared" si="428"/>
        <v>3242495</v>
      </c>
      <c r="KL248" s="64">
        <f t="shared" si="428"/>
        <v>1434104</v>
      </c>
      <c r="KM248" s="64">
        <f t="shared" si="428"/>
        <v>4460967</v>
      </c>
      <c r="KN248" s="64">
        <f t="shared" si="428"/>
        <v>6407170</v>
      </c>
      <c r="KO248" s="64">
        <f t="shared" si="428"/>
        <v>2333148</v>
      </c>
      <c r="KP248" s="64">
        <f t="shared" si="428"/>
        <v>2537364</v>
      </c>
      <c r="KQ248" s="64">
        <f t="shared" si="428"/>
        <v>3688815</v>
      </c>
      <c r="KR248" s="64">
        <f t="shared" si="428"/>
        <v>376752</v>
      </c>
      <c r="KS248" s="64">
        <f t="shared" si="428"/>
        <v>854817</v>
      </c>
      <c r="KT248" s="64">
        <f t="shared" si="428"/>
        <v>4117037</v>
      </c>
      <c r="KU248" s="64">
        <f t="shared" si="428"/>
        <v>1565104</v>
      </c>
      <c r="KV248" s="64">
        <f t="shared" si="428"/>
        <v>2389452</v>
      </c>
      <c r="KW248" s="64">
        <f t="shared" si="428"/>
        <v>1855181</v>
      </c>
      <c r="KX248" s="64">
        <f t="shared" si="428"/>
        <v>1603431</v>
      </c>
      <c r="KY248" s="64">
        <f t="shared" si="428"/>
        <v>1921560</v>
      </c>
      <c r="KZ248" s="64">
        <f t="shared" si="428"/>
        <v>550730</v>
      </c>
      <c r="LA248" s="64">
        <f t="shared" si="428"/>
        <v>2463662</v>
      </c>
      <c r="LB248" s="64">
        <f t="shared" si="428"/>
        <v>7620898</v>
      </c>
      <c r="LC248" s="64">
        <f t="shared" si="428"/>
        <v>4357958</v>
      </c>
      <c r="LD248" s="64">
        <f t="shared" si="428"/>
        <v>5466981</v>
      </c>
      <c r="LE248" s="64">
        <f t="shared" si="428"/>
        <v>5968680</v>
      </c>
      <c r="LF248" s="64">
        <f t="shared" si="428"/>
        <v>2738205</v>
      </c>
      <c r="LG248" s="64">
        <f t="shared" si="428"/>
        <v>12225374</v>
      </c>
      <c r="LH248" s="64">
        <f t="shared" si="428"/>
        <v>2983414</v>
      </c>
      <c r="LI248" s="64">
        <f t="shared" si="428"/>
        <v>1396115</v>
      </c>
      <c r="LJ248" s="64">
        <f t="shared" ref="LJ248:NU248" si="429">LJ166</f>
        <v>10222736</v>
      </c>
      <c r="LK248" s="64">
        <f t="shared" si="429"/>
        <v>881441</v>
      </c>
      <c r="LL248" s="64">
        <f t="shared" si="429"/>
        <v>3939438</v>
      </c>
      <c r="LM248" s="64">
        <f t="shared" si="429"/>
        <v>3028898</v>
      </c>
      <c r="LN248" s="64">
        <f t="shared" si="429"/>
        <v>721828</v>
      </c>
      <c r="LO248" s="64">
        <f t="shared" si="429"/>
        <v>6540990</v>
      </c>
      <c r="LP248" s="64">
        <f t="shared" si="429"/>
        <v>22736746</v>
      </c>
      <c r="LQ248" s="64">
        <f t="shared" si="429"/>
        <v>2907857</v>
      </c>
      <c r="LR248" s="64">
        <f t="shared" si="429"/>
        <v>2382714</v>
      </c>
      <c r="LS248" s="64">
        <f t="shared" si="429"/>
        <v>2241594</v>
      </c>
      <c r="LT248" s="64">
        <f t="shared" si="429"/>
        <v>317697</v>
      </c>
      <c r="LU248" s="64">
        <f t="shared" si="429"/>
        <v>5150923</v>
      </c>
      <c r="LV248" s="64">
        <f t="shared" si="429"/>
        <v>1492471</v>
      </c>
      <c r="LW248" s="64">
        <f t="shared" si="429"/>
        <v>1613426</v>
      </c>
      <c r="LX248" s="64">
        <f t="shared" si="429"/>
        <v>2570856</v>
      </c>
      <c r="LY248" s="64">
        <f t="shared" si="429"/>
        <v>2830108</v>
      </c>
      <c r="LZ248" s="64">
        <f t="shared" si="429"/>
        <v>7078781</v>
      </c>
      <c r="MA248" s="64">
        <f t="shared" si="429"/>
        <v>972404</v>
      </c>
      <c r="MB248" s="64">
        <f t="shared" si="429"/>
        <v>378285</v>
      </c>
      <c r="MC248" s="64">
        <f t="shared" si="429"/>
        <v>1509916</v>
      </c>
      <c r="MD248" s="64">
        <f t="shared" si="429"/>
        <v>983657</v>
      </c>
      <c r="ME248" s="64">
        <f t="shared" si="429"/>
        <v>2709705</v>
      </c>
      <c r="MF248" s="64">
        <f t="shared" si="429"/>
        <v>3210048</v>
      </c>
      <c r="MG248" s="64">
        <f t="shared" si="429"/>
        <v>2298808</v>
      </c>
      <c r="MH248" s="64">
        <f t="shared" si="429"/>
        <v>299801</v>
      </c>
      <c r="MI248" s="64">
        <f t="shared" si="429"/>
        <v>795163</v>
      </c>
      <c r="MJ248" s="64">
        <f t="shared" si="429"/>
        <v>5943641</v>
      </c>
      <c r="MK248" s="64">
        <f t="shared" si="429"/>
        <v>1002096</v>
      </c>
      <c r="ML248" s="64">
        <f t="shared" si="429"/>
        <v>4777269</v>
      </c>
      <c r="MM248" s="64">
        <f t="shared" si="429"/>
        <v>8186673</v>
      </c>
      <c r="MN248" s="64">
        <f t="shared" si="429"/>
        <v>7155722</v>
      </c>
      <c r="MO248" s="64">
        <f t="shared" si="429"/>
        <v>42759596</v>
      </c>
      <c r="MP248" s="64">
        <f t="shared" si="429"/>
        <v>2516489</v>
      </c>
      <c r="MQ248" s="64">
        <f t="shared" si="429"/>
        <v>2661797</v>
      </c>
      <c r="MR248" s="64">
        <f t="shared" si="429"/>
        <v>4311227</v>
      </c>
      <c r="MS248" s="64">
        <f t="shared" si="429"/>
        <v>4620025</v>
      </c>
      <c r="MT248" s="64">
        <f t="shared" si="429"/>
        <v>5863005</v>
      </c>
      <c r="MU248" s="64">
        <f t="shared" si="429"/>
        <v>1083093</v>
      </c>
      <c r="MV248" s="64">
        <f t="shared" si="429"/>
        <v>4689025</v>
      </c>
      <c r="MW248" s="64">
        <f t="shared" si="429"/>
        <v>830339</v>
      </c>
      <c r="MX248" s="64">
        <f t="shared" si="429"/>
        <v>1486742</v>
      </c>
      <c r="MY248" s="64">
        <f t="shared" si="429"/>
        <v>5537008</v>
      </c>
      <c r="MZ248" s="64">
        <f t="shared" si="429"/>
        <v>8648519</v>
      </c>
      <c r="NA248" s="64">
        <f t="shared" si="429"/>
        <v>674756</v>
      </c>
      <c r="NB248" s="64">
        <f t="shared" si="429"/>
        <v>1330690</v>
      </c>
      <c r="NC248" s="64">
        <f t="shared" si="429"/>
        <v>1076008</v>
      </c>
      <c r="ND248" s="64">
        <f t="shared" si="429"/>
        <v>517508</v>
      </c>
      <c r="NE248" s="64">
        <f t="shared" si="429"/>
        <v>1535940</v>
      </c>
      <c r="NF248" s="64">
        <f t="shared" si="429"/>
        <v>1534778</v>
      </c>
      <c r="NG248" s="64">
        <f t="shared" si="429"/>
        <v>2841564</v>
      </c>
      <c r="NH248" s="64">
        <f t="shared" si="429"/>
        <v>4070084</v>
      </c>
      <c r="NI248" s="64">
        <f t="shared" si="429"/>
        <v>1772008</v>
      </c>
      <c r="NJ248" s="64">
        <f t="shared" si="429"/>
        <v>3154169</v>
      </c>
      <c r="NK248" s="64">
        <f t="shared" si="429"/>
        <v>2342937</v>
      </c>
      <c r="NL248" s="64">
        <f t="shared" si="429"/>
        <v>2047958</v>
      </c>
      <c r="NM248" s="64">
        <f t="shared" si="429"/>
        <v>2669887</v>
      </c>
      <c r="NN248" s="64">
        <f t="shared" si="429"/>
        <v>1954225</v>
      </c>
      <c r="NO248" s="64">
        <f t="shared" si="429"/>
        <v>1433856</v>
      </c>
      <c r="NP248" s="64">
        <f t="shared" si="429"/>
        <v>6009831</v>
      </c>
      <c r="NQ248" s="64">
        <f t="shared" si="429"/>
        <v>3025502</v>
      </c>
      <c r="NR248" s="64">
        <f t="shared" si="429"/>
        <v>690376</v>
      </c>
      <c r="NS248" s="64">
        <f t="shared" si="429"/>
        <v>2003081</v>
      </c>
      <c r="NT248" s="64">
        <f t="shared" si="429"/>
        <v>821967</v>
      </c>
      <c r="NU248" s="64">
        <f t="shared" si="429"/>
        <v>7651839</v>
      </c>
      <c r="NV248" s="64">
        <f t="shared" ref="NV248:OU248" si="430">NV166</f>
        <v>3858805</v>
      </c>
      <c r="NW248" s="64">
        <f t="shared" si="430"/>
        <v>4691275</v>
      </c>
      <c r="NX248" s="64">
        <f t="shared" si="430"/>
        <v>7444294</v>
      </c>
      <c r="NY248" s="64">
        <f t="shared" si="430"/>
        <v>556935</v>
      </c>
      <c r="NZ248" s="64">
        <f t="shared" si="430"/>
        <v>614809</v>
      </c>
      <c r="OA248" s="64">
        <f t="shared" si="430"/>
        <v>5155161</v>
      </c>
      <c r="OB248" s="64">
        <f t="shared" si="430"/>
        <v>25437339</v>
      </c>
      <c r="OC248" s="64">
        <f t="shared" si="430"/>
        <v>7001539</v>
      </c>
      <c r="OD248" s="64">
        <f t="shared" si="430"/>
        <v>946290</v>
      </c>
      <c r="OE248" s="64">
        <f t="shared" si="430"/>
        <v>817719</v>
      </c>
      <c r="OF248" s="64">
        <f t="shared" si="430"/>
        <v>5621435</v>
      </c>
      <c r="OG248" s="64">
        <f t="shared" si="430"/>
        <v>5065681</v>
      </c>
      <c r="OH248" s="64">
        <f t="shared" si="430"/>
        <v>1457591</v>
      </c>
      <c r="OI248" s="64">
        <f t="shared" si="430"/>
        <v>4601389</v>
      </c>
      <c r="OJ248" s="64">
        <f t="shared" si="430"/>
        <v>1897894</v>
      </c>
      <c r="OK248" s="64">
        <f t="shared" si="430"/>
        <v>3378828</v>
      </c>
      <c r="OL248" s="64">
        <f t="shared" si="430"/>
        <v>2009936</v>
      </c>
      <c r="OM248" s="64">
        <f t="shared" si="430"/>
        <v>3092362</v>
      </c>
      <c r="ON248" s="64">
        <f t="shared" si="430"/>
        <v>288437</v>
      </c>
      <c r="OO248" s="64">
        <f t="shared" si="430"/>
        <v>7100426</v>
      </c>
      <c r="OP248" s="64">
        <f t="shared" si="430"/>
        <v>408470</v>
      </c>
      <c r="OQ248" s="64">
        <f t="shared" si="430"/>
        <v>6429209</v>
      </c>
      <c r="OR248" s="64">
        <f t="shared" si="430"/>
        <v>3074053</v>
      </c>
      <c r="OS248" s="64">
        <f t="shared" si="430"/>
        <v>5243476</v>
      </c>
      <c r="OT248" s="64">
        <f t="shared" si="430"/>
        <v>3482714</v>
      </c>
      <c r="OU248" s="64">
        <f t="shared" si="430"/>
        <v>1102471</v>
      </c>
      <c r="OW248" s="150">
        <f t="shared" si="272"/>
        <v>1854195281</v>
      </c>
      <c r="OX248" s="6">
        <f t="shared" si="318"/>
        <v>9302.8386272984972</v>
      </c>
      <c r="OY248" s="153"/>
      <c r="OZ248" s="6"/>
    </row>
    <row r="249" spans="1:416">
      <c r="A249" s="13" t="s">
        <v>1318</v>
      </c>
      <c r="B249" s="64">
        <f t="shared" ref="B249:BM249" si="431">B248/B9</f>
        <v>10695.586206896553</v>
      </c>
      <c r="C249" s="64">
        <f t="shared" si="431"/>
        <v>7827.1012311901504</v>
      </c>
      <c r="D249" s="64">
        <f t="shared" si="431"/>
        <v>11138.808695652175</v>
      </c>
      <c r="E249" s="64">
        <f t="shared" si="431"/>
        <v>8838.7338235294119</v>
      </c>
      <c r="F249" s="64">
        <f t="shared" si="431"/>
        <v>10936.978087649402</v>
      </c>
      <c r="G249" s="64">
        <f t="shared" si="431"/>
        <v>8208.6041864890576</v>
      </c>
      <c r="H249" s="64">
        <f t="shared" si="431"/>
        <v>9027.9213114754093</v>
      </c>
      <c r="I249" s="64">
        <f t="shared" si="431"/>
        <v>10269.24427480916</v>
      </c>
      <c r="J249" s="64">
        <f t="shared" si="431"/>
        <v>11574.006369426752</v>
      </c>
      <c r="K249" s="64">
        <f t="shared" si="431"/>
        <v>9478.2444444444445</v>
      </c>
      <c r="L249" s="64">
        <f t="shared" si="431"/>
        <v>9792.7055555555562</v>
      </c>
      <c r="M249" s="64">
        <f t="shared" si="431"/>
        <v>9347.0738255033557</v>
      </c>
      <c r="N249" s="64">
        <f t="shared" si="431"/>
        <v>12238.08</v>
      </c>
      <c r="O249" s="64">
        <f t="shared" si="431"/>
        <v>63313.9</v>
      </c>
      <c r="P249" s="64">
        <f t="shared" si="431"/>
        <v>91121.818181818177</v>
      </c>
      <c r="Q249" s="64">
        <f t="shared" si="431"/>
        <v>9876.4705882352937</v>
      </c>
      <c r="R249" s="64">
        <f t="shared" si="431"/>
        <v>9091.7697160883272</v>
      </c>
      <c r="S249" s="64">
        <f t="shared" si="431"/>
        <v>7493.5329032258069</v>
      </c>
      <c r="T249" s="64">
        <f t="shared" si="431"/>
        <v>10193.991735537191</v>
      </c>
      <c r="U249" s="64">
        <f t="shared" si="431"/>
        <v>8998.048913043478</v>
      </c>
      <c r="V249" s="64">
        <f t="shared" si="431"/>
        <v>9852.1519434628972</v>
      </c>
      <c r="W249" s="64">
        <f t="shared" si="431"/>
        <v>9118.3012552301261</v>
      </c>
      <c r="X249" s="64">
        <f t="shared" si="431"/>
        <v>9374.6044776119397</v>
      </c>
      <c r="Y249" s="64">
        <f t="shared" si="431"/>
        <v>9196.0249999999996</v>
      </c>
      <c r="Z249" s="64">
        <f t="shared" si="431"/>
        <v>9217.3126252505008</v>
      </c>
      <c r="AA249" s="64">
        <f t="shared" si="431"/>
        <v>9406.3593380614657</v>
      </c>
      <c r="AB249" s="64">
        <f t="shared" si="431"/>
        <v>9110.0684326710816</v>
      </c>
      <c r="AC249" s="64">
        <f t="shared" si="431"/>
        <v>9631.789743589743</v>
      </c>
      <c r="AD249" s="64">
        <f t="shared" si="431"/>
        <v>8973.4407536484432</v>
      </c>
      <c r="AE249" s="64">
        <f t="shared" si="431"/>
        <v>7429.1558289396598</v>
      </c>
      <c r="AF249" s="64">
        <f t="shared" si="431"/>
        <v>11382.244725738397</v>
      </c>
      <c r="AG249" s="64">
        <f t="shared" si="431"/>
        <v>9153.7451737451738</v>
      </c>
      <c r="AH249" s="64">
        <f t="shared" si="431"/>
        <v>8995.9959183673473</v>
      </c>
      <c r="AI249" s="64">
        <f t="shared" si="431"/>
        <v>9293.1561866125758</v>
      </c>
      <c r="AJ249" s="64">
        <f t="shared" si="431"/>
        <v>9490.9279835390953</v>
      </c>
      <c r="AK249" s="64">
        <f t="shared" si="431"/>
        <v>9495.027450980393</v>
      </c>
      <c r="AL249" s="64">
        <f t="shared" si="431"/>
        <v>9381.965571205008</v>
      </c>
      <c r="AM249" s="64">
        <f t="shared" si="431"/>
        <v>8972.7272727272721</v>
      </c>
      <c r="AN249" s="64">
        <f t="shared" si="431"/>
        <v>10370.524752475247</v>
      </c>
      <c r="AO249" s="64">
        <f t="shared" si="431"/>
        <v>8412.7531380753135</v>
      </c>
      <c r="AP249" s="64">
        <f t="shared" si="431"/>
        <v>8826.565573770491</v>
      </c>
      <c r="AQ249" s="64">
        <f t="shared" si="431"/>
        <v>9768.9969604863218</v>
      </c>
      <c r="AR249" s="64">
        <f t="shared" si="431"/>
        <v>9337.4156079854802</v>
      </c>
      <c r="AS249" s="64">
        <f t="shared" si="431"/>
        <v>9190.7773019271954</v>
      </c>
      <c r="AT249" s="64">
        <f t="shared" si="431"/>
        <v>9388.853793103448</v>
      </c>
      <c r="AU249" s="64">
        <f t="shared" si="431"/>
        <v>9755.315217391304</v>
      </c>
      <c r="AV249" s="64">
        <f t="shared" si="431"/>
        <v>8476.568329718004</v>
      </c>
      <c r="AW249" s="64">
        <f t="shared" si="431"/>
        <v>10123.710992907801</v>
      </c>
      <c r="AX249" s="64">
        <f t="shared" si="431"/>
        <v>9626.9271070615032</v>
      </c>
      <c r="AY249" s="64">
        <f t="shared" si="431"/>
        <v>10037.25</v>
      </c>
      <c r="AZ249" s="64">
        <f t="shared" si="431"/>
        <v>8768.8786764705874</v>
      </c>
      <c r="BA249" s="64">
        <f t="shared" si="431"/>
        <v>10007.339597315437</v>
      </c>
      <c r="BB249" s="64">
        <f t="shared" si="431"/>
        <v>12138.602564102564</v>
      </c>
      <c r="BC249" s="64">
        <f t="shared" si="431"/>
        <v>8487.6115702479347</v>
      </c>
      <c r="BD249" s="64">
        <f t="shared" si="431"/>
        <v>8792.2254098360663</v>
      </c>
      <c r="BE249" s="64">
        <f t="shared" si="431"/>
        <v>8571.830935251799</v>
      </c>
      <c r="BF249" s="64">
        <f t="shared" si="431"/>
        <v>8406.3801295896337</v>
      </c>
      <c r="BG249" s="64">
        <f t="shared" si="431"/>
        <v>8230.0820668693013</v>
      </c>
      <c r="BH249" s="64">
        <f t="shared" si="431"/>
        <v>32582.833333333332</v>
      </c>
      <c r="BI249" s="64">
        <f t="shared" si="431"/>
        <v>12477.961904761905</v>
      </c>
      <c r="BJ249" s="64">
        <f t="shared" si="431"/>
        <v>8808.8374933616578</v>
      </c>
      <c r="BK249" s="64">
        <f t="shared" si="431"/>
        <v>9136.3488681757663</v>
      </c>
      <c r="BL249" s="64">
        <f t="shared" si="431"/>
        <v>8287.0973451327427</v>
      </c>
      <c r="BM249" s="64">
        <f t="shared" si="431"/>
        <v>11043.10294117647</v>
      </c>
      <c r="BN249" s="64">
        <f t="shared" ref="BN249:DY249" si="432">BN248/BN9</f>
        <v>9358.708646616542</v>
      </c>
      <c r="BO249" s="64">
        <f t="shared" si="432"/>
        <v>10421.511269276394</v>
      </c>
      <c r="BP249" s="64">
        <f t="shared" si="432"/>
        <v>16617.126637554586</v>
      </c>
      <c r="BQ249" s="64">
        <f t="shared" si="432"/>
        <v>14399.89156626506</v>
      </c>
      <c r="BR249" s="64">
        <f t="shared" si="432"/>
        <v>11869.196531791908</v>
      </c>
      <c r="BS249" s="64">
        <f t="shared" si="432"/>
        <v>12369.709570957095</v>
      </c>
      <c r="BT249" s="64">
        <f t="shared" si="432"/>
        <v>23211.765625</v>
      </c>
      <c r="BU249" s="64">
        <f t="shared" si="432"/>
        <v>15723.901907356949</v>
      </c>
      <c r="BV249" s="64">
        <f t="shared" si="432"/>
        <v>15974.743421052632</v>
      </c>
      <c r="BW249" s="64">
        <f t="shared" si="432"/>
        <v>13184.915915915915</v>
      </c>
      <c r="BX249" s="64">
        <f t="shared" si="432"/>
        <v>24904.34</v>
      </c>
      <c r="BY249" s="64">
        <f t="shared" si="432"/>
        <v>18987.970873786409</v>
      </c>
      <c r="BZ249" s="64">
        <f t="shared" si="432"/>
        <v>14925.311004784689</v>
      </c>
      <c r="CA249" s="64">
        <f t="shared" si="432"/>
        <v>24114.627986348121</v>
      </c>
      <c r="CB249" s="64">
        <f t="shared" si="432"/>
        <v>10357.236842105263</v>
      </c>
      <c r="CC249" s="64">
        <f t="shared" si="432"/>
        <v>16338.5</v>
      </c>
      <c r="CD249" s="64">
        <f t="shared" si="432"/>
        <v>10079.514563106795</v>
      </c>
      <c r="CE249" s="64">
        <f t="shared" si="432"/>
        <v>10255.720194647201</v>
      </c>
      <c r="CF249" s="64">
        <f t="shared" si="432"/>
        <v>8320.5152487961477</v>
      </c>
      <c r="CG249" s="64">
        <f t="shared" si="432"/>
        <v>11567.797872340425</v>
      </c>
      <c r="CH249" s="64">
        <f t="shared" si="432"/>
        <v>8969.222357229648</v>
      </c>
      <c r="CI249" s="64">
        <f t="shared" si="432"/>
        <v>8587.702290076335</v>
      </c>
      <c r="CJ249" s="64">
        <f t="shared" si="432"/>
        <v>8840.155745489079</v>
      </c>
      <c r="CK249" s="64">
        <f t="shared" si="432"/>
        <v>9026.8766891891901</v>
      </c>
      <c r="CL249" s="64">
        <f t="shared" si="432"/>
        <v>9184.2181818181816</v>
      </c>
      <c r="CM249" s="64">
        <f t="shared" si="432"/>
        <v>9301.4427586206893</v>
      </c>
      <c r="CN249" s="64">
        <f t="shared" si="432"/>
        <v>11896.224299065421</v>
      </c>
      <c r="CO249" s="64">
        <f t="shared" si="432"/>
        <v>9704.8192771084341</v>
      </c>
      <c r="CP249" s="64">
        <f t="shared" si="432"/>
        <v>9244.2872154115594</v>
      </c>
      <c r="CQ249" s="64">
        <f t="shared" si="432"/>
        <v>9035.8983606557376</v>
      </c>
      <c r="CR249" s="64">
        <f t="shared" si="432"/>
        <v>9124.5925925925931</v>
      </c>
      <c r="CS249" s="64">
        <f t="shared" si="432"/>
        <v>8727.0915637860089</v>
      </c>
      <c r="CT249" s="64">
        <f t="shared" si="432"/>
        <v>9349.1438746438744</v>
      </c>
      <c r="CU249" s="64">
        <f t="shared" si="432"/>
        <v>8684.7470198675492</v>
      </c>
      <c r="CV249" s="64">
        <f t="shared" si="432"/>
        <v>8764.3899371069183</v>
      </c>
      <c r="CW249" s="64">
        <f t="shared" si="432"/>
        <v>10129.143149284253</v>
      </c>
      <c r="CX249" s="64">
        <f t="shared" si="432"/>
        <v>9633.962389380531</v>
      </c>
      <c r="CY249" s="64">
        <f t="shared" si="432"/>
        <v>8321.7340823970044</v>
      </c>
      <c r="CZ249" s="64">
        <f t="shared" si="432"/>
        <v>8248.589951377633</v>
      </c>
      <c r="DA249" s="64">
        <f t="shared" si="432"/>
        <v>9030.4385185185183</v>
      </c>
      <c r="DB249" s="64">
        <f t="shared" si="432"/>
        <v>9045.7648725212457</v>
      </c>
      <c r="DC249" s="64">
        <f t="shared" si="432"/>
        <v>8587.2571059431521</v>
      </c>
      <c r="DD249" s="64">
        <f t="shared" si="432"/>
        <v>8931.0240641711225</v>
      </c>
      <c r="DE249" s="64">
        <f t="shared" si="432"/>
        <v>4311.5628227194493</v>
      </c>
      <c r="DF249" s="64">
        <f t="shared" si="432"/>
        <v>11442.737704918032</v>
      </c>
      <c r="DG249" s="64">
        <f t="shared" si="432"/>
        <v>8933.7505617977531</v>
      </c>
      <c r="DH249" s="64">
        <f t="shared" si="432"/>
        <v>10732.358744394618</v>
      </c>
      <c r="DI249" s="64">
        <f t="shared" si="432"/>
        <v>9338.7872340425529</v>
      </c>
      <c r="DJ249" s="64">
        <f t="shared" si="432"/>
        <v>14159.833333333334</v>
      </c>
      <c r="DK249" s="64">
        <f t="shared" si="432"/>
        <v>6061.0788113695089</v>
      </c>
      <c r="DL249" s="64">
        <f t="shared" si="432"/>
        <v>8889.5234899328862</v>
      </c>
      <c r="DM249" s="64">
        <f t="shared" si="432"/>
        <v>9620.01646090535</v>
      </c>
      <c r="DN249" s="64">
        <f t="shared" si="432"/>
        <v>8264.1757188498395</v>
      </c>
      <c r="DO249" s="64">
        <f t="shared" si="432"/>
        <v>9568.9480769230777</v>
      </c>
      <c r="DP249" s="64">
        <f t="shared" si="432"/>
        <v>8823.116236162361</v>
      </c>
      <c r="DQ249" s="64">
        <f t="shared" si="432"/>
        <v>8853.1424050632904</v>
      </c>
      <c r="DR249" s="64">
        <f t="shared" si="432"/>
        <v>9593.2022471910113</v>
      </c>
      <c r="DS249" s="64">
        <f t="shared" si="432"/>
        <v>15254.91489361702</v>
      </c>
      <c r="DT249" s="64">
        <f t="shared" si="432"/>
        <v>8332.8108747044917</v>
      </c>
      <c r="DU249" s="64">
        <f t="shared" si="432"/>
        <v>11861.375565610861</v>
      </c>
      <c r="DV249" s="64">
        <f t="shared" si="432"/>
        <v>11190.886363636364</v>
      </c>
      <c r="DW249" s="64">
        <f t="shared" si="432"/>
        <v>10069.808383233532</v>
      </c>
      <c r="DX249" s="64">
        <f t="shared" si="432"/>
        <v>9815.1882086167807</v>
      </c>
      <c r="DY249" s="64">
        <f t="shared" si="432"/>
        <v>8808.2792452830181</v>
      </c>
      <c r="DZ249" s="64">
        <f t="shared" ref="DZ249:GK249" si="433">DZ248/DZ9</f>
        <v>9431.4283819628654</v>
      </c>
      <c r="EA249" s="64">
        <f t="shared" si="433"/>
        <v>9435.4618181818187</v>
      </c>
      <c r="EB249" s="64">
        <f t="shared" si="433"/>
        <v>12705.053571428571</v>
      </c>
      <c r="EC249" s="64">
        <f t="shared" si="433"/>
        <v>10050.515492957746</v>
      </c>
      <c r="ED249" s="64">
        <f t="shared" si="433"/>
        <v>11045.568627450981</v>
      </c>
      <c r="EE249" s="64">
        <f t="shared" si="433"/>
        <v>10310.005037783376</v>
      </c>
      <c r="EF249" s="64">
        <f t="shared" si="433"/>
        <v>10652.177664974619</v>
      </c>
      <c r="EG249" s="64">
        <f t="shared" si="433"/>
        <v>11412.914285714285</v>
      </c>
      <c r="EH249" s="64">
        <f t="shared" si="433"/>
        <v>9534.9497487437184</v>
      </c>
      <c r="EI249" s="64">
        <f t="shared" si="433"/>
        <v>9594.6399082568805</v>
      </c>
      <c r="EJ249" s="64">
        <f t="shared" si="433"/>
        <v>11934.069444444445</v>
      </c>
      <c r="EK249" s="64">
        <f t="shared" si="433"/>
        <v>11039.794871794871</v>
      </c>
      <c r="EL249" s="64">
        <f t="shared" si="433"/>
        <v>11075.524193548386</v>
      </c>
      <c r="EM249" s="64">
        <f t="shared" si="433"/>
        <v>8170.5890909090913</v>
      </c>
      <c r="EN249" s="64">
        <f t="shared" si="433"/>
        <v>8767.4912959381036</v>
      </c>
      <c r="EO249" s="64">
        <f t="shared" si="433"/>
        <v>8727.34375</v>
      </c>
      <c r="EP249" s="64">
        <f t="shared" si="433"/>
        <v>10153.700854700855</v>
      </c>
      <c r="EQ249" s="64">
        <f t="shared" si="433"/>
        <v>8207.184579439252</v>
      </c>
      <c r="ER249" s="64">
        <f t="shared" si="433"/>
        <v>11130.722543352602</v>
      </c>
      <c r="ES249" s="64">
        <f t="shared" si="433"/>
        <v>9043.4270072992695</v>
      </c>
      <c r="ET249" s="64">
        <f t="shared" si="433"/>
        <v>8630.9622641509432</v>
      </c>
      <c r="EU249" s="64">
        <f t="shared" si="433"/>
        <v>8937.1955307262579</v>
      </c>
      <c r="EV249" s="64">
        <f t="shared" si="433"/>
        <v>9659.9183673469379</v>
      </c>
      <c r="EW249" s="64">
        <f t="shared" si="433"/>
        <v>9077.8157894736851</v>
      </c>
      <c r="EX249" s="64">
        <f t="shared" si="433"/>
        <v>9419.1270718232045</v>
      </c>
      <c r="EY249" s="64">
        <f t="shared" si="433"/>
        <v>11720.503289473685</v>
      </c>
      <c r="EZ249" s="64">
        <f t="shared" si="433"/>
        <v>10461.59375</v>
      </c>
      <c r="FA249" s="64">
        <f t="shared" si="433"/>
        <v>9200.7012987012986</v>
      </c>
      <c r="FB249" s="64">
        <f t="shared" si="433"/>
        <v>11104.768844221106</v>
      </c>
      <c r="FC249" s="64">
        <f t="shared" si="433"/>
        <v>9521.5477528089887</v>
      </c>
      <c r="FD249" s="64">
        <f t="shared" si="433"/>
        <v>9324.866310160427</v>
      </c>
      <c r="FE249" s="64">
        <f t="shared" si="433"/>
        <v>8477.6867088607596</v>
      </c>
      <c r="FF249" s="64">
        <f t="shared" si="433"/>
        <v>7914.1685950413221</v>
      </c>
      <c r="FG249" s="64">
        <f t="shared" si="433"/>
        <v>11999.403508771929</v>
      </c>
      <c r="FH249" s="64">
        <f t="shared" si="433"/>
        <v>10367.178571428571</v>
      </c>
      <c r="FI249" s="64">
        <f t="shared" si="433"/>
        <v>8609.7837837837833</v>
      </c>
      <c r="FJ249" s="64">
        <f t="shared" si="433"/>
        <v>8637.2083333333339</v>
      </c>
      <c r="FK249" s="64">
        <f t="shared" si="433"/>
        <v>8116.8717241379309</v>
      </c>
      <c r="FL249" s="64">
        <f t="shared" si="433"/>
        <v>9154.217741935483</v>
      </c>
      <c r="FM249" s="64">
        <f t="shared" si="433"/>
        <v>9412.4300947867305</v>
      </c>
      <c r="FN249" s="64">
        <f t="shared" si="433"/>
        <v>8561.7855329949234</v>
      </c>
      <c r="FO249" s="64">
        <f t="shared" si="433"/>
        <v>8278.0819081908194</v>
      </c>
      <c r="FP249" s="64">
        <f t="shared" si="433"/>
        <v>13673.533613445377</v>
      </c>
      <c r="FQ249" s="64">
        <f t="shared" si="433"/>
        <v>26833.521367521367</v>
      </c>
      <c r="FR249" s="64">
        <f t="shared" si="433"/>
        <v>11405.585164835165</v>
      </c>
      <c r="FS249" s="64">
        <f t="shared" si="433"/>
        <v>9058.9647887323936</v>
      </c>
      <c r="FT249" s="64">
        <f t="shared" si="433"/>
        <v>7750.9365609348915</v>
      </c>
      <c r="FU249" s="64">
        <f t="shared" si="433"/>
        <v>11259.135593220339</v>
      </c>
      <c r="FV249" s="64">
        <f t="shared" si="433"/>
        <v>7916.3006244424623</v>
      </c>
      <c r="FW249" s="64">
        <f t="shared" si="433"/>
        <v>10949.159509202455</v>
      </c>
      <c r="FX249" s="64">
        <f t="shared" si="433"/>
        <v>9609.4627766599606</v>
      </c>
      <c r="FY249" s="64">
        <f t="shared" si="433"/>
        <v>11467.601063829787</v>
      </c>
      <c r="FZ249" s="64">
        <f t="shared" si="433"/>
        <v>20589.716981132075</v>
      </c>
      <c r="GA249" s="64">
        <f t="shared" si="433"/>
        <v>9761.5249999999996</v>
      </c>
      <c r="GB249" s="64">
        <f t="shared" si="433"/>
        <v>9589.5105740181261</v>
      </c>
      <c r="GC249" s="64">
        <f t="shared" si="433"/>
        <v>10100.020979020979</v>
      </c>
      <c r="GD249" s="64">
        <f t="shared" si="433"/>
        <v>8882.4112734864302</v>
      </c>
      <c r="GE249" s="64">
        <f t="shared" si="433"/>
        <v>9761.1487341772154</v>
      </c>
      <c r="GF249" s="64">
        <f t="shared" si="433"/>
        <v>9897.0880281690133</v>
      </c>
      <c r="GG249" s="64">
        <f t="shared" si="433"/>
        <v>8541.9638554216872</v>
      </c>
      <c r="GH249" s="64">
        <f t="shared" si="433"/>
        <v>10954.339449541285</v>
      </c>
      <c r="GI249" s="64">
        <f t="shared" si="433"/>
        <v>11553.274509803921</v>
      </c>
      <c r="GJ249" s="64">
        <f t="shared" si="433"/>
        <v>9465.539534883721</v>
      </c>
      <c r="GK249" s="64">
        <f t="shared" si="433"/>
        <v>12019.30985915493</v>
      </c>
      <c r="GL249" s="64">
        <f t="shared" ref="GL249:IW249" si="434">GL248/GL9</f>
        <v>9008.9350649350654</v>
      </c>
      <c r="GM249" s="64">
        <f t="shared" si="434"/>
        <v>7738.3421807747491</v>
      </c>
      <c r="GN249" s="64">
        <f t="shared" si="434"/>
        <v>10834.758620689656</v>
      </c>
      <c r="GO249" s="64">
        <f t="shared" si="434"/>
        <v>13878.578313253012</v>
      </c>
      <c r="GP249" s="64">
        <f t="shared" si="434"/>
        <v>13621.133757961783</v>
      </c>
      <c r="GQ249" s="64">
        <f t="shared" si="434"/>
        <v>8918.8293515358364</v>
      </c>
      <c r="GR249" s="64">
        <f t="shared" si="434"/>
        <v>11091.929292929293</v>
      </c>
      <c r="GS249" s="64">
        <f t="shared" si="434"/>
        <v>16848.055045871559</v>
      </c>
      <c r="GT249" s="64">
        <f t="shared" si="434"/>
        <v>8243.2909836065573</v>
      </c>
      <c r="GU249" s="64">
        <f t="shared" si="434"/>
        <v>9720.4307992202721</v>
      </c>
      <c r="GV249" s="64">
        <f t="shared" si="434"/>
        <v>9057.7939841089665</v>
      </c>
      <c r="GW249" s="64">
        <f t="shared" si="434"/>
        <v>9228.070422535211</v>
      </c>
      <c r="GX249" s="64">
        <f t="shared" si="434"/>
        <v>8211.5675105485225</v>
      </c>
      <c r="GY249" s="64">
        <f t="shared" si="434"/>
        <v>8595.3151183970858</v>
      </c>
      <c r="GZ249" s="64">
        <f t="shared" si="434"/>
        <v>8593.4652482269503</v>
      </c>
      <c r="HA249" s="64">
        <f t="shared" si="434"/>
        <v>8631.2566560170399</v>
      </c>
      <c r="HB249" s="64">
        <f t="shared" si="434"/>
        <v>10605.218181818182</v>
      </c>
      <c r="HC249" s="64">
        <f t="shared" si="434"/>
        <v>10205.618181818181</v>
      </c>
      <c r="HD249" s="64">
        <f t="shared" si="434"/>
        <v>10845.323943661971</v>
      </c>
      <c r="HE249" s="64">
        <f t="shared" si="434"/>
        <v>9832.2756680731363</v>
      </c>
      <c r="HF249" s="64">
        <f t="shared" si="434"/>
        <v>9425.0270967741944</v>
      </c>
      <c r="HG249" s="64">
        <f t="shared" si="434"/>
        <v>7746.9754385964916</v>
      </c>
      <c r="HH249" s="64">
        <f t="shared" si="434"/>
        <v>9495.1303630363036</v>
      </c>
      <c r="HI249" s="64">
        <f t="shared" si="434"/>
        <v>9468.629526462395</v>
      </c>
      <c r="HJ249" s="64">
        <f t="shared" si="434"/>
        <v>8887.2133891213398</v>
      </c>
      <c r="HK249" s="64">
        <f t="shared" si="434"/>
        <v>10025.761252446184</v>
      </c>
      <c r="HL249" s="64">
        <f t="shared" si="434"/>
        <v>8558.4233870967746</v>
      </c>
      <c r="HM249" s="64">
        <f t="shared" si="434"/>
        <v>9529.3640776699031</v>
      </c>
      <c r="HN249" s="64">
        <f t="shared" si="434"/>
        <v>9898.3423423423428</v>
      </c>
      <c r="HO249" s="64">
        <f t="shared" si="434"/>
        <v>9599.2296954314716</v>
      </c>
      <c r="HP249" s="64">
        <f t="shared" si="434"/>
        <v>9462.6700680272115</v>
      </c>
      <c r="HQ249" s="64">
        <f t="shared" si="434"/>
        <v>8659.7941787941782</v>
      </c>
      <c r="HR249" s="64">
        <f t="shared" si="434"/>
        <v>8476.4296296296288</v>
      </c>
      <c r="HS249" s="64">
        <f t="shared" si="434"/>
        <v>7998.6492146596856</v>
      </c>
      <c r="HT249" s="64">
        <f t="shared" si="434"/>
        <v>8901.848537005164</v>
      </c>
      <c r="HU249" s="64">
        <f t="shared" si="434"/>
        <v>9918.1787564766837</v>
      </c>
      <c r="HV249" s="64">
        <f t="shared" si="434"/>
        <v>9480.1762820512813</v>
      </c>
      <c r="HW249" s="64">
        <f t="shared" si="434"/>
        <v>8372.6375838926178</v>
      </c>
      <c r="HX249" s="64">
        <f t="shared" si="434"/>
        <v>8477.9552669552668</v>
      </c>
      <c r="HY249" s="64">
        <f t="shared" si="434"/>
        <v>10154.511904761905</v>
      </c>
      <c r="HZ249" s="64">
        <f t="shared" si="434"/>
        <v>9730.3968253968251</v>
      </c>
      <c r="IA249" s="64">
        <f t="shared" si="434"/>
        <v>10258.961194029851</v>
      </c>
      <c r="IB249" s="64">
        <f t="shared" si="434"/>
        <v>12866.970588235294</v>
      </c>
      <c r="IC249" s="64">
        <f t="shared" si="434"/>
        <v>10699.59090909091</v>
      </c>
      <c r="ID249" s="64">
        <f t="shared" si="434"/>
        <v>9926.2643678160912</v>
      </c>
      <c r="IE249" s="64">
        <f t="shared" si="434"/>
        <v>7793.4294605809127</v>
      </c>
      <c r="IF249" s="64">
        <f t="shared" si="434"/>
        <v>10892.932584269663</v>
      </c>
      <c r="IG249" s="64">
        <f t="shared" si="434"/>
        <v>11232.35294117647</v>
      </c>
      <c r="IH249" s="64">
        <f t="shared" si="434"/>
        <v>8981.2848180677538</v>
      </c>
      <c r="II249" s="64">
        <f t="shared" si="434"/>
        <v>11223.907407407407</v>
      </c>
      <c r="IJ249" s="64">
        <f t="shared" si="434"/>
        <v>9603.5524861878457</v>
      </c>
      <c r="IK249" s="64">
        <f t="shared" si="434"/>
        <v>9690.0718954248368</v>
      </c>
      <c r="IL249" s="64">
        <f t="shared" si="434"/>
        <v>8911.4133333333339</v>
      </c>
      <c r="IM249" s="64">
        <f t="shared" si="434"/>
        <v>9387.045454545454</v>
      </c>
      <c r="IN249" s="64">
        <f t="shared" si="434"/>
        <v>8562.3876651982373</v>
      </c>
      <c r="IO249" s="64">
        <f t="shared" si="434"/>
        <v>9317.9227272727276</v>
      </c>
      <c r="IP249" s="64">
        <f t="shared" si="434"/>
        <v>9443.8501170960189</v>
      </c>
      <c r="IQ249" s="64">
        <f t="shared" si="434"/>
        <v>9110.041297935104</v>
      </c>
      <c r="IR249" s="64">
        <f t="shared" si="434"/>
        <v>9965.0755813953492</v>
      </c>
      <c r="IS249" s="64">
        <f t="shared" si="434"/>
        <v>10009.09219858156</v>
      </c>
      <c r="IT249" s="64">
        <f t="shared" si="434"/>
        <v>9128.348314606741</v>
      </c>
      <c r="IU249" s="64">
        <f t="shared" si="434"/>
        <v>9433.2411347517736</v>
      </c>
      <c r="IV249" s="64">
        <f t="shared" si="434"/>
        <v>10987.666666666666</v>
      </c>
      <c r="IW249" s="64">
        <f t="shared" si="434"/>
        <v>10065.924444444445</v>
      </c>
      <c r="IX249" s="64">
        <f t="shared" ref="IX249:LI249" si="435">IX248/IX9</f>
        <v>8801.7619047619046</v>
      </c>
      <c r="IY249" s="64">
        <f t="shared" si="435"/>
        <v>10339.633333333333</v>
      </c>
      <c r="IZ249" s="64">
        <f t="shared" si="435"/>
        <v>17336.805825242718</v>
      </c>
      <c r="JA249" s="64">
        <f t="shared" si="435"/>
        <v>9849.0077220077219</v>
      </c>
      <c r="JB249" s="64">
        <f t="shared" si="435"/>
        <v>11639.537878787878</v>
      </c>
      <c r="JC249" s="64">
        <f t="shared" si="435"/>
        <v>9430.7817764165393</v>
      </c>
      <c r="JD249" s="64">
        <f t="shared" si="435"/>
        <v>9405.8448275862065</v>
      </c>
      <c r="JE249" s="64">
        <f t="shared" si="435"/>
        <v>9136.4583333333339</v>
      </c>
      <c r="JF249" s="64">
        <f t="shared" si="435"/>
        <v>8330.9114799446743</v>
      </c>
      <c r="JG249" s="64">
        <f t="shared" si="435"/>
        <v>9734.8253521126753</v>
      </c>
      <c r="JH249" s="64">
        <f t="shared" si="435"/>
        <v>10457.630057803468</v>
      </c>
      <c r="JI249" s="64">
        <f t="shared" si="435"/>
        <v>8611.0990415335455</v>
      </c>
      <c r="JJ249" s="64">
        <f t="shared" si="435"/>
        <v>8280.42606284658</v>
      </c>
      <c r="JK249" s="64">
        <f t="shared" si="435"/>
        <v>9344.454545454546</v>
      </c>
      <c r="JL249" s="64">
        <f t="shared" si="435"/>
        <v>9293.9863481228676</v>
      </c>
      <c r="JM249" s="64">
        <f t="shared" si="435"/>
        <v>8711.2992992992986</v>
      </c>
      <c r="JN249" s="64">
        <f t="shared" si="435"/>
        <v>8431.0177935943066</v>
      </c>
      <c r="JO249" s="64">
        <f t="shared" si="435"/>
        <v>8394.4231433506047</v>
      </c>
      <c r="JP249" s="64">
        <f t="shared" si="435"/>
        <v>9326.6926121372035</v>
      </c>
      <c r="JQ249" s="64">
        <f t="shared" si="435"/>
        <v>8846.0829059829066</v>
      </c>
      <c r="JR249" s="64">
        <f t="shared" si="435"/>
        <v>10067.802721088436</v>
      </c>
      <c r="JS249" s="64">
        <f t="shared" si="435"/>
        <v>8333.9362445414845</v>
      </c>
      <c r="JT249" s="64">
        <f t="shared" si="435"/>
        <v>8380.7745013009535</v>
      </c>
      <c r="JU249" s="64">
        <f t="shared" si="435"/>
        <v>8577.9273433166945</v>
      </c>
      <c r="JV249" s="64">
        <f t="shared" si="435"/>
        <v>8505.8109756097565</v>
      </c>
      <c r="JW249" s="64">
        <f t="shared" si="435"/>
        <v>8665.7925587925583</v>
      </c>
      <c r="JX249" s="64">
        <f t="shared" si="435"/>
        <v>10541.4</v>
      </c>
      <c r="JY249" s="64">
        <f t="shared" si="435"/>
        <v>8194.8637200736648</v>
      </c>
      <c r="JZ249" s="64">
        <f t="shared" si="435"/>
        <v>24271.888888888891</v>
      </c>
      <c r="KA249" s="64">
        <f t="shared" si="435"/>
        <v>12560.906862745098</v>
      </c>
      <c r="KB249" s="64">
        <f t="shared" si="435"/>
        <v>9818.5484581497803</v>
      </c>
      <c r="KC249" s="64">
        <f t="shared" si="435"/>
        <v>9709.4743083003959</v>
      </c>
      <c r="KD249" s="64">
        <f t="shared" si="435"/>
        <v>9199.0829493087549</v>
      </c>
      <c r="KE249" s="64">
        <f t="shared" si="435"/>
        <v>9410.3773584905666</v>
      </c>
      <c r="KF249" s="64">
        <f t="shared" si="435"/>
        <v>10335.28959276018</v>
      </c>
      <c r="KG249" s="64">
        <f t="shared" si="435"/>
        <v>9486.434782608696</v>
      </c>
      <c r="KH249" s="64">
        <f t="shared" si="435"/>
        <v>9626.936254980079</v>
      </c>
      <c r="KI249" s="64">
        <f t="shared" si="435"/>
        <v>11115.719047619048</v>
      </c>
      <c r="KJ249" s="64">
        <f t="shared" si="435"/>
        <v>11820.34</v>
      </c>
      <c r="KK249" s="64">
        <f t="shared" si="435"/>
        <v>19892.60736196319</v>
      </c>
      <c r="KL249" s="64">
        <f t="shared" si="435"/>
        <v>9689.8918918918916</v>
      </c>
      <c r="KM249" s="64">
        <f t="shared" si="435"/>
        <v>8957.7650602409631</v>
      </c>
      <c r="KN249" s="64">
        <f t="shared" si="435"/>
        <v>13237.954545454546</v>
      </c>
      <c r="KO249" s="64">
        <f t="shared" si="435"/>
        <v>15658.711409395974</v>
      </c>
      <c r="KP249" s="64">
        <f t="shared" si="435"/>
        <v>9328.5441176470595</v>
      </c>
      <c r="KQ249" s="64">
        <f t="shared" si="435"/>
        <v>8720.6028368794323</v>
      </c>
      <c r="KR249" s="64">
        <f t="shared" si="435"/>
        <v>8562.545454545454</v>
      </c>
      <c r="KS249" s="64">
        <f t="shared" si="435"/>
        <v>8722.6224489795914</v>
      </c>
      <c r="KT249" s="64">
        <f t="shared" si="435"/>
        <v>9008.833698030634</v>
      </c>
      <c r="KU249" s="64">
        <f t="shared" si="435"/>
        <v>10296.736842105263</v>
      </c>
      <c r="KV249" s="64">
        <f t="shared" si="435"/>
        <v>8949.258426966293</v>
      </c>
      <c r="KW249" s="64">
        <f t="shared" si="435"/>
        <v>10364.13966480447</v>
      </c>
      <c r="KX249" s="64">
        <f t="shared" si="435"/>
        <v>10548.888157894737</v>
      </c>
      <c r="KY249" s="64">
        <f t="shared" si="435"/>
        <v>11370.1775147929</v>
      </c>
      <c r="KZ249" s="64">
        <f t="shared" si="435"/>
        <v>8741.7460317460318</v>
      </c>
      <c r="LA249" s="64">
        <f t="shared" si="435"/>
        <v>10711.573913043478</v>
      </c>
      <c r="LB249" s="64">
        <f t="shared" si="435"/>
        <v>8902.9182242990646</v>
      </c>
      <c r="LC249" s="64">
        <f t="shared" si="435"/>
        <v>9272.2510638297881</v>
      </c>
      <c r="LD249" s="64">
        <f t="shared" si="435"/>
        <v>9939.9654545454541</v>
      </c>
      <c r="LE249" s="64">
        <f t="shared" si="435"/>
        <v>9489.1573926868041</v>
      </c>
      <c r="LF249" s="64">
        <f t="shared" si="435"/>
        <v>10179.200743494424</v>
      </c>
      <c r="LG249" s="64">
        <f t="shared" si="435"/>
        <v>7867.0360360360364</v>
      </c>
      <c r="LH249" s="64">
        <f t="shared" si="435"/>
        <v>10323.231833910035</v>
      </c>
      <c r="LI249" s="64">
        <f t="shared" si="435"/>
        <v>9497.3809523809523</v>
      </c>
      <c r="LJ249" s="64">
        <f t="shared" ref="LJ249:NU249" si="436">LJ248/LJ9</f>
        <v>8634.0675675675684</v>
      </c>
      <c r="LK249" s="64">
        <f t="shared" si="436"/>
        <v>11300.525641025641</v>
      </c>
      <c r="LL249" s="64">
        <f t="shared" si="436"/>
        <v>33960.672413793101</v>
      </c>
      <c r="LM249" s="64">
        <f t="shared" si="436"/>
        <v>9377.3931888544885</v>
      </c>
      <c r="LN249" s="64">
        <f t="shared" si="436"/>
        <v>9137.0632911392404</v>
      </c>
      <c r="LO249" s="64">
        <f t="shared" si="436"/>
        <v>9084.7083333333339</v>
      </c>
      <c r="LP249" s="64">
        <f t="shared" si="436"/>
        <v>8836.6677030703468</v>
      </c>
      <c r="LQ249" s="64">
        <f t="shared" si="436"/>
        <v>9958.4143835616433</v>
      </c>
      <c r="LR249" s="64">
        <f t="shared" si="436"/>
        <v>10637.116071428571</v>
      </c>
      <c r="LS249" s="64">
        <f t="shared" si="436"/>
        <v>9746.0608695652172</v>
      </c>
      <c r="LT249" s="64">
        <f t="shared" si="436"/>
        <v>11346.321428571429</v>
      </c>
      <c r="LU249" s="64">
        <f t="shared" si="436"/>
        <v>10220.085317460318</v>
      </c>
      <c r="LV249" s="64">
        <f t="shared" si="436"/>
        <v>8577.4195402298847</v>
      </c>
      <c r="LW249" s="64">
        <f t="shared" si="436"/>
        <v>10756.173333333334</v>
      </c>
      <c r="LX249" s="64">
        <f t="shared" si="436"/>
        <v>10493.289795918367</v>
      </c>
      <c r="LY249" s="64">
        <f t="shared" si="436"/>
        <v>11098.462745098039</v>
      </c>
      <c r="LZ249" s="64">
        <f t="shared" si="436"/>
        <v>11326.0496</v>
      </c>
      <c r="MA249" s="64">
        <f t="shared" si="436"/>
        <v>8311.1452991452988</v>
      </c>
      <c r="MB249" s="64">
        <f t="shared" si="436"/>
        <v>10507.916666666666</v>
      </c>
      <c r="MC249" s="64">
        <f t="shared" si="436"/>
        <v>10485.527777777777</v>
      </c>
      <c r="MD249" s="64">
        <f t="shared" si="436"/>
        <v>11851.289156626506</v>
      </c>
      <c r="ME249" s="64">
        <f t="shared" si="436"/>
        <v>13348.300492610837</v>
      </c>
      <c r="MF249" s="64">
        <f t="shared" si="436"/>
        <v>8699.3170731707323</v>
      </c>
      <c r="MG249" s="64">
        <f t="shared" si="436"/>
        <v>9499.2066115702473</v>
      </c>
      <c r="MH249" s="64">
        <f t="shared" si="436"/>
        <v>7889.5</v>
      </c>
      <c r="MI249" s="64">
        <f t="shared" si="436"/>
        <v>7795.7156862745096</v>
      </c>
      <c r="MJ249" s="64">
        <f t="shared" si="436"/>
        <v>7346.898640296663</v>
      </c>
      <c r="MK249" s="64">
        <f t="shared" si="436"/>
        <v>7768.1860465116279</v>
      </c>
      <c r="ML249" s="64">
        <f t="shared" si="436"/>
        <v>8979.8289473684217</v>
      </c>
      <c r="MM249" s="64">
        <f t="shared" si="436"/>
        <v>8422.5030864197524</v>
      </c>
      <c r="MN249" s="64">
        <f t="shared" si="436"/>
        <v>9938.5027777777777</v>
      </c>
      <c r="MO249" s="64">
        <f t="shared" si="436"/>
        <v>8553.6299259851967</v>
      </c>
      <c r="MP249" s="64">
        <f t="shared" si="436"/>
        <v>11037.232456140351</v>
      </c>
      <c r="MQ249" s="64">
        <f t="shared" si="436"/>
        <v>10006.755639097744</v>
      </c>
      <c r="MR249" s="64">
        <f t="shared" si="436"/>
        <v>10671.35396039604</v>
      </c>
      <c r="MS249" s="64">
        <f t="shared" si="436"/>
        <v>8309.3974820143885</v>
      </c>
      <c r="MT249" s="64">
        <f t="shared" si="436"/>
        <v>8234.5575842696635</v>
      </c>
      <c r="MU249" s="64">
        <f t="shared" si="436"/>
        <v>10830.93</v>
      </c>
      <c r="MV249" s="64">
        <f t="shared" si="436"/>
        <v>7750.454545454545</v>
      </c>
      <c r="MW249" s="64">
        <f t="shared" si="436"/>
        <v>10645.371794871795</v>
      </c>
      <c r="MX249" s="64">
        <f t="shared" si="436"/>
        <v>10619.585714285715</v>
      </c>
      <c r="MY249" s="64">
        <f t="shared" si="436"/>
        <v>18643.124579124578</v>
      </c>
      <c r="MZ249" s="64">
        <f t="shared" si="436"/>
        <v>8999.4994797086365</v>
      </c>
      <c r="NA249" s="64">
        <f t="shared" si="436"/>
        <v>11245.933333333332</v>
      </c>
      <c r="NB249" s="64">
        <f t="shared" si="436"/>
        <v>9052.3129251700684</v>
      </c>
      <c r="NC249" s="64">
        <f t="shared" si="436"/>
        <v>10760.08</v>
      </c>
      <c r="ND249" s="64">
        <f t="shared" si="436"/>
        <v>11250.173913043478</v>
      </c>
      <c r="NE249" s="64">
        <f t="shared" si="436"/>
        <v>10239.6</v>
      </c>
      <c r="NF249" s="64">
        <f t="shared" si="436"/>
        <v>10512.17808219178</v>
      </c>
      <c r="NG249" s="64">
        <f t="shared" si="436"/>
        <v>9900.9198606271784</v>
      </c>
      <c r="NH249" s="64">
        <f t="shared" si="436"/>
        <v>8945.2395604395606</v>
      </c>
      <c r="NI249" s="64">
        <f t="shared" si="436"/>
        <v>27687.625</v>
      </c>
      <c r="NJ249" s="64">
        <f t="shared" si="436"/>
        <v>18338.191860465115</v>
      </c>
      <c r="NK249" s="64">
        <f t="shared" si="436"/>
        <v>16270.395833333334</v>
      </c>
      <c r="NL249" s="64">
        <f t="shared" si="436"/>
        <v>9614.826291079813</v>
      </c>
      <c r="NM249" s="64">
        <f t="shared" si="436"/>
        <v>10765.673387096775</v>
      </c>
      <c r="NN249" s="64">
        <f t="shared" si="436"/>
        <v>8964.3348623853217</v>
      </c>
      <c r="NO249" s="64">
        <f t="shared" si="436"/>
        <v>9191.3846153846152</v>
      </c>
      <c r="NP249" s="64">
        <f t="shared" si="436"/>
        <v>10543.563157894738</v>
      </c>
      <c r="NQ249" s="64">
        <f t="shared" si="436"/>
        <v>11416.988679245283</v>
      </c>
      <c r="NR249" s="64">
        <f t="shared" si="436"/>
        <v>13276.461538461539</v>
      </c>
      <c r="NS249" s="64">
        <f t="shared" si="436"/>
        <v>9630.1971153846152</v>
      </c>
      <c r="NT249" s="64">
        <f t="shared" si="436"/>
        <v>12087.75</v>
      </c>
      <c r="NU249" s="64">
        <f t="shared" si="436"/>
        <v>9320.1449451887947</v>
      </c>
      <c r="NV249" s="64">
        <f t="shared" ref="NV249:OU249" si="437">NV248/NV9</f>
        <v>9551.4975247524744</v>
      </c>
      <c r="NW249" s="64">
        <f t="shared" si="437"/>
        <v>10859.43287037037</v>
      </c>
      <c r="NX249" s="64">
        <f t="shared" si="437"/>
        <v>10544.325779036828</v>
      </c>
      <c r="NY249" s="64">
        <f t="shared" si="437"/>
        <v>13260.357142857143</v>
      </c>
      <c r="NZ249" s="64">
        <f t="shared" si="437"/>
        <v>16616.45945945946</v>
      </c>
      <c r="OA249" s="64">
        <f t="shared" si="437"/>
        <v>8423.4656862745105</v>
      </c>
      <c r="OB249" s="64">
        <f t="shared" si="437"/>
        <v>8250.8397664612385</v>
      </c>
      <c r="OC249" s="64">
        <f t="shared" si="437"/>
        <v>8953.3746803069062</v>
      </c>
      <c r="OD249" s="64">
        <f t="shared" si="437"/>
        <v>14785.78125</v>
      </c>
      <c r="OE249" s="64">
        <f t="shared" si="437"/>
        <v>8792.677419354839</v>
      </c>
      <c r="OF249" s="64">
        <f t="shared" si="437"/>
        <v>9576.5502555366274</v>
      </c>
      <c r="OG249" s="64">
        <f t="shared" si="437"/>
        <v>9575.95652173913</v>
      </c>
      <c r="OH249" s="64">
        <f t="shared" si="437"/>
        <v>10796.970370370371</v>
      </c>
      <c r="OI249" s="64">
        <f t="shared" si="437"/>
        <v>9022.3313725490189</v>
      </c>
      <c r="OJ249" s="64">
        <f t="shared" si="437"/>
        <v>7501.557312252964</v>
      </c>
      <c r="OK249" s="64">
        <f t="shared" si="437"/>
        <v>10692.493670886075</v>
      </c>
      <c r="OL249" s="64">
        <f t="shared" si="437"/>
        <v>10748.320855614973</v>
      </c>
      <c r="OM249" s="64">
        <f t="shared" si="437"/>
        <v>11244.952727272726</v>
      </c>
      <c r="ON249" s="64">
        <f t="shared" si="437"/>
        <v>10301.321428571429</v>
      </c>
      <c r="OO249" s="64">
        <f t="shared" si="437"/>
        <v>15335.693304535636</v>
      </c>
      <c r="OP249" s="64">
        <f t="shared" si="437"/>
        <v>40847</v>
      </c>
      <c r="OQ249" s="64">
        <f t="shared" si="437"/>
        <v>13885.980561555076</v>
      </c>
      <c r="OR249" s="64">
        <f t="shared" si="437"/>
        <v>9821.2555910543124</v>
      </c>
      <c r="OS249" s="64">
        <f t="shared" si="437"/>
        <v>9746.2379182156128</v>
      </c>
      <c r="OT249" s="64">
        <f t="shared" si="437"/>
        <v>9287.2373333333326</v>
      </c>
      <c r="OU249" s="64">
        <f t="shared" si="437"/>
        <v>8819.768</v>
      </c>
      <c r="OW249" s="64">
        <f>OW248/OW9</f>
        <v>9302.8386272984972</v>
      </c>
    </row>
  </sheetData>
  <sheetProtection formatCells="0" formatColumns="0" formatRows="0"/>
  <mergeCells count="6">
    <mergeCell ref="MC18:MC19"/>
    <mergeCell ref="MM38:MM39"/>
    <mergeCell ref="MM36:MM37"/>
    <mergeCell ref="MC38:MC39"/>
    <mergeCell ref="MC20:MC21"/>
    <mergeCell ref="MC36:MC37"/>
  </mergeCells>
  <conditionalFormatting sqref="AD108">
    <cfRule type="expression" dxfId="1" priority="5" stopIfTrue="1">
      <formula>$H$43&lt;&gt;""</formula>
    </cfRule>
  </conditionalFormatting>
  <conditionalFormatting sqref="HB108">
    <cfRule type="expression" dxfId="0" priority="1">
      <formula>$H$37&lt;&gt;""</formula>
    </cfRule>
  </conditionalFormatting>
  <dataValidations xWindow="1542" yWindow="421" count="1">
    <dataValidation type="textLength" operator="equal" showInputMessage="1" showErrorMessage="1" prompt="This cell will only accept entries equal to 9 digits.  Charter schools must enter their CTD number plus 3 zeros." sqref="EJ13:EJ14" xr:uid="{00000000-0002-0000-0000-000000000000}">
      <formula1>9</formula1>
    </dataValidation>
  </dataValidations>
  <hyperlinks>
    <hyperlink ref="A59" location="FederalAndStateProjectsPage2" display="Federal and State Projects (from page 9, line 30)" xr:uid="{00000000-0004-0000-0000-000000000000}"/>
    <hyperlink ref="A97" location="InvestmentInCapitalAssets" display="INVESTMENT IN CAPITAL ASSETS AS OF JUNE 30, 2013" xr:uid="{00000000-0004-0000-0000-000001000000}"/>
    <hyperlink ref="A102" location="InvestmentInCapitalAssetsLine5" display="5.  0198  Construction in Progress" xr:uid="{00000000-0004-0000-0000-000002000000}"/>
    <hyperlink ref="A104:D104" location="CurrentExpensesByCategory" display="CURRENT EXPENSES BY CATEGORY" xr:uid="{00000000-0004-0000-0000-000003000000}"/>
    <hyperlink ref="A106" location="CurrentExpensesByCategoryLine2" display="2.  Classroom Supplies" xr:uid="{00000000-0004-0000-0000-000004000000}"/>
    <hyperlink ref="A107" location="CurrentExpensesByCategoryLine3" display="3.  Administration" xr:uid="{00000000-0004-0000-0000-000005000000}"/>
    <hyperlink ref="A108" location="CurrentExpensesByCategoryLine4" display="4.  Support Services - Students" xr:uid="{00000000-0004-0000-0000-000006000000}"/>
    <hyperlink ref="A109:D109" location="CurrentExpensesByCategoryLine5" display="5.  All Other Support Services and Operations" xr:uid="{00000000-0004-0000-0000-000007000000}"/>
    <hyperlink ref="A111:D111" location="CurrentExpensesbyCategoryLines7and8" display="7. Current Expenses from Federal Projects, excluding those projects intended to replace local tax revenues (e.g., most Impact Aid Projects)" xr:uid="{00000000-0004-0000-0000-000008000000}"/>
    <hyperlink ref="A112:D112" location="CurrentExpensesbyCategoryLines7and8" display="8. Current Expenses from State and Local Projects, including those projects intended to replace local tax revenues (e.g., most Impact Aid Projects)" xr:uid="{00000000-0004-0000-0000-000009000000}"/>
    <hyperlink ref="A117:AD117" location="LongandShortTermDebt" display="Long-term and Short-term Debt" xr:uid="{00000000-0004-0000-0000-00000A000000}"/>
    <hyperlink ref="GI114:GI115" location="PropertyDisbursements" display="Property " xr:uid="{00000000-0004-0000-0000-00000B000000}"/>
    <hyperlink ref="GE121:GF121" location="PropertyDisbursementsByType" display="Property Disbursements by Type" xr:uid="{00000000-0004-0000-0000-00000C000000}"/>
    <hyperlink ref="GE128" location="DebtService" display="Debt Service" xr:uid="{00000000-0004-0000-0000-00000D000000}"/>
    <hyperlink ref="GL117" location="DebtService" display="Debt Service" xr:uid="{00000000-0004-0000-0000-00000E000000}"/>
    <hyperlink ref="GL127" location="DebtService" display="Debt Service" xr:uid="{00000000-0004-0000-0000-00000F000000}"/>
    <hyperlink ref="GL117:GM117" location="LongandShortTermDebt" display="Long-term and Short-term Debt" xr:uid="{00000000-0004-0000-0000-000010000000}"/>
    <hyperlink ref="GL127:GN127" location="UtilitiesandEnergyServices" display="Utilities and Energy Detail (Function 2600)" xr:uid="{00000000-0004-0000-0000-000011000000}"/>
    <hyperlink ref="GL132" location="TechnologyDetail" display="Technology" xr:uid="{00000000-0004-0000-0000-000012000000}"/>
    <hyperlink ref="GO97" location="PropertyDisbursements" display="Property" xr:uid="{00000000-0004-0000-0000-000013000000}"/>
    <hyperlink ref="GH94:GO94" location="Programs610620630" display="Programs 100-600" xr:uid="{00000000-0004-0000-0000-000014000000}"/>
    <hyperlink ref="GX114:GX115" location="PropertyDisbursements" display="Property " xr:uid="{00000000-0004-0000-0000-000015000000}"/>
    <hyperlink ref="GT121:GU121" location="PropertyDisbursementsByType" display="Property Disbursements by Type" xr:uid="{00000000-0004-0000-0000-000016000000}"/>
    <hyperlink ref="GT128" location="DebtService" display="Debt Service" xr:uid="{00000000-0004-0000-0000-000017000000}"/>
    <hyperlink ref="HA117" location="DebtService" display="Debt Service" xr:uid="{00000000-0004-0000-0000-000018000000}"/>
    <hyperlink ref="HA127" location="DebtService" display="Debt Service" xr:uid="{00000000-0004-0000-0000-000019000000}"/>
    <hyperlink ref="HA117:HB117" location="LongandShortTermDebt" display="Long-term and Short-term Debt" xr:uid="{00000000-0004-0000-0000-00001A000000}"/>
    <hyperlink ref="HA127:HC127" location="UtilitiesandEnergyServices" display="Utilities and Energy Detail (Function 2600)" xr:uid="{00000000-0004-0000-0000-00001B000000}"/>
    <hyperlink ref="HA132" location="TechnologyDetail" display="Technology" xr:uid="{00000000-0004-0000-0000-00001C000000}"/>
    <hyperlink ref="HD97" location="PropertyDisbursements" display="Property" xr:uid="{00000000-0004-0000-0000-00001D000000}"/>
    <hyperlink ref="GW94:HD94" location="Programs610620630" display="Programs 100-600" xr:uid="{00000000-0004-0000-0000-00001E000000}"/>
    <hyperlink ref="IX85" location="AuditServices" display="AUDIT SERVICES" xr:uid="{00000000-0004-0000-0000-00001F000000}"/>
    <hyperlink ref="IX90" location="CapitalAcquisitions" display="CAPITAL ACQUISITIONS" xr:uid="{00000000-0004-0000-0000-000020000000}"/>
    <hyperlink ref="IX97:JB97" location="InvestmentInCapitalAssets" display="INVESTMENT IN CAPITAL ASSETS AS OF JUNE 30, 2013" xr:uid="{00000000-0004-0000-0000-000021000000}"/>
    <hyperlink ref="IX104:IZ104" location="CurrentExpensesByCategory" display="CURRENT EXPENSES BY CATEGORY" xr:uid="{00000000-0004-0000-0000-000022000000}"/>
    <hyperlink ref="IX105:JA105" location="CurrentExpensesByCategoryLine1" display="1.  Classroom Instruction excluding Classroom Supplies" xr:uid="{00000000-0004-0000-0000-000023000000}"/>
    <hyperlink ref="IX106" location="CurrentExpensesByCategoryLine2" display="2.  Classroom Supplies" xr:uid="{00000000-0004-0000-0000-000024000000}"/>
    <hyperlink ref="IX107" location="CurrentExpensesByCategoryLine3" display="3.  Administration" xr:uid="{00000000-0004-0000-0000-000025000000}"/>
    <hyperlink ref="IX108" location="CurrentExpensesByCategoryLine4" display="4.  Support Services - Students" xr:uid="{00000000-0004-0000-0000-000026000000}"/>
    <hyperlink ref="IX109:IZ109" location="CurrentExpensesByCategoryLine5" display="5.  All Other Support Services and Operations" xr:uid="{00000000-0004-0000-0000-000027000000}"/>
    <hyperlink ref="JF94:JH95" location="TeacherSalaries" display="TEACHER SALARIES (1)" xr:uid="{00000000-0004-0000-0000-000028000000}"/>
    <hyperlink ref="JF96:JH96" location="TeacherSalariesLine1" display="1." xr:uid="{00000000-0004-0000-0000-000029000000}"/>
    <hyperlink ref="JF97:JH97" location="TeacherSalariesLine3" display="3." xr:uid="{00000000-0004-0000-0000-00002A000000}"/>
    <hyperlink ref="JF98:JH98" location="TeacherSalariesLine4" display="4." xr:uid="{00000000-0004-0000-0000-00002B000000}"/>
    <hyperlink ref="IX95" location="CapitalAcquisitionsLine5" display="5.  0198  Construction in Progress" xr:uid="{00000000-0004-0000-0000-00002C000000}"/>
    <hyperlink ref="IX102" location="InvestmentInCapitalAssetsLine5" display="5.  0198  Construction in Progress" xr:uid="{00000000-0004-0000-0000-00002D000000}"/>
    <hyperlink ref="JF83:JV85" location="FullTimeEquivalentTeachers" display="1." xr:uid="{00000000-0004-0000-0000-00002E000000}"/>
    <hyperlink ref="IX111:IZ111" location="CurrentExpensesbyCategoryLines7and8" display="7. Current Expenses from Federal Projects, excluding those projects intended to replace local tax revenues (e.g., most Impact Aid Projects)" xr:uid="{00000000-0004-0000-0000-00002F000000}"/>
    <hyperlink ref="IX112:JA112" location="CurrentExpensesbyCategoryLines7and8" display="8. Current Expenses from State and Local Projects, including those projects intended to replace local tax revenues (e.g., most Impact Aid Projects)" xr:uid="{00000000-0004-0000-0000-000030000000}"/>
    <hyperlink ref="JF99:JH100" location="TeacherSalariesLine5" display="Cocurr. Act., Athletics, &amp; Other (Program 600)" xr:uid="{00000000-0004-0000-0000-000031000000}"/>
    <hyperlink ref="JF103:JV103" location="AverageTeacherSalary" display="AVERAGE TEACHER SALARY (A.R.S. §15-189.05, as added by Laws 2018, Ch. 285, §3)" xr:uid="{00000000-0004-0000-0000-000032000000}"/>
    <hyperlink ref="KD114:KD115" location="PropertyDisbursements" display="Property " xr:uid="{00000000-0004-0000-0000-000033000000}"/>
    <hyperlink ref="JZ121:KA121" location="PropertyDisbursementsByType" display="Property Disbursements by Type" xr:uid="{00000000-0004-0000-0000-000034000000}"/>
    <hyperlink ref="JZ128" location="DebtService" display="Debt Service" xr:uid="{00000000-0004-0000-0000-000035000000}"/>
    <hyperlink ref="KG117" location="DebtService" display="Debt Service" xr:uid="{00000000-0004-0000-0000-000036000000}"/>
    <hyperlink ref="KG127" location="DebtService" display="Debt Service" xr:uid="{00000000-0004-0000-0000-000037000000}"/>
    <hyperlink ref="KG117:KH117" location="LongandShortTermDebt" display="Long-term and Short-term Debt" xr:uid="{00000000-0004-0000-0000-000038000000}"/>
    <hyperlink ref="KG127:KI127" location="UtilitiesandEnergyServices" display="Utilities and Energy Detail (Function 2600)" xr:uid="{00000000-0004-0000-0000-000039000000}"/>
    <hyperlink ref="KG132" location="TechnologyDetail" display="Technology" xr:uid="{00000000-0004-0000-0000-00003A000000}"/>
    <hyperlink ref="KJ97" location="PropertyDisbursements" display="Property" xr:uid="{00000000-0004-0000-0000-00003B000000}"/>
    <hyperlink ref="KC94:KJ94" location="Programs610620630" display="Programs 100-600" xr:uid="{00000000-0004-0000-0000-00003C000000}"/>
    <hyperlink ref="KV85" location="AuditServices" display="AUDIT SERVICES" xr:uid="{00000000-0004-0000-0000-00003D000000}"/>
    <hyperlink ref="KV90" location="CapitalAcquisitions" display="CAPITAL ACQUISITIONS" xr:uid="{00000000-0004-0000-0000-00003E000000}"/>
    <hyperlink ref="KV97:KY97" location="InvestmentInCapitalAssets" display="INVESTMENT IN CAPITAL ASSETS AS OF JUNE 30, 2013" xr:uid="{00000000-0004-0000-0000-00003F000000}"/>
    <hyperlink ref="KV104:PC104" location="CurrentExpensesByCategory" display="CURRENT EXPENSES BY CATEGORY" xr:uid="{00000000-0004-0000-0000-000040000000}"/>
    <hyperlink ref="KV105:KX105" location="CurrentExpensesByCategoryLine1" display="1.  Classroom Instruction excluding Classroom Supplies" xr:uid="{00000000-0004-0000-0000-000041000000}"/>
    <hyperlink ref="KV106" location="CurrentExpensesByCategoryLine2" display="2.  Classroom Supplies" xr:uid="{00000000-0004-0000-0000-000042000000}"/>
    <hyperlink ref="KV107" location="CurrentExpensesByCategoryLine3" display="3.  Administration" xr:uid="{00000000-0004-0000-0000-000043000000}"/>
    <hyperlink ref="KV108" location="CurrentExpensesByCategoryLine4" display="4.  Support Services - Students" xr:uid="{00000000-0004-0000-0000-000044000000}"/>
    <hyperlink ref="KV109:PC109" location="CurrentExpensesByCategoryLine5" display="5.  All Other Support Services and Operations" xr:uid="{00000000-0004-0000-0000-000045000000}"/>
    <hyperlink ref="LB94:LD95" location="TeacherSalaries" display="TEACHER SALARIES (1)" xr:uid="{00000000-0004-0000-0000-000046000000}"/>
    <hyperlink ref="LB96:LD96" location="TeacherSalariesLine1" display="1." xr:uid="{00000000-0004-0000-0000-000047000000}"/>
    <hyperlink ref="LB97:LD97" location="TeacherSalariesLine3" display="3." xr:uid="{00000000-0004-0000-0000-000048000000}"/>
    <hyperlink ref="LB98:LD98" location="TeacherSalariesLine4" display="4." xr:uid="{00000000-0004-0000-0000-000049000000}"/>
    <hyperlink ref="KV95" location="CapitalAcquisitionsLine5" display="5.  0198  Construction in Progress" xr:uid="{00000000-0004-0000-0000-00004A000000}"/>
    <hyperlink ref="KV102" location="InvestmentInCapitalAssetsLine5" display="5.  0198  Construction in Progress" xr:uid="{00000000-0004-0000-0000-00004B000000}"/>
    <hyperlink ref="LB83:LI85" location="FullTimeEquivalentTeachers" display="1." xr:uid="{00000000-0004-0000-0000-00004C000000}"/>
    <hyperlink ref="KV111:PC111" location="CurrentExpensesbyCategoryLines7and8" display="7. Current Expenses from Federal Projects, excluding those projects intended to replace local tax revenues (e.g., most Impact Aid Projects)" xr:uid="{00000000-0004-0000-0000-00004D000000}"/>
    <hyperlink ref="KV112:KX112" location="CurrentExpensesbyCategoryLines7and8" display="8. Current Expenses from State and Local Projects, including those projects intended to replace local tax revenues (e.g., most Impact Aid Projects)" xr:uid="{00000000-0004-0000-0000-00004E000000}"/>
    <hyperlink ref="LC99:LD100" location="TeacherSalariesLine5" display="Cocurr. Act., Athletics, &amp; Other (Program 600)" xr:uid="{00000000-0004-0000-0000-00004F000000}"/>
    <hyperlink ref="LB103:LJ103" location="AverageTeacherSalary" display="AVERAGE TEACHER SALARY (A.R.S. §15-189.05, as added by Laws 2018, Ch. 285, §3)" xr:uid="{00000000-0004-0000-0000-000050000000}"/>
    <hyperlink ref="LJ183:LL183" location="CurrentExpensesByCategory" display="CURRENT EXPENSES BY CATEGORY" xr:uid="{00000000-0004-0000-0000-000052000000}"/>
    <hyperlink ref="LJ184:LM184" location="CurrentExpensesByCategoryLine1" display="1.  Classroom Instruction excluding Classroom Supplies" xr:uid="{00000000-0004-0000-0000-000053000000}"/>
    <hyperlink ref="LJ185" location="CurrentExpensesByCategoryLine2" display="2.  Classroom Supplies" xr:uid="{00000000-0004-0000-0000-000054000000}"/>
    <hyperlink ref="LJ186" location="CurrentExpensesByCategoryLine3" display="3.  Administration" xr:uid="{00000000-0004-0000-0000-000055000000}"/>
    <hyperlink ref="LJ187" location="CurrentExpensesByCategoryLine4" display="4.  Support Services - Students" xr:uid="{00000000-0004-0000-0000-000056000000}"/>
    <hyperlink ref="LJ188:LL188" location="CurrentExpensesByCategoryLine5" display="5.  All Other Support Services and Operations" xr:uid="{00000000-0004-0000-0000-000057000000}"/>
    <hyperlink ref="LJ180" location="InvestmentInCapitalAssetsLine5" display="5.  0198  Construction in Progress" xr:uid="{00000000-0004-0000-0000-00005E000000}"/>
    <hyperlink ref="LR167:LY167" location="FullTimeEquivalentTeachers" display="1." xr:uid="{00000000-0004-0000-0000-00005F000000}"/>
    <hyperlink ref="LJ192:LM192" location="CurrentExpensesbyCategoryLines7and8" display="8. Current Expenses from State and Local Projects, including those projects intended to replace local tax revenues (e.g., most Impact Aid Projects)" xr:uid="{00000000-0004-0000-0000-000060000000}"/>
    <hyperlink ref="LS175:LT178" location="TeacherSalariesLine5" display="Cocurr. Act., Athletics, &amp; Other (Program 600)" xr:uid="{00000000-0004-0000-0000-000061000000}"/>
    <hyperlink ref="LR181:LZ181" location="AverageTeacherSalary" display="AVERAGE TEACHER SALARY (A.R.S. §15-189.05, as added by Laws 2018, Ch. 285, §3)" xr:uid="{00000000-0004-0000-0000-000062000000}"/>
    <hyperlink ref="MH101:MH102" location="PropertyDisbursements" display="Property " xr:uid="{00000000-0004-0000-0000-000063000000}"/>
    <hyperlink ref="MD108:ME108" location="PropertyDisbursementsByType" display="Property Disbursements by Type" xr:uid="{00000000-0004-0000-0000-000064000000}"/>
    <hyperlink ref="MD114" location="DebtService" display="Debt Service" xr:uid="{00000000-0004-0000-0000-000065000000}"/>
    <hyperlink ref="MK104" location="DebtService" display="Debt Service" xr:uid="{00000000-0004-0000-0000-000066000000}"/>
    <hyperlink ref="MK104:ML104" location="LongandShortTermDebt" display="Long-term and Short-term Debt" xr:uid="{00000000-0004-0000-0000-000067000000}"/>
    <hyperlink ref="MK117" location="TechnologyDetail" display="Technology" xr:uid="{00000000-0004-0000-0000-000068000000}"/>
    <hyperlink ref="MK99:PI99" location="CashandInvestments" display="Cash and Investments held at June 30, 2017" xr:uid="{00000000-0004-0000-0000-000069000000}"/>
    <hyperlink ref="MM82:MM83" location="PropertyDisbursements" display="Property" xr:uid="{00000000-0004-0000-0000-00006A000000}"/>
    <hyperlink ref="MG79:MM79" location="Programs610620630" display="Programs 100-600" xr:uid="{00000000-0004-0000-0000-00006B000000}"/>
    <hyperlink ref="ME13" location="ExpensesPage2" display="Expenses" xr:uid="{00000000-0004-0000-0000-00006C000000}"/>
    <hyperlink ref="ME59:MF59" location="FederalAndStateProjectsPage2" display="Federal and State Projects (from page 9, line 30)" xr:uid="{00000000-0004-0000-0000-00006D000000}"/>
    <hyperlink ref="CL82" location="AuditServices" display="AUDIT SERVICES" xr:uid="{00000000-0004-0000-0000-00006E000000}"/>
    <hyperlink ref="CL87" location="CapitalAcquisitions" display="CAPITAL ACQUISITIONS" xr:uid="{00000000-0004-0000-0000-00006F000000}"/>
    <hyperlink ref="CL95:CP95" location="InvestmentInCapitalAssets" display="INVESTMENT IN CAPITAL ASSETS AS OF JUNE 30, 2013" xr:uid="{00000000-0004-0000-0000-000070000000}"/>
    <hyperlink ref="CL102:CN102" location="CurrentExpensesByCategory" display="CURRENT EXPENSES BY CATEGORY" xr:uid="{00000000-0004-0000-0000-000071000000}"/>
    <hyperlink ref="CL103:CO103" location="CurrentExpensesByCategoryLine1" display="1.  Classroom Instruction excluding Classroom Supplies" xr:uid="{00000000-0004-0000-0000-000072000000}"/>
    <hyperlink ref="CL104" location="CurrentExpensesByCategoryLine3" display="3.  Administration" xr:uid="{00000000-0004-0000-0000-000073000000}"/>
    <hyperlink ref="CL105" location="CurrentExpensesByCategoryLine4" display="4.  Support Services - Students" xr:uid="{00000000-0004-0000-0000-000074000000}"/>
    <hyperlink ref="CL106:CN106" location="CurrentExpensesByCategoryLine5" display="5.  All Other Support Services and Operations" xr:uid="{00000000-0004-0000-0000-000075000000}"/>
    <hyperlink ref="CT91:CV91" location="TeacherSalaries" display="TEACHER SALARIES (1)" xr:uid="{00000000-0004-0000-0000-000076000000}"/>
    <hyperlink ref="CT93:CV93" location="TeacherSalariesLine1" display="1." xr:uid="{00000000-0004-0000-0000-000077000000}"/>
    <hyperlink ref="CT94:CV94" location="TeacherSalariesLine2" display="2." xr:uid="{00000000-0004-0000-0000-000078000000}"/>
    <hyperlink ref="CT95:CV95" location="TeacherSalariesLine3" display="3." xr:uid="{00000000-0004-0000-0000-000079000000}"/>
    <hyperlink ref="CT96:CV96" location="TeacherSalariesLine4" display="4." xr:uid="{00000000-0004-0000-0000-00007A000000}"/>
    <hyperlink ref="CL91" location="CapitalAcquisitionsLine5" display="5.  0198  Construction in Progress" xr:uid="{00000000-0004-0000-0000-00007B000000}"/>
    <hyperlink ref="CL99" location="InvestmentInCapitalAssetsLine5" display="5.  0198  Construction in Progress" xr:uid="{00000000-0004-0000-0000-00007C000000}"/>
    <hyperlink ref="CT80:DA82" location="FullTimeEquivalentTeachers" display="1." xr:uid="{00000000-0004-0000-0000-00007D000000}"/>
    <hyperlink ref="CL108:CN108" location="CurrentExpensesbyCategoryLines7and8" display="7. Current Expenses from Federal Projects, excluding those projects intended to replace local tax revenues (e.g., most Impact Aid Projects)" xr:uid="{00000000-0004-0000-0000-00007E000000}"/>
    <hyperlink ref="CL109:CO109" location="CurrentExpensesbyCategoryLines7and8" display="8. Current Expenses from State and Local Projects, including those projects intended to replace local tax revenues (e.g., most Impact Aid Projects)" xr:uid="{00000000-0004-0000-0000-00007F000000}"/>
    <hyperlink ref="CU97:CV97" location="TeacherSalariesLine5" display="Cocurr. Act., Athletics, &amp; Other (Program 600)" xr:uid="{00000000-0004-0000-0000-000080000000}"/>
    <hyperlink ref="CT100:DB100" location="AverageTeacherSalary" display="AVERAGE TEACHER SALARY (A.R.S. §15-189.05, as added by Laws 2018, Ch. 285, §3)" xr:uid="{00000000-0004-0000-0000-000081000000}"/>
    <hyperlink ref="DB100" location="AuditServices" display="AUDIT SERVICES" xr:uid="{00000000-0004-0000-0000-000082000000}"/>
    <hyperlink ref="DB104" location="CapitalAcquisitions" display="CAPITAL ACQUISITIONS" xr:uid="{00000000-0004-0000-0000-000083000000}"/>
    <hyperlink ref="DB112:DF112" location="InvestmentInCapitalAssets" display="INVESTMENT IN CAPITAL ASSETS AS OF JUNE 30, 2013" xr:uid="{00000000-0004-0000-0000-000084000000}"/>
    <hyperlink ref="DB118:DD118" location="CurrentExpensesByCategory" display="CURRENT EXPENSES BY CATEGORY" xr:uid="{00000000-0004-0000-0000-000085000000}"/>
    <hyperlink ref="DB119:DE119" location="CurrentExpensesByCategoryLine1" display="1.  Classroom Instruction excluding Classroom Supplies" xr:uid="{00000000-0004-0000-0000-000086000000}"/>
    <hyperlink ref="DB120" location="CurrentExpensesByCategoryLine2" display="2.  Classroom Supplies" xr:uid="{00000000-0004-0000-0000-000087000000}"/>
    <hyperlink ref="DB121" location="CurrentExpensesByCategoryLine3" display="3.  Administration" xr:uid="{00000000-0004-0000-0000-000088000000}"/>
    <hyperlink ref="DB122" location="CurrentExpensesByCategoryLine4" display="4.  Support Services - Students" xr:uid="{00000000-0004-0000-0000-000089000000}"/>
    <hyperlink ref="DB123:DD123" location="CurrentExpensesByCategoryLine5" display="5.  All Other Support Services and Operations" xr:uid="{00000000-0004-0000-0000-00008A000000}"/>
    <hyperlink ref="DJ108:DL109" location="TeacherSalaries" display="TEACHER SALARIES (1)" xr:uid="{00000000-0004-0000-0000-00008B000000}"/>
    <hyperlink ref="DJ110:DL110" location="TeacherSalariesLine1" display="1." xr:uid="{00000000-0004-0000-0000-00008C000000}"/>
    <hyperlink ref="DJ111:DL111" location="TeacherSalariesLine2" display="2." xr:uid="{00000000-0004-0000-0000-00008D000000}"/>
    <hyperlink ref="DJ112:DL112" location="TeacherSalariesLine3" display="3." xr:uid="{00000000-0004-0000-0000-00008E000000}"/>
    <hyperlink ref="DB109" location="CapitalAcquisitionsLine5" display="5.  0198  Construction in Progress" xr:uid="{00000000-0004-0000-0000-00008F000000}"/>
    <hyperlink ref="DB116" location="InvestmentInCapitalAssetsLine5" display="5.  0198  Construction in Progress" xr:uid="{00000000-0004-0000-0000-000090000000}"/>
    <hyperlink ref="DJ98:DP100" location="FullTimeEquivalentTeachers" display="1." xr:uid="{00000000-0004-0000-0000-000091000000}"/>
    <hyperlink ref="DB125:DD125" location="CurrentExpensesbyCategoryLines7and8" display="7. Current Expenses from Federal Projects, excluding those projects intended to replace local tax revenues (e.g., most Impact Aid Projects)" xr:uid="{00000000-0004-0000-0000-000092000000}"/>
    <hyperlink ref="DB126:DE126" location="CurrentExpensesbyCategoryLines7and8" display="8. Current Expenses from State and Local Projects, including those projects intended to replace local tax revenues (e.g., most Impact Aid Projects)" xr:uid="{00000000-0004-0000-0000-000093000000}"/>
    <hyperlink ref="DK114:DL114" location="TeacherSalariesLine5" display="Cocurr. Act., Athletics, &amp; Other (Program 600)" xr:uid="{00000000-0004-0000-0000-000094000000}"/>
    <hyperlink ref="GC114:GC115" location="PropertyDisbursements" display="Property " xr:uid="{00000000-0004-0000-0000-000095000000}"/>
    <hyperlink ref="FY121:FZ121" location="PropertyDisbursementsByType" display="Property Disbursements by Type" xr:uid="{00000000-0004-0000-0000-000096000000}"/>
    <hyperlink ref="FY128" location="DebtService" display="Debt Service" xr:uid="{00000000-0004-0000-0000-000097000000}"/>
    <hyperlink ref="GF117" location="DebtService" display="Debt Service" xr:uid="{00000000-0004-0000-0000-000098000000}"/>
    <hyperlink ref="GF127" location="DebtService" display="Debt Service" xr:uid="{00000000-0004-0000-0000-000099000000}"/>
    <hyperlink ref="GF117:GG117" location="LongandShortTermDebt" display="Long-term and Short-term Debt" xr:uid="{00000000-0004-0000-0000-00009A000000}"/>
    <hyperlink ref="GF127:GH127" location="UtilitiesandEnergyServices" display="Utilities and Energy Detail (Function 2600)" xr:uid="{00000000-0004-0000-0000-00009B000000}"/>
    <hyperlink ref="GF132" location="TechnologyDetail" display="Technology" xr:uid="{00000000-0004-0000-0000-00009C000000}"/>
    <hyperlink ref="GI97" location="PropertyDisbursements" display="Property" xr:uid="{00000000-0004-0000-0000-00009D000000}"/>
    <hyperlink ref="GB94:GI94" location="Programs610620630" display="Programs 100-600" xr:uid="{00000000-0004-0000-0000-00009E000000}"/>
    <hyperlink ref="LJ15" location="ExpensesPage2" display="Expenses" xr:uid="{00000000-0004-0000-0000-00009F000000}"/>
    <hyperlink ref="AF15" location="ExpensesPage2" display="Expenses" xr:uid="{00000000-0004-0000-0000-0000A0000000}"/>
    <hyperlink ref="DY6:EB6" location="InvestmentInCapitalAssets" display="INVESTMENT IN CAPITAL ASSETS AS OF JUNE 30, 2013" xr:uid="{00000000-0004-0000-0000-0000A1000000}"/>
    <hyperlink ref="EC6" location="InvestmentInCapitalAssets" display="INVESTMENT IN CAPITAL ASSETS AS OF JUNE 30, 2013" xr:uid="{00000000-0004-0000-0000-0000A2000000}"/>
    <hyperlink ref="EG6:EI6" location="TeacherSalariesLine3" display="3." xr:uid="{00000000-0004-0000-0000-0000A3000000}"/>
    <hyperlink ref="GN6:GO6" location="TeacherSalariesLine3" display="3." xr:uid="{00000000-0004-0000-0000-0000A4000000}"/>
    <hyperlink ref="HI6:HM6" location="InvestmentInCapitalAssets" display="INVESTMENT IN CAPITAL ASSETS AS OF JUNE 30, 2013" xr:uid="{00000000-0004-0000-0000-0000A5000000}"/>
    <hyperlink ref="HQ6:HR6" location="TeacherSalariesLine3" display="3." xr:uid="{00000000-0004-0000-0000-0000A6000000}"/>
    <hyperlink ref="LJ6" location="InvestmentInCapitalAssets" display="INVESTMENT IN CAPITAL ASSETS AS OF JUNE 30, 2013" xr:uid="{00000000-0004-0000-0000-0000A7000000}"/>
    <hyperlink ref="LK6:LL6" location="InvestmentInCapitalAssets" display="INVESTMENT IN CAPITAL ASSETS AS OF JUNE 30, 2013" xr:uid="{00000000-0004-0000-0000-0000A8000000}"/>
    <hyperlink ref="LQ6:LS6" location="TeacherSalariesLine3" display="3." xr:uid="{00000000-0004-0000-0000-0000A9000000}"/>
    <hyperlink ref="NW6:NY6" location="InvestmentInCapitalAssets" display="INVESTMENT IN CAPITAL ASSETS AS OF JUNE 30, 2013" xr:uid="{00000000-0004-0000-0000-0000AA000000}"/>
    <hyperlink ref="OA6" location="InvestmentInCapitalAssets" display="INVESTMENT IN CAPITAL ASSETS AS OF JUNE 30, 2013" xr:uid="{00000000-0004-0000-0000-0000AB000000}"/>
    <hyperlink ref="OE6:OF6" location="TeacherSalariesLine3" display="3." xr:uid="{00000000-0004-0000-0000-0000AC000000}"/>
    <hyperlink ref="MR16" location="ExpensesPage2" display="Expenses" xr:uid="{00000000-0004-0000-0000-0000AD000000}"/>
    <hyperlink ref="MR59:MS59" location="FederalAndStateProjectsPage2" display="Federal and State Projects (from page 9, line 30)" xr:uid="{00000000-0004-0000-0000-0000AE000000}"/>
    <hyperlink ref="LT16" location="ExpensesPage2" display="Expenses" xr:uid="{00000000-0004-0000-0000-0000AF000000}"/>
    <hyperlink ref="LT59:LU59" location="FederalAndStateProjectsPage2" display="Federal and State Projects (from page 9, line 30)" xr:uid="{00000000-0004-0000-0000-0000B0000000}"/>
    <hyperlink ref="OW114" location="InvestmentInCapitalAssetsLine5" display="5.  0198  Construction in Progress" xr:uid="{00000000-0004-0000-0000-0000B1000000}"/>
    <hyperlink ref="OW116:PD116" location="CurrentExpensesByCategory" display="CURRENT EXPENSES BY CATEGORY" xr:uid="{00000000-0004-0000-0000-0000B2000000}"/>
    <hyperlink ref="OW121:PD121" location="CurrentExpensesByCategoryLine5" display="5.  All Other Support Services and Operations" xr:uid="{00000000-0004-0000-0000-0000B3000000}"/>
    <hyperlink ref="OW123:PD123" location="CurrentExpensesbyCategoryLines7and8" display="7. Current Expenses from Federal Projects, excluding those projects intended to replace local tax revenues (e.g., most Impact Aid Projects)" xr:uid="{00000000-0004-0000-0000-0000B4000000}"/>
    <hyperlink ref="OW124:PD124" location="CurrentExpensesbyCategoryLines7and8" display="8. Current Expenses from State and Local Projects, including those projects intended to replace local tax revenues (e.g., most Impact Aid Projects)" xr:uid="{00000000-0004-0000-0000-0000B5000000}"/>
    <hyperlink ref="OW129:QD129" location="LongandShortTermDebt" display="Long-term and Short-term Debt" xr:uid="{00000000-0004-0000-0000-0000B6000000}"/>
    <hyperlink ref="WI126:WI127" location="PropertyDisbursements" display="Property " xr:uid="{00000000-0004-0000-0000-0000B7000000}"/>
    <hyperlink ref="WE133:WF133" location="PropertyDisbursementsByType" display="Property Disbursements by Type" xr:uid="{00000000-0004-0000-0000-0000B8000000}"/>
    <hyperlink ref="WE140" location="DebtService" display="Debt Service" xr:uid="{00000000-0004-0000-0000-0000B9000000}"/>
    <hyperlink ref="WL129" location="DebtService" display="Debt Service" xr:uid="{00000000-0004-0000-0000-0000BA000000}"/>
    <hyperlink ref="WL139" location="DebtService" display="Debt Service" xr:uid="{00000000-0004-0000-0000-0000BB000000}"/>
    <hyperlink ref="WL129:WM129" location="LongandShortTermDebt" display="Long-term and Short-term Debt" xr:uid="{00000000-0004-0000-0000-0000BC000000}"/>
    <hyperlink ref="WL139:WN139" location="UtilitiesandEnergyServices" display="Utilities and Energy Detail (Function 2600)" xr:uid="{00000000-0004-0000-0000-0000BD000000}"/>
    <hyperlink ref="WL144" location="TechnologyDetail" display="Technology" xr:uid="{00000000-0004-0000-0000-0000BE000000}"/>
    <hyperlink ref="WO109" location="PropertyDisbursements" display="Property" xr:uid="{00000000-0004-0000-0000-0000BF000000}"/>
    <hyperlink ref="WH106:WO106" location="Programs610620630" display="Programs 100-600" xr:uid="{00000000-0004-0000-0000-0000C0000000}"/>
    <hyperlink ref="WX126:WX127" location="PropertyDisbursements" display="Property " xr:uid="{00000000-0004-0000-0000-0000C1000000}"/>
    <hyperlink ref="WT133:WU133" location="PropertyDisbursementsByType" display="Property Disbursements by Type" xr:uid="{00000000-0004-0000-0000-0000C2000000}"/>
    <hyperlink ref="WT140" location="DebtService" display="Debt Service" xr:uid="{00000000-0004-0000-0000-0000C3000000}"/>
    <hyperlink ref="XA129" location="DebtService" display="Debt Service" xr:uid="{00000000-0004-0000-0000-0000C4000000}"/>
    <hyperlink ref="XA139" location="DebtService" display="Debt Service" xr:uid="{00000000-0004-0000-0000-0000C5000000}"/>
    <hyperlink ref="XA129:XB129" location="LongandShortTermDebt" display="Long-term and Short-term Debt" xr:uid="{00000000-0004-0000-0000-0000C6000000}"/>
    <hyperlink ref="XA139:XC139" location="UtilitiesandEnergyServices" display="Utilities and Energy Detail (Function 2600)" xr:uid="{00000000-0004-0000-0000-0000C7000000}"/>
    <hyperlink ref="XA144" location="TechnologyDetail" display="Technology" xr:uid="{00000000-0004-0000-0000-0000C8000000}"/>
    <hyperlink ref="XD109" location="PropertyDisbursements" display="Property" xr:uid="{00000000-0004-0000-0000-0000C9000000}"/>
    <hyperlink ref="WW106:XD106" location="Programs610620630" display="Programs 100-600" xr:uid="{00000000-0004-0000-0000-0000CA000000}"/>
    <hyperlink ref="SL94" location="AuditServices" display="AUDIT SERVICES" xr:uid="{00000000-0004-0000-0000-0000CB000000}"/>
    <hyperlink ref="SL99" location="CapitalAcquisitions" display="CAPITAL ACQUISITIONS" xr:uid="{00000000-0004-0000-0000-0000CC000000}"/>
    <hyperlink ref="SL107:SP107" location="InvestmentInCapitalAssets" display="INVESTMENT IN CAPITAL ASSETS AS OF JUNE 30, 2013" xr:uid="{00000000-0004-0000-0000-0000CD000000}"/>
    <hyperlink ref="SL114:SN114" location="CurrentExpensesByCategory" display="CURRENT EXPENSES BY CATEGORY" xr:uid="{00000000-0004-0000-0000-0000CE000000}"/>
    <hyperlink ref="SL115:SO115" location="CurrentExpensesByCategoryLine1" display="1.  Classroom Instruction excluding Classroom Supplies" xr:uid="{00000000-0004-0000-0000-0000CF000000}"/>
    <hyperlink ref="SL116" location="CurrentExpensesByCategoryLine3" display="3.  Administration" xr:uid="{00000000-0004-0000-0000-0000D0000000}"/>
    <hyperlink ref="SL117" location="CurrentExpensesByCategoryLine4" display="4.  Support Services - Students" xr:uid="{00000000-0004-0000-0000-0000D1000000}"/>
    <hyperlink ref="SL118:SN118" location="CurrentExpensesByCategoryLine5" display="5.  All Other Support Services and Operations" xr:uid="{00000000-0004-0000-0000-0000D2000000}"/>
    <hyperlink ref="ST103:SV103" location="TeacherSalaries" display="TEACHER SALARIES (1)" xr:uid="{00000000-0004-0000-0000-0000D3000000}"/>
    <hyperlink ref="ST105:SV105" location="TeacherSalariesLine1" display="1." xr:uid="{00000000-0004-0000-0000-0000D4000000}"/>
    <hyperlink ref="ST106:SV106" location="TeacherSalariesLine2" display="2." xr:uid="{00000000-0004-0000-0000-0000D5000000}"/>
    <hyperlink ref="ST107:SV107" location="TeacherSalariesLine3" display="3." xr:uid="{00000000-0004-0000-0000-0000D6000000}"/>
    <hyperlink ref="ST108:SV108" location="TeacherSalariesLine4" display="4." xr:uid="{00000000-0004-0000-0000-0000D7000000}"/>
    <hyperlink ref="SL103" location="CapitalAcquisitionsLine5" display="5.  0198  Construction in Progress" xr:uid="{00000000-0004-0000-0000-0000D8000000}"/>
    <hyperlink ref="SL111" location="InvestmentInCapitalAssetsLine5" display="5.  0198  Construction in Progress" xr:uid="{00000000-0004-0000-0000-0000D9000000}"/>
    <hyperlink ref="ST92:TA94" location="FullTimeEquivalentTeachers" display="1." xr:uid="{00000000-0004-0000-0000-0000DA000000}"/>
    <hyperlink ref="SL120:SN120" location="CurrentExpensesbyCategoryLines7and8" display="7. Current Expenses from Federal Projects, excluding those projects intended to replace local tax revenues (e.g., most Impact Aid Projects)" xr:uid="{00000000-0004-0000-0000-0000DB000000}"/>
    <hyperlink ref="SL121:SO121" location="CurrentExpensesbyCategoryLines7and8" display="8. Current Expenses from State and Local Projects, including those projects intended to replace local tax revenues (e.g., most Impact Aid Projects)" xr:uid="{00000000-0004-0000-0000-0000DC000000}"/>
    <hyperlink ref="SU109:SV109" location="TeacherSalariesLine5" display="Cocurr. Act., Athletics, &amp; Other (Program 600)" xr:uid="{00000000-0004-0000-0000-0000DD000000}"/>
    <hyperlink ref="ST112:TB112" location="AverageTeacherSalary" display="AVERAGE TEACHER SALARY (A.R.S. §15-189.05, as added by Laws 2018, Ch. 285, §3)" xr:uid="{00000000-0004-0000-0000-0000DE000000}"/>
    <hyperlink ref="TB112" location="AuditServices" display="AUDIT SERVICES" xr:uid="{00000000-0004-0000-0000-0000DF000000}"/>
    <hyperlink ref="TB116" location="CapitalAcquisitions" display="CAPITAL ACQUISITIONS" xr:uid="{00000000-0004-0000-0000-0000E0000000}"/>
    <hyperlink ref="TB124:TF124" location="InvestmentInCapitalAssets" display="INVESTMENT IN CAPITAL ASSETS AS OF JUNE 30, 2013" xr:uid="{00000000-0004-0000-0000-0000E1000000}"/>
    <hyperlink ref="TB130:TD130" location="CurrentExpensesByCategory" display="CURRENT EXPENSES BY CATEGORY" xr:uid="{00000000-0004-0000-0000-0000E2000000}"/>
    <hyperlink ref="TB131:TE131" location="CurrentExpensesByCategoryLine1" display="1.  Classroom Instruction excluding Classroom Supplies" xr:uid="{00000000-0004-0000-0000-0000E3000000}"/>
    <hyperlink ref="TB132" location="CurrentExpensesByCategoryLine2" display="2.  Classroom Supplies" xr:uid="{00000000-0004-0000-0000-0000E4000000}"/>
    <hyperlink ref="TB133" location="CurrentExpensesByCategoryLine3" display="3.  Administration" xr:uid="{00000000-0004-0000-0000-0000E5000000}"/>
    <hyperlink ref="TB134" location="CurrentExpensesByCategoryLine4" display="4.  Support Services - Students" xr:uid="{00000000-0004-0000-0000-0000E6000000}"/>
    <hyperlink ref="TB135:TD135" location="CurrentExpensesByCategoryLine5" display="5.  All Other Support Services and Operations" xr:uid="{00000000-0004-0000-0000-0000E7000000}"/>
    <hyperlink ref="TJ120:TL121" location="TeacherSalaries" display="TEACHER SALARIES (1)" xr:uid="{00000000-0004-0000-0000-0000E8000000}"/>
    <hyperlink ref="TJ122:TL122" location="TeacherSalariesLine1" display="1." xr:uid="{00000000-0004-0000-0000-0000E9000000}"/>
    <hyperlink ref="TJ123:TL123" location="TeacherSalariesLine2" display="2." xr:uid="{00000000-0004-0000-0000-0000EA000000}"/>
    <hyperlink ref="TJ124:TL124" location="TeacherSalariesLine3" display="3." xr:uid="{00000000-0004-0000-0000-0000EB000000}"/>
    <hyperlink ref="TB121" location="CapitalAcquisitionsLine5" display="5.  0198  Construction in Progress" xr:uid="{00000000-0004-0000-0000-0000EC000000}"/>
    <hyperlink ref="TB128" location="InvestmentInCapitalAssetsLine5" display="5.  0198  Construction in Progress" xr:uid="{00000000-0004-0000-0000-0000ED000000}"/>
    <hyperlink ref="TJ110:TP112" location="FullTimeEquivalentTeachers" display="1." xr:uid="{00000000-0004-0000-0000-0000EE000000}"/>
    <hyperlink ref="TB137:TD137" location="CurrentExpensesbyCategoryLines7and8" display="7. Current Expenses from Federal Projects, excluding those projects intended to replace local tax revenues (e.g., most Impact Aid Projects)" xr:uid="{00000000-0004-0000-0000-0000EF000000}"/>
    <hyperlink ref="TB138:TE138" location="CurrentExpensesbyCategoryLines7and8" display="8. Current Expenses from State and Local Projects, including those projects intended to replace local tax revenues (e.g., most Impact Aid Projects)" xr:uid="{00000000-0004-0000-0000-0000F0000000}"/>
    <hyperlink ref="TK126:TL126" location="TeacherSalariesLine5" display="Cocurr. Act., Athletics, &amp; Other (Program 600)" xr:uid="{00000000-0004-0000-0000-0000F1000000}"/>
    <hyperlink ref="WC126:WC127" location="PropertyDisbursements" display="Property " xr:uid="{00000000-0004-0000-0000-0000F2000000}"/>
    <hyperlink ref="VY133:VZ133" location="PropertyDisbursementsByType" display="Property Disbursements by Type" xr:uid="{00000000-0004-0000-0000-0000F3000000}"/>
    <hyperlink ref="VY140" location="DebtService" display="Debt Service" xr:uid="{00000000-0004-0000-0000-0000F4000000}"/>
    <hyperlink ref="WF129" location="DebtService" display="Debt Service" xr:uid="{00000000-0004-0000-0000-0000F5000000}"/>
    <hyperlink ref="WF139" location="DebtService" display="Debt Service" xr:uid="{00000000-0004-0000-0000-0000F6000000}"/>
    <hyperlink ref="WF129:WG129" location="LongandShortTermDebt" display="Long-term and Short-term Debt" xr:uid="{00000000-0004-0000-0000-0000F7000000}"/>
    <hyperlink ref="WF139:WH139" location="UtilitiesandEnergyServices" display="Utilities and Energy Detail (Function 2600)" xr:uid="{00000000-0004-0000-0000-0000F8000000}"/>
    <hyperlink ref="WF144" location="TechnologyDetail" display="Technology" xr:uid="{00000000-0004-0000-0000-0000F9000000}"/>
    <hyperlink ref="WI109" location="PropertyDisbursements" display="Property" xr:uid="{00000000-0004-0000-0000-0000FA000000}"/>
    <hyperlink ref="WB106:WI106" location="Programs610620630" display="Programs 100-600" xr:uid="{00000000-0004-0000-0000-0000FB000000}"/>
    <hyperlink ref="QF27" location="ExpensesPage2" display="Expenses" xr:uid="{00000000-0004-0000-0000-0000FC000000}"/>
    <hyperlink ref="TY20:UB20" location="InvestmentInCapitalAssets" display="INVESTMENT IN CAPITAL ASSETS AS OF JUNE 30, 2013" xr:uid="{00000000-0004-0000-0000-0000FD000000}"/>
    <hyperlink ref="UC20" location="InvestmentInCapitalAssets" display="INVESTMENT IN CAPITAL ASSETS AS OF JUNE 30, 2013" xr:uid="{00000000-0004-0000-0000-0000FE000000}"/>
    <hyperlink ref="UG20:UI20" location="TeacherSalariesLine3" display="3." xr:uid="{00000000-0004-0000-0000-0000FF000000}"/>
    <hyperlink ref="WN20:WO20" location="TeacherSalariesLine3" display="3." xr:uid="{00000000-0004-0000-0000-000000010000}"/>
    <hyperlink ref="XI20:XM20" location="InvestmentInCapitalAssets" display="INVESTMENT IN CAPITAL ASSETS AS OF JUNE 30, 2013" xr:uid="{00000000-0004-0000-0000-000001010000}"/>
    <hyperlink ref="XQ20:XR20" location="TeacherSalariesLine3" display="3." xr:uid="{00000000-0004-0000-0000-000002010000}"/>
  </hyperlink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SP1000ClassSiteProj</vt:lpstr>
      <vt:lpstr>SP1000InstrImpProj</vt:lpstr>
      <vt:lpstr>SP1000P550</vt:lpstr>
    </vt:vector>
  </TitlesOfParts>
  <Company>Arizonans for Charter School Accountability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Hall</dc:creator>
  <cp:lastModifiedBy>Jim HALL</cp:lastModifiedBy>
  <dcterms:created xsi:type="dcterms:W3CDTF">2019-09-17T16:32:46Z</dcterms:created>
  <dcterms:modified xsi:type="dcterms:W3CDTF">2021-03-20T18:44:52Z</dcterms:modified>
</cp:coreProperties>
</file>